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2137832-250D-4655-8399-D5552CF6C531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2" i="371" l="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3" i="431"/>
  <c r="E9" i="431"/>
  <c r="E17" i="431"/>
  <c r="F13" i="431"/>
  <c r="G9" i="431"/>
  <c r="G17" i="431"/>
  <c r="H13" i="431"/>
  <c r="I9" i="431"/>
  <c r="I17" i="431"/>
  <c r="J13" i="431"/>
  <c r="K9" i="431"/>
  <c r="K17" i="431"/>
  <c r="L13" i="431"/>
  <c r="M9" i="431"/>
  <c r="M17" i="431"/>
  <c r="N13" i="431"/>
  <c r="P13" i="431"/>
  <c r="Q9" i="431"/>
  <c r="Q17" i="431"/>
  <c r="O18" i="431"/>
  <c r="C10" i="431"/>
  <c r="C18" i="431"/>
  <c r="D14" i="431"/>
  <c r="E10" i="431"/>
  <c r="E18" i="431"/>
  <c r="F14" i="431"/>
  <c r="G10" i="431"/>
  <c r="G18" i="431"/>
  <c r="H14" i="431"/>
  <c r="I10" i="431"/>
  <c r="I18" i="431"/>
  <c r="J14" i="431"/>
  <c r="K10" i="431"/>
  <c r="K18" i="431"/>
  <c r="L14" i="431"/>
  <c r="M10" i="431"/>
  <c r="O10" i="431"/>
  <c r="P14" i="431"/>
  <c r="Q10" i="431"/>
  <c r="Q18" i="431"/>
  <c r="C11" i="431"/>
  <c r="C19" i="431"/>
  <c r="D15" i="431"/>
  <c r="E11" i="431"/>
  <c r="E19" i="431"/>
  <c r="F15" i="431"/>
  <c r="G11" i="431"/>
  <c r="G19" i="431"/>
  <c r="H15" i="431"/>
  <c r="I11" i="431"/>
  <c r="I19" i="431"/>
  <c r="J15" i="431"/>
  <c r="K11" i="431"/>
  <c r="K19" i="431"/>
  <c r="L15" i="431"/>
  <c r="M11" i="431"/>
  <c r="M19" i="431"/>
  <c r="N15" i="431"/>
  <c r="O11" i="431"/>
  <c r="O19" i="431"/>
  <c r="P15" i="431"/>
  <c r="Q11" i="431"/>
  <c r="Q19" i="431"/>
  <c r="O13" i="431"/>
  <c r="N10" i="431"/>
  <c r="C12" i="431"/>
  <c r="C20" i="431"/>
  <c r="D16" i="431"/>
  <c r="E12" i="431"/>
  <c r="E20" i="431"/>
  <c r="F16" i="431"/>
  <c r="G12" i="431"/>
  <c r="G20" i="431"/>
  <c r="H16" i="431"/>
  <c r="I12" i="431"/>
  <c r="I20" i="431"/>
  <c r="J16" i="431"/>
  <c r="K12" i="431"/>
  <c r="K20" i="431"/>
  <c r="L16" i="431"/>
  <c r="M12" i="431"/>
  <c r="M20" i="431"/>
  <c r="N16" i="431"/>
  <c r="O12" i="431"/>
  <c r="O20" i="431"/>
  <c r="P16" i="431"/>
  <c r="Q12" i="431"/>
  <c r="Q20" i="431"/>
  <c r="N17" i="431"/>
  <c r="N18" i="431"/>
  <c r="C13" i="431"/>
  <c r="D9" i="431"/>
  <c r="D17" i="431"/>
  <c r="E13" i="431"/>
  <c r="F9" i="431"/>
  <c r="F17" i="431"/>
  <c r="G13" i="431"/>
  <c r="H9" i="431"/>
  <c r="H17" i="431"/>
  <c r="I13" i="431"/>
  <c r="J9" i="431"/>
  <c r="J17" i="431"/>
  <c r="K13" i="431"/>
  <c r="L9" i="431"/>
  <c r="L17" i="431"/>
  <c r="M13" i="431"/>
  <c r="N9" i="431"/>
  <c r="P9" i="431"/>
  <c r="P17" i="431"/>
  <c r="Q13" i="431"/>
  <c r="P10" i="431"/>
  <c r="C14" i="431"/>
  <c r="D10" i="431"/>
  <c r="D18" i="431"/>
  <c r="E14" i="431"/>
  <c r="F10" i="431"/>
  <c r="F18" i="431"/>
  <c r="G14" i="431"/>
  <c r="H10" i="431"/>
  <c r="H18" i="431"/>
  <c r="I14" i="431"/>
  <c r="J10" i="431"/>
  <c r="J18" i="431"/>
  <c r="K14" i="431"/>
  <c r="L10" i="431"/>
  <c r="L18" i="431"/>
  <c r="M14" i="431"/>
  <c r="O14" i="431"/>
  <c r="P18" i="431"/>
  <c r="Q14" i="431"/>
  <c r="C15" i="431"/>
  <c r="D11" i="431"/>
  <c r="D19" i="431"/>
  <c r="E15" i="431"/>
  <c r="F11" i="431"/>
  <c r="F19" i="431"/>
  <c r="G15" i="431"/>
  <c r="H11" i="431"/>
  <c r="H19" i="431"/>
  <c r="I15" i="431"/>
  <c r="J11" i="431"/>
  <c r="J19" i="431"/>
  <c r="K15" i="431"/>
  <c r="L11" i="431"/>
  <c r="L19" i="431"/>
  <c r="M15" i="431"/>
  <c r="N11" i="431"/>
  <c r="N19" i="431"/>
  <c r="O15" i="431"/>
  <c r="P11" i="431"/>
  <c r="P19" i="431"/>
  <c r="Q15" i="431"/>
  <c r="O17" i="431"/>
  <c r="N14" i="431"/>
  <c r="C16" i="431"/>
  <c r="D12" i="431"/>
  <c r="D20" i="431"/>
  <c r="E16" i="431"/>
  <c r="F12" i="431"/>
  <c r="F20" i="431"/>
  <c r="G16" i="431"/>
  <c r="H12" i="431"/>
  <c r="H20" i="431"/>
  <c r="I16" i="431"/>
  <c r="J12" i="431"/>
  <c r="J20" i="431"/>
  <c r="K16" i="431"/>
  <c r="L12" i="431"/>
  <c r="L20" i="431"/>
  <c r="M16" i="431"/>
  <c r="N12" i="431"/>
  <c r="N20" i="431"/>
  <c r="O16" i="431"/>
  <c r="P12" i="431"/>
  <c r="P20" i="431"/>
  <c r="Q16" i="431"/>
  <c r="O9" i="431"/>
  <c r="M18" i="431"/>
  <c r="R16" i="431" l="1"/>
  <c r="S16" i="431"/>
  <c r="R15" i="431"/>
  <c r="S15" i="431"/>
  <c r="S14" i="431"/>
  <c r="R14" i="431"/>
  <c r="R13" i="431"/>
  <c r="S13" i="431"/>
  <c r="S20" i="431"/>
  <c r="R20" i="431"/>
  <c r="S12" i="431"/>
  <c r="R12" i="431"/>
  <c r="S19" i="431"/>
  <c r="R19" i="431"/>
  <c r="S11" i="431"/>
  <c r="R11" i="431"/>
  <c r="S18" i="431"/>
  <c r="R18" i="431"/>
  <c r="R10" i="431"/>
  <c r="S10" i="431"/>
  <c r="R17" i="431"/>
  <c r="S17" i="431"/>
  <c r="R9" i="431"/>
  <c r="S9" i="431"/>
  <c r="A19" i="414"/>
  <c r="M8" i="431"/>
  <c r="D8" i="431"/>
  <c r="I8" i="431"/>
  <c r="Q8" i="431"/>
  <c r="P8" i="431"/>
  <c r="J8" i="431"/>
  <c r="L8" i="431"/>
  <c r="F8" i="431"/>
  <c r="N8" i="431"/>
  <c r="C8" i="431"/>
  <c r="H8" i="431"/>
  <c r="G8" i="431"/>
  <c r="E8" i="431"/>
  <c r="O8" i="431"/>
  <c r="K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9" i="414"/>
  <c r="A24" i="414" l="1"/>
  <c r="L3" i="342" l="1"/>
  <c r="K3" i="342"/>
  <c r="J3" i="342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342" l="1"/>
  <c r="M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C19" i="414"/>
  <c r="D4" i="414"/>
  <c r="C16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D24" i="414"/>
  <c r="C24" i="414"/>
  <c r="S3" i="347" l="1"/>
  <c r="U3" i="347"/>
  <c r="Q3" i="347"/>
  <c r="K3" i="387"/>
  <c r="J3" i="372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G15" i="339"/>
  <c r="H15" i="339"/>
  <c r="J13" i="339"/>
  <c r="B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<sst xmlns="http://schemas.openxmlformats.org/spreadsheetml/2006/main" count="10089" uniqueCount="2564">
  <si>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</si>
  <si>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</si>
  <si>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</si>
  <si>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</si>
  <si>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</si>
  <si>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</si>
  <si>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</si>
  <si>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</si>
  <si>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</si>
  <si>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</si>
  <si>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</si>
  <si>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</si>
  <si>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</si>
  <si>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</si>
  <si>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</si>
  <si>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</si>
  <si>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</si>
  <si>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</si>
  <si>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</si>
  <si>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</si>
  <si>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</si>
  <si>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</si>
  <si>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</si>
  <si>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</si>
  <si>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</si>
  <si>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</si>
  <si>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</si>
  <si>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</si>
  <si>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</si>
  <si>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</si>
  <si>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</si>
  <si>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</si>
  <si>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</si>
  <si>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</si>
  <si>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</si>
  <si>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</si>
  <si>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</si>
  <si>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</si>
  <si>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</si>
  <si>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</si>
  <si>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</si>
  <si>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</si>
  <si>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</si>
  <si>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</si>
  <si>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</si>
  <si>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</si>
  <si>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</si>
  <si>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</si>
  <si>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</si>
  <si>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</si>
  <si>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</si>
  <si>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</si>
  <si>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</si>
  <si>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</si>
  <si>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</si>
  <si>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</si>
  <si>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</si>
  <si>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</si>
  <si>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</si>
  <si>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</si>
  <si>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</si>
  <si>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</si>
  <si>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</si>
  <si>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</si>
  <si>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</si>
  <si>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</si>
  <si>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</si>
  <si>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</si>
  <si>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</si>
  <si>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</si>
  <si>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</si>
  <si>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</si>
  <si>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</si>
  <si>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</si>
  <si>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</si>
  <si>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</si>
  <si>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</si>
  <si>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</si>
  <si>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</si>
  <si>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</si>
  <si>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</si>
  <si>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</si>
  <si>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</si>
  <si>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</si>
  <si>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</si>
  <si>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</si>
  <si>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</si>
  <si>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</si>
  <si>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</si>
  <si>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</si>
  <si>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</si>
  <si>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</si>
  <si>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</si>
  <si>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</si>
  <si>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</si>
  <si>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</si>
  <si>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</si>
  <si>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</si>
  <si>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</si>
  <si>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</si>
  <si>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</si>
  <si>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</si>
  <si>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</si>
  <si>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</si>
  <si>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</si>
  <si>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</si>
  <si>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</si>
  <si>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</si>
  <si>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</si>
  <si>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</si>
  <si>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</si>
  <si>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</si>
  <si>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</si>
  <si>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</si>
  <si>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</si>
  <si>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</si>
  <si>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</si>
  <si>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</si>
  <si>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</si>
  <si>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</si>
  <si>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</si>
  <si>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</si>
  <si>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</si>
  <si>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</si>
  <si>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</si>
  <si>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</si>
  <si>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</si>
  <si>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</si>
  <si>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</si>
  <si>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</si>
  <si>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</si>
  <si>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</si>
  <si>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</si>
  <si>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</si>
  <si>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</si>
  <si>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</si>
  <si>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</si>
  <si>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</si>
  <si>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</si>
  <si>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</si>
  <si>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</si>
  <si>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</si>
  <si>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</si>
  <si>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</si>
  <si>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</si>
  <si>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</si>
  <si>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</si>
  <si>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</si>
  <si>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</si>
  <si>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</si>
  <si>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</si>
  <si>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</si>
  <si>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</si>
  <si>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</si>
  <si>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</si>
  <si>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</si>
  <si>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</si>
  <si>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</si>
  <si>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</si>
  <si>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</si>
  <si>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</si>
  <si>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</si>
  <si>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</si>
  <si>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</si>
  <si>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</si>
  <si>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</si>
  <si>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</si>
  <si>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</si>
  <si>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</si>
  <si>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</si>
  <si>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</si>
  <si>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</si>
  <si>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</si>
  <si>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</si>
  <si>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</si>
  <si>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</si>
  <si>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</si>
  <si>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</si>
  <si>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</si>
  <si>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</si>
  <si>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</si>
  <si>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</si>
  <si>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</si>
  <si>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</si>
  <si>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</si>
  <si>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</si>
  <si>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</si>
  <si>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</si>
  <si>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</si>
  <si>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</si>
  <si>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</si>
  <si>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</si>
  <si>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</si>
  <si>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</si>
  <si>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</si>
  <si>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</si>
  <si>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</si>
  <si>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</si>
  <si>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</si>
  <si>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</si>
  <si>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</si>
  <si>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</si>
  <si>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</si>
  <si>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</si>
  <si>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</si>
  <si>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</si>
  <si>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</si>
  <si>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</si>
  <si>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</si>
  <si>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</si>
  <si>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</si>
  <si>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</si>
  <si>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</si>
  <si>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</si>
  <si>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</si>
  <si>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</si>
  <si>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</si>
  <si>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</si>
  <si>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</si>
  <si>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</si>
  <si>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</si>
  <si>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</si>
  <si>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</si>
  <si>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</si>
  <si>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</si>
  <si>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</si>
  <si>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</si>
  <si>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</si>
  <si>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</si>
  <si>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</si>
  <si>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</si>
  <si>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</si>
  <si>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</si>
  <si>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</si>
  <si>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</si>
  <si>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</si>
  <si>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</si>
  <si>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</si>
  <si>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</si>
  <si>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</si>
  <si>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</si>
  <si>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</si>
  <si>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</si>
  <si>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</si>
  <si>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</si>
  <si>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</si>
  <si>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</si>
  <si>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</si>
  <si>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</si>
  <si>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</si>
  <si>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</si>
  <si>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</si>
  <si>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</si>
  <si>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</si>
  <si>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</si>
  <si>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</si>
  <si>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</si>
  <si>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</si>
  <si>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</si>
  <si>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</si>
  <si>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</si>
  <si>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</si>
  <si>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</si>
  <si>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</si>
  <si>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</si>
  <si>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</si>
  <si>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</si>
  <si>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</si>
  <si>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</si>
  <si>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</si>
  <si>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</si>
  <si>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</si>
  <si>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</si>
  <si>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</si>
  <si>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</si>
  <si>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</si>
  <si>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</si>
  <si>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</si>
  <si>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</si>
  <si>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</si>
  <si>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</si>
  <si>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</si>
  <si>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</si>
  <si>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</si>
  <si>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</si>
  <si>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</si>
  <si>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</si>
  <si>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</si>
  <si>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</si>
  <si>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</si>
  <si>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</si>
  <si>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</si>
  <si>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</si>
  <si>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</si>
  <si>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</si>
  <si>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</si>
  <si>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</si>
  <si>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</si>
  <si>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</si>
  <si>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</si>
  <si>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</si>
  <si>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</si>
  <si>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</si>
  <si>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</si>
  <si>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</si>
  <si>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</si>
  <si>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</si>
  <si>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</si>
  <si>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</si>
  <si>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</si>
  <si>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</si>
  <si>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</si>
  <si>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</si>
  <si>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</si>
  <si>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</si>
  <si>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</si>
  <si>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</si>
  <si>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</si>
  <si>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</si>
  <si>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</si>
  <si>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</si>
  <si>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</si>
  <si>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</si>
  <si>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</si>
  <si>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</si>
  <si>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t>CM 2019</t>
  </si>
  <si>
    <t>Hosp. 2019</t>
  </si>
  <si>
    <t>Rozdíly 2019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</si>
  <si>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Novorozenecké oddělení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</si>
  <si>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</si>
  <si>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</si>
  <si>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</si>
  <si>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</si>
  <si>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</si>
  <si>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</si>
  <si>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</si>
  <si>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</si>
  <si>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</si>
  <si>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</si>
  <si>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50113004     Léky - enter. a parent. výživa (výroba LEK-OPSL)</t>
  </si>
  <si>
    <t xml:space="preserve">                    50113006     Léky - enterální výživa (LEK)</t>
  </si>
  <si>
    <t xml:space="preserve">                    50113008     Léky - krev.deriváty ZUL (TO)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</si>
  <si>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</si>
  <si>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</si>
  <si>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50113016     Léky - centra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</si>
  <si>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</si>
  <si>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</si>
  <si>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</si>
  <si>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</si>
  <si>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</si>
  <si>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</si>
  <si>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</si>
  <si>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</si>
  <si>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</si>
  <si>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</si>
  <si>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</si>
  <si>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</si>
  <si>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</si>
  <si>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</si>
  <si>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50115022     Antigenní testy zaměstnanců FNOL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</si>
  <si>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</si>
  <si>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</si>
  <si>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</si>
  <si>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     50116004     Výživa kojenců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</si>
  <si>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</si>
  <si>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</si>
  <si>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</si>
  <si>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</si>
  <si>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</si>
  <si>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</si>
  <si>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</si>
  <si>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</si>
  <si>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</si>
  <si>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</si>
  <si>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</si>
  <si>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</si>
  <si>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</si>
  <si>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</si>
  <si>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</si>
  <si>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</si>
  <si>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</si>
  <si>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</si>
  <si>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</si>
  <si>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</si>
  <si>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</si>
  <si>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50119002     Prádlo pacientů (sk.T12)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</si>
  <si>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</si>
  <si>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</si>
  <si>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</si>
  <si>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</si>
  <si>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</si>
  <si>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</si>
  <si>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</si>
  <si>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</si>
  <si>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</si>
  <si>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</si>
  <si>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</si>
  <si>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</si>
  <si>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</si>
  <si>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</si>
  <si>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</si>
  <si>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</si>
  <si>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504     Prodané zboží</t>
  </si>
  <si>
    <t xml:space="preserve">               50401     Prodané zb. FNOL</t>
  </si>
  <si>
    <t xml:space="preserve">                    50401002     Prodej pacientům (pomůcky pro rodičky, USB náram....)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</si>
  <si>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</si>
  <si>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</si>
  <si>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</si>
  <si>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</si>
  <si>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</si>
  <si>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</si>
  <si>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</si>
  <si>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</si>
  <si>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</si>
  <si>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</si>
  <si>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</si>
  <si>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</si>
  <si>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</si>
  <si>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</si>
  <si>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</si>
  <si>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</si>
  <si>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</si>
  <si>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</si>
  <si>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</si>
  <si>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</si>
  <si>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</si>
  <si>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</si>
  <si>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</si>
  <si>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</si>
  <si>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</si>
  <si>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</si>
  <si>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</si>
  <si>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</si>
  <si>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</si>
  <si>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</si>
  <si>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</si>
  <si>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</si>
  <si>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</si>
  <si>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</si>
  <si>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51874010     Ostatní služby - zdravotní</t>
  </si>
  <si>
    <t xml:space="preserve">                    51874018     Propagace, reklama, tisk (TM)</t>
  </si>
  <si>
    <t xml:space="preserve">               51880     Služby z darů, FKSP</t>
  </si>
  <si>
    <t xml:space="preserve">                    51880000     Služby z fin.darů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</si>
  <si>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</si>
  <si>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</si>
  <si>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</si>
  <si>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</si>
  <si>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</si>
  <si>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</si>
  <si>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</si>
  <si>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</si>
  <si>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</si>
  <si>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</si>
  <si>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</si>
  <si>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</si>
  <si>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</si>
  <si>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</si>
  <si>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</si>
  <si>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</si>
  <si>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</si>
  <si>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</si>
  <si>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</si>
  <si>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</si>
  <si>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</si>
  <si>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</si>
  <si>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</si>
  <si>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</si>
  <si>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</si>
  <si>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</si>
  <si>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</si>
  <si>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</si>
  <si>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</si>
  <si>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</si>
  <si>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</si>
  <si>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</si>
  <si>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</si>
  <si>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</si>
  <si>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</si>
  <si>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</si>
  <si>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</si>
  <si>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</si>
  <si>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</si>
  <si>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</si>
  <si>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</si>
  <si>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</si>
  <si>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</si>
  <si>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</si>
  <si>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</si>
  <si>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</si>
  <si>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</si>
  <si>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</si>
  <si>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</si>
  <si>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</si>
  <si>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55801080     DDHM - zdravotnický a laboratorní (věcné dary)</t>
  </si>
  <si>
    <t xml:space="preserve">               55802     DDHM - provozní</t>
  </si>
  <si>
    <t xml:space="preserve">                    55802003     DDHM - kacelářská technika (sk.V_37)</t>
  </si>
  <si>
    <t xml:space="preserve">                    55802080     DDHM - provozní (věcné dary)</t>
  </si>
  <si>
    <t xml:space="preserve">               55804     DDHM - výpočetní technika</t>
  </si>
  <si>
    <t xml:space="preserve">                    55804001     DDHM - výpočetní technika (sk.P_35)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</si>
  <si>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</si>
  <si>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</si>
  <si>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</si>
  <si>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</si>
  <si>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</si>
  <si>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</si>
  <si>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</si>
  <si>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</si>
  <si>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</si>
  <si>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</si>
  <si>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</si>
  <si>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</si>
  <si>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</si>
  <si>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</si>
  <si>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</si>
  <si>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     60245415     Tržby ZP za léky v centrech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</si>
  <si>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</si>
  <si>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</si>
  <si>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604     Tržby za zboží</t>
  </si>
  <si>
    <t xml:space="preserve">               60401     Prodej zboží - FNOL</t>
  </si>
  <si>
    <t xml:space="preserve">                    60401002     Prodej pacientům (pomůcky pro rodičky, USB náram....)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</si>
  <si>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</si>
  <si>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</si>
  <si>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</si>
  <si>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</si>
  <si>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</si>
  <si>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</si>
  <si>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</si>
  <si>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</si>
  <si>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</si>
  <si>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</si>
  <si>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</si>
  <si>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</si>
  <si>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</si>
  <si>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               64924461     Výpůjčky - novorozenecké oddělení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</si>
  <si>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</si>
  <si>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</si>
  <si>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</si>
  <si>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</si>
  <si>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</si>
  <si>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67101006     Transfery MZ na rezidenční místa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</si>
  <si>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</si>
  <si>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</si>
  <si>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</si>
  <si>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</si>
  <si>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</si>
  <si>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</si>
  <si>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</si>
  <si>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</si>
  <si>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</si>
  <si>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</si>
  <si>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</si>
  <si>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</si>
  <si>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</si>
  <si>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</si>
  <si>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</si>
  <si>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</si>
  <si>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</si>
  <si>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</si>
  <si>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</si>
  <si>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</si>
  <si>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</si>
  <si>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</si>
  <si>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</si>
  <si>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</si>
  <si>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</si>
  <si>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</si>
  <si>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</si>
  <si>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</si>
  <si>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</si>
  <si>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</si>
  <si>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</si>
  <si>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</si>
  <si>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09</t>
  </si>
  <si>
    <t>NOVO: Novorozenecké oddělení</t>
  </si>
  <si>
    <t>SumaKL</t>
  </si>
  <si>
    <t>50113001 - léky - paušál (LEK)</t>
  </si>
  <si>
    <t>mezeraKL</t>
  </si>
  <si>
    <t>50113002 - léky - parenterální výživa (LEK)</t>
  </si>
  <si>
    <t>50113004 - léky - enter. a parent. výživa (výroba LEK-OPSL)</t>
  </si>
  <si>
    <t>50113006 - léky - enterální výživa (LEK)</t>
  </si>
  <si>
    <t>50113008 - léky - krev.deriváty ZUL (TO)</t>
  </si>
  <si>
    <t>50113013 - léky - antibiotika (LEK)</t>
  </si>
  <si>
    <t>50113014 - léky - antimykotika (LEK)</t>
  </si>
  <si>
    <t>50113016 - léky - centra (LEK)</t>
  </si>
  <si>
    <t>50113190 - léky - medicinální plyny (sklad SVM)</t>
  </si>
  <si>
    <t>NOVO: Novorozenecké oddělení Celkem</t>
  </si>
  <si>
    <t>0911</t>
  </si>
  <si>
    <t>NOVO: lůžkové oddělení 16C + 16B + 16BD</t>
  </si>
  <si>
    <t>SumaNS</t>
  </si>
  <si>
    <t>mezeraNS</t>
  </si>
  <si>
    <t>NOVO: lůžkové oddělení 16C + 16B + 16BD Celkem</t>
  </si>
  <si>
    <t>0912</t>
  </si>
  <si>
    <t>NOVO: lůžkové oddělení 16B + 16D</t>
  </si>
  <si>
    <t>NOVO: lůžkové oddělení 16B + 16D Celkem</t>
  </si>
  <si>
    <t>0931</t>
  </si>
  <si>
    <t>NOVO: JIP 16A + 16D</t>
  </si>
  <si>
    <t>NOVO: JIP 16A + 16D Celkem</t>
  </si>
  <si>
    <t>0994</t>
  </si>
  <si>
    <t>NOVO: centrum - novorozenecké</t>
  </si>
  <si>
    <t>NOVO: centrum - novorozenecké Celkem</t>
  </si>
  <si>
    <t>0901</t>
  </si>
  <si>
    <t>NOVO: vedení klinického pracoviště</t>
  </si>
  <si>
    <t>NOVO: vedení klinického pracoviště Celkem</t>
  </si>
  <si>
    <t>léky - paušál (LEK)</t>
  </si>
  <si>
    <t>O</t>
  </si>
  <si>
    <t>SINUPRET</t>
  </si>
  <si>
    <t>GTT 1X100ML</t>
  </si>
  <si>
    <t>ADRENALIN LECIVA</t>
  </si>
  <si>
    <t>INJ 5X1ML/1MG</t>
  </si>
  <si>
    <t>AQUA PRO INJECTIONE BRAUN</t>
  </si>
  <si>
    <t>INJ SOL 20X10ML-PLA</t>
  </si>
  <si>
    <t>DZ OCTENISEPT 250 ml</t>
  </si>
  <si>
    <t>sprej</t>
  </si>
  <si>
    <t>ENGERIX-B 10MCG</t>
  </si>
  <si>
    <t>INJ SUS 1X0,5ML+ST+SJ</t>
  </si>
  <si>
    <t>FULTIUM D3</t>
  </si>
  <si>
    <t>10000IU/ML POR GTT SOL 1X10ML I</t>
  </si>
  <si>
    <t>CHLORID SODNÝ 0,9% BRAUN</t>
  </si>
  <si>
    <t>INF SOL 20X100MLPELAH</t>
  </si>
  <si>
    <t>IBUPROFEN AL</t>
  </si>
  <si>
    <t>400MG TBL FLM 100</t>
  </si>
  <si>
    <t>IMAZOL KRÉMPASTA</t>
  </si>
  <si>
    <t>10MG/G DRM PST 1X30G</t>
  </si>
  <si>
    <t>IMAZOL PLUS</t>
  </si>
  <si>
    <t>10MG/G+2,5MG/G CRM 30G</t>
  </si>
  <si>
    <t>INFADOLAN</t>
  </si>
  <si>
    <t>1600IU/G+300IU/G UNG 30G II</t>
  </si>
  <si>
    <t>IR  AQUA STERILE OPLACH.1x1000 ml ECOTAINER</t>
  </si>
  <si>
    <t>IR OPLACH BBRAUN</t>
  </si>
  <si>
    <t>IR  AQUA STERILE OPLACH.6x1000 ml</t>
  </si>
  <si>
    <t>IR OPLACH-FRESENIUS</t>
  </si>
  <si>
    <t>IR  AQUA STERILE WATER  IRRIG. 1000ML Pour Bottle</t>
  </si>
  <si>
    <t>IR OPLACH Baxter</t>
  </si>
  <si>
    <t>KANAVIT</t>
  </si>
  <si>
    <t>20MG/ML POR GTT EML 1X5ML</t>
  </si>
  <si>
    <t>KL BARVA NA  DETI 20 g</t>
  </si>
  <si>
    <t>KL HELIANTHI OLEUM 180G</t>
  </si>
  <si>
    <t>KL KAL.PERMANGANAS 10G</t>
  </si>
  <si>
    <t>KL KAPSLE</t>
  </si>
  <si>
    <t>KL PRIPRAVEK</t>
  </si>
  <si>
    <t>KL SACCHAROSUM  24 % 40 g</t>
  </si>
  <si>
    <t>KL TBL MAGN.LACT 0,5G+B6 0,02G, 100TBL</t>
  </si>
  <si>
    <t>KL UNG.LENIENS, 30G</t>
  </si>
  <si>
    <t>Lactobacillus acidophil.cps.75 bez laktózy</t>
  </si>
  <si>
    <t>LINOLA-FETT OLBAD</t>
  </si>
  <si>
    <t>OLE 1X400ML</t>
  </si>
  <si>
    <t>NASIVIN 0,01%</t>
  </si>
  <si>
    <t>NAS GTT SOL 1X5ML</t>
  </si>
  <si>
    <t>OPHTHALMO-SEPTONEX</t>
  </si>
  <si>
    <t>OPH GTT SOL 1X10ML PLAST</t>
  </si>
  <si>
    <t>PIMAFUCORT</t>
  </si>
  <si>
    <t>10MG/G+10MG/G+3,5MG/G UNG 15G</t>
  </si>
  <si>
    <t>léky - antibiotika (LEK)</t>
  </si>
  <si>
    <t>AMPICILIN 0,5 BIOTIKA</t>
  </si>
  <si>
    <t>INJ PLV SOL 10X500MG</t>
  </si>
  <si>
    <t>FRAMYKOIN</t>
  </si>
  <si>
    <t>UNG 1X10GM</t>
  </si>
  <si>
    <t>GENTAMICIN LEK 80 MG/2 ML</t>
  </si>
  <si>
    <t>INJ SOL 10X2ML/80MG</t>
  </si>
  <si>
    <t>TOBREX</t>
  </si>
  <si>
    <t>3MG/G OPH UNG 3,5G</t>
  </si>
  <si>
    <t>GTT OPH 5ML 3MG/1ML</t>
  </si>
  <si>
    <t>AMOKSIKLAV 1.2GM</t>
  </si>
  <si>
    <t>INJ SIC 5X1.2GM</t>
  </si>
  <si>
    <t>P</t>
  </si>
  <si>
    <t>MEROPENEM BRADEX</t>
  </si>
  <si>
    <t>1G INJ/INF PLV SOL 10</t>
  </si>
  <si>
    <t>TARGOCID 200MG</t>
  </si>
  <si>
    <t>INJ SIC 1X200MG+SOL</t>
  </si>
  <si>
    <t>0.9% W/V SODIUM CHLORIDE I.V.</t>
  </si>
  <si>
    <t>INJ 20X10ML</t>
  </si>
  <si>
    <t>ALPROSTAN</t>
  </si>
  <si>
    <t>INF CNC SOL 10X0.2ML</t>
  </si>
  <si>
    <t>AMIPED</t>
  </si>
  <si>
    <t>INF SOL 12X100ML</t>
  </si>
  <si>
    <t>PAR LQF 20X100ML-PE</t>
  </si>
  <si>
    <t>ARDEAELYTOSOL CONC. NATRIUMHYDROGENKARBONÁT 4,2%</t>
  </si>
  <si>
    <t>42MG/ML INF CNC SOL 20X80ML</t>
  </si>
  <si>
    <t>ARDEANUTRISOL G 10</t>
  </si>
  <si>
    <t>100G/L INF SOL 20X80ML</t>
  </si>
  <si>
    <t>100G/L INF SOL 10X250ML</t>
  </si>
  <si>
    <t>ARDUAN</t>
  </si>
  <si>
    <t>INJ SIC 25X4MG+2ML</t>
  </si>
  <si>
    <t>ATROVENT N</t>
  </si>
  <si>
    <t>INH SOL PSS200X20RG</t>
  </si>
  <si>
    <t>BENOXI 0.4 % UNIMED PHARMA</t>
  </si>
  <si>
    <t>OPH GTT SOL 1X10ML</t>
  </si>
  <si>
    <t>BETADINE (CHIRURG.) - hnědá</t>
  </si>
  <si>
    <t>LIQ 1X120ML</t>
  </si>
  <si>
    <t>CALCIUMFOLINAT-EBEWE</t>
  </si>
  <si>
    <t>CPS 20X15MG</t>
  </si>
  <si>
    <t>CALYPSOL</t>
  </si>
  <si>
    <t>INJ 5X10ML/500MG</t>
  </si>
  <si>
    <t>CUROSURF</t>
  </si>
  <si>
    <t>80MG/ML ETP ISL SUS 2X1,5ML</t>
  </si>
  <si>
    <t>DARAPRIM-MIMOŘÁDNÝ DOVOZ!!</t>
  </si>
  <si>
    <t>TBL 30X25MG</t>
  </si>
  <si>
    <t>DEXAMED</t>
  </si>
  <si>
    <t>INJ 10X2ML/8MG</t>
  </si>
  <si>
    <t>DEXMEDETOMIDINE EVER PHARMA</t>
  </si>
  <si>
    <t>100MCG/ML INF CNC SOL 25X2ML</t>
  </si>
  <si>
    <t>DIGOXIN ZENTIVA</t>
  </si>
  <si>
    <t>0,5MG/2ML INJ SOL 5X2ML</t>
  </si>
  <si>
    <t>Dobutamin Admeda 250 inf.sol50ml</t>
  </si>
  <si>
    <t>Espumisan kapky 100mg/ml por. gtt.30ml</t>
  </si>
  <si>
    <t>FLIXOTIDE 50 INHALER N</t>
  </si>
  <si>
    <t>INH SUS PSS120X50RG</t>
  </si>
  <si>
    <t>FUROSEMID ACCORD</t>
  </si>
  <si>
    <t>10MG/ML INJ/INF SOL 10X2ML</t>
  </si>
  <si>
    <t>FUROSEMID HAMELN</t>
  </si>
  <si>
    <t>10MG/ML INJ SOL 10X2ML</t>
  </si>
  <si>
    <t>HELICID « 40 INF. LYOF.1X40MG</t>
  </si>
  <si>
    <t>HEPARIN LECIVA</t>
  </si>
  <si>
    <t>INJ 1X10ML/50KU</t>
  </si>
  <si>
    <t>HEPAROID LECIVA</t>
  </si>
  <si>
    <t>UNG 1X30GM</t>
  </si>
  <si>
    <t>HUMULIN R 100 M.J./ML</t>
  </si>
  <si>
    <t>INJ 1X10ML/1KU</t>
  </si>
  <si>
    <t>HYDROCORTISON VUAB 100 MG</t>
  </si>
  <si>
    <t>INJ PLV SOL 1X100MG</t>
  </si>
  <si>
    <t>INF SOL 10X250MLPELAH</t>
  </si>
  <si>
    <t>IMIPENEM/CILASTATIN APTAPHARMA</t>
  </si>
  <si>
    <t>500MG/500MG INF PLV SOL 10</t>
  </si>
  <si>
    <t>IR OG. COLL.HOMAT.HYDROBROM.1%10G</t>
  </si>
  <si>
    <t>COLL</t>
  </si>
  <si>
    <t>IR OG. COLL.PHENYLEPHRINI 10g 2%</t>
  </si>
  <si>
    <t>COLL  2%</t>
  </si>
  <si>
    <t>IR SOL. COFFEINI 1%</t>
  </si>
  <si>
    <t>Roztok p.o. 30ml - aseptická příprava</t>
  </si>
  <si>
    <t>IR SOL. SACCHAROSI 24%</t>
  </si>
  <si>
    <t>Roztok p.o. 40ml - aseptická příprava</t>
  </si>
  <si>
    <t>Kalciový sirup Generica 100 ml</t>
  </si>
  <si>
    <t>KALIUM CHLORATUM LECIVA 7.5%</t>
  </si>
  <si>
    <t>INJ 5X10ML 7.5%</t>
  </si>
  <si>
    <t>INJ 5X1ML/10MG</t>
  </si>
  <si>
    <t>KATETR ENDOTRACHEÁLNÍ-LISACATH-PRO APLIKACI LP SUR</t>
  </si>
  <si>
    <t>DS16843;STERILNÍ,PRACOVNÍ DÉL.13CM,VNĚJŠÍ PR.1,7 MM,VNITŘNÍ PR.1,1MM</t>
  </si>
  <si>
    <t>KEPPRA 100 MG/ML</t>
  </si>
  <si>
    <t>POR SOL 300ML/30GM</t>
  </si>
  <si>
    <t>INF CNC SOL 10X5ML II</t>
  </si>
  <si>
    <t>KL AQUA PURIF. KUL,FAG 5 kg</t>
  </si>
  <si>
    <t>KL AQUA PURIF. KUL., FAG. 1 kg</t>
  </si>
  <si>
    <t>KL BENZINUM 900ml/ 600g</t>
  </si>
  <si>
    <t>KL CPS ACIDUM FOLICUM 2,5MG</t>
  </si>
  <si>
    <t>KL CR.NEOAQUASORBI, 30G</t>
  </si>
  <si>
    <t>KL DETSKA MAST 20G</t>
  </si>
  <si>
    <t>KL EREVIT GTT. 30G</t>
  </si>
  <si>
    <t>KL FOSFÁTOVÝ ROZTOK 0,83mmol/ml 50ml</t>
  </si>
  <si>
    <t>Na2HPO4, KH2PO4</t>
  </si>
  <si>
    <t>KL HELIANTHI OLEUM 45g</t>
  </si>
  <si>
    <t>KL CHLORAL.HYDRAS SOL. 50 g</t>
  </si>
  <si>
    <t>KL POLYSAN, OL.HELIANTHI AA AD 300G</t>
  </si>
  <si>
    <t>KL SOL.ARG.NITR.20% 20G</t>
  </si>
  <si>
    <t>KL SUPP.DIAZEPAMI 0,0005G  10KS</t>
  </si>
  <si>
    <t>KL SUPP.GLYCEROLI  30KS, pro novorozence</t>
  </si>
  <si>
    <t>KL SUPP.IBUPROFENI 0,05G  20KS</t>
  </si>
  <si>
    <t>KL SUPP.PARACETAMOLI 0,02G  30KS</t>
  </si>
  <si>
    <t>KL SUPPOSITORIA</t>
  </si>
  <si>
    <t>KL UNGUENTUM</t>
  </si>
  <si>
    <t>LUMINAL</t>
  </si>
  <si>
    <t>INJ 5X1ML/219MG</t>
  </si>
  <si>
    <t>MAGNESIUM SULFATE KALCEKS</t>
  </si>
  <si>
    <t>100MG/ML INJ/INF SOL 5X10ML</t>
  </si>
  <si>
    <t>MESOCAIN</t>
  </si>
  <si>
    <t>GEL 1X20GM</t>
  </si>
  <si>
    <t>MIDAZOLAM ACCORD 5 MG/ML</t>
  </si>
  <si>
    <t>INJ+INF SOL 10X1ML</t>
  </si>
  <si>
    <t>MS HELIANTHI OLEUM ZASOBNI</t>
  </si>
  <si>
    <t>DPH 15%</t>
  </si>
  <si>
    <t>NATRIUM CHLORATUM BBP</t>
  </si>
  <si>
    <t>100MG/ML INJ SOL 5X10ML</t>
  </si>
  <si>
    <t>NOVALGIN</t>
  </si>
  <si>
    <t>INJ 10X2ML/1000MG</t>
  </si>
  <si>
    <t>NUROFEN PRO DĚTI JAHODA</t>
  </si>
  <si>
    <t>20MG/ML POR SUS 100 ML II</t>
  </si>
  <si>
    <t>Nutrilon 1 HA Prosyneo 800g</t>
  </si>
  <si>
    <t>OPHTHALMO-AZULEN</t>
  </si>
  <si>
    <t>UNG OPH 1X5GM</t>
  </si>
  <si>
    <t>OPHTHALMO-HYDROCORTISON LECIVA</t>
  </si>
  <si>
    <t>UNG OPH 1X5GM 0.5%</t>
  </si>
  <si>
    <t>PARACETAMOL KABI 10 MG/ML</t>
  </si>
  <si>
    <t>INF SOL 10X50ML/500MG</t>
  </si>
  <si>
    <t>PEYONA 20 MG/ML</t>
  </si>
  <si>
    <t>IVN+POR SOL 10X1ML</t>
  </si>
  <si>
    <t>PLASMALYTE ROZTOK</t>
  </si>
  <si>
    <t>INF SOL 20X500ML</t>
  </si>
  <si>
    <t>PROPOFOL-LIPURO 0,5% (5MG/ML) 5X20ML</t>
  </si>
  <si>
    <t>INJ+INF EML 5X20ML/100MG</t>
  </si>
  <si>
    <t>PYRIDOXIN LECIVA</t>
  </si>
  <si>
    <t>INJ 5X1ML 50MG</t>
  </si>
  <si>
    <t>RIVOTRIL 2.5MG/ML</t>
  </si>
  <si>
    <t>POR GTT SOL 1X10ML</t>
  </si>
  <si>
    <t>SOLUVIT N PRO INFUS.</t>
  </si>
  <si>
    <t>INJ SIC 10</t>
  </si>
  <si>
    <t>SUFENTANIL TORREX 5MCG/ML</t>
  </si>
  <si>
    <t>INJ SOL 5X2ML (10rg)</t>
  </si>
  <si>
    <t>SULFADIAZIN tbl 20x500mg MIMOŘ. DOVOZ</t>
  </si>
  <si>
    <t>Swiss NatureVia Laktobacílky baby 30 sáčků</t>
  </si>
  <si>
    <t>TENSAMIN</t>
  </si>
  <si>
    <t>INJ 10X5ML</t>
  </si>
  <si>
    <t>VENTOLIN INHALER N</t>
  </si>
  <si>
    <t>100MCG/DÁV INH SUS PSS 200DÁV</t>
  </si>
  <si>
    <t>VIDISIC</t>
  </si>
  <si>
    <t>GEL OPH 1X10GM</t>
  </si>
  <si>
    <t>Vincentka přírod.0.7l-nevrat.láhev</t>
  </si>
  <si>
    <t>VODA NA INJEKCI VIAFLO</t>
  </si>
  <si>
    <t>PAR LQF 20X500ML</t>
  </si>
  <si>
    <t>léky - parenterální výživa (LEK)</t>
  </si>
  <si>
    <t>LIPOPLUS 20%</t>
  </si>
  <si>
    <t>INFEML10X100ML-SKLO</t>
  </si>
  <si>
    <t>léky - enter. a parent. výživa (výroba LEK-OPSL)</t>
  </si>
  <si>
    <t>IR  INF. STARTOVACÍ  NOV.</t>
  </si>
  <si>
    <t>vak 500 ml Novorozenci</t>
  </si>
  <si>
    <t>IR  PARENT.VÝŽIVA</t>
  </si>
  <si>
    <t>vak 500 ml a více</t>
  </si>
  <si>
    <t>IR  PARENT.VÝŽIVA  NOVOROZENCI</t>
  </si>
  <si>
    <t>vak 125ml</t>
  </si>
  <si>
    <t>vak 250 ml</t>
  </si>
  <si>
    <t>léky - enterální výživa (LEK)</t>
  </si>
  <si>
    <t>BEBA EXPERTpro HA 1 800g</t>
  </si>
  <si>
    <t>NESTLÉ Beba Comfort HMO tekutá 32x70ml</t>
  </si>
  <si>
    <t>NESTLÉ BEBA FM85 200g</t>
  </si>
  <si>
    <t>Nutrilon 0 Nenatal HA RTF 24x90 ml</t>
  </si>
  <si>
    <t>Nutrilon 0 Nenatal Nutriprem 400g</t>
  </si>
  <si>
    <t>Nutrilon 0 Nenatal RTF 24x70 ml</t>
  </si>
  <si>
    <t>Nutrilon Protein Supplement ProExpert 50x1g</t>
  </si>
  <si>
    <t>AMOKSIKLAV FORTE 312,5 MG/5ML SUSPENZE</t>
  </si>
  <si>
    <t>POR PLV SUS 100ML</t>
  </si>
  <si>
    <t>METRONIDAZOLE NORIDEM</t>
  </si>
  <si>
    <t>5MG/ML INF SOL 20X100ML</t>
  </si>
  <si>
    <t>OPHTHALMO-FRAMYKOIN</t>
  </si>
  <si>
    <t>PAMYCON NA PŘÍPRAVU KAPEK</t>
  </si>
  <si>
    <t>DRM PLV SOL 1X1LAH</t>
  </si>
  <si>
    <t>ROVAMYCINE 3MU</t>
  </si>
  <si>
    <t>TBL OBD 10X3MU</t>
  </si>
  <si>
    <t>SUMAMED 500 MG INFUZE</t>
  </si>
  <si>
    <t>INF PLV SOL 5X500MG</t>
  </si>
  <si>
    <t>TARGOCID 400MG</t>
  </si>
  <si>
    <t>INJ SIC 1X400MG+SOL</t>
  </si>
  <si>
    <t>TAXIMED</t>
  </si>
  <si>
    <t>1G INJ/INF PLV SOL 1</t>
  </si>
  <si>
    <t>léky - centra (LEK)</t>
  </si>
  <si>
    <t>SYNAGIS 100 MG/ML</t>
  </si>
  <si>
    <t>INJ SOL 1X0.5ML</t>
  </si>
  <si>
    <t>INJ SOL 1X1ML</t>
  </si>
  <si>
    <t>0912 - NOVO: lůžkové oddělení 16B + 16D</t>
  </si>
  <si>
    <t>0931 - NOVO: JIP 16A + 16D</t>
  </si>
  <si>
    <t>A02BC01 - OMEPRAZOL</t>
  </si>
  <si>
    <t>C03CA01 - FUROSEMID</t>
  </si>
  <si>
    <t>C05BA01 - ORGANO-HEPARINOID</t>
  </si>
  <si>
    <t>J01DD01 - CEFOTAXIM</t>
  </si>
  <si>
    <t>J01DH02 - MEROPENEM</t>
  </si>
  <si>
    <t>J01XD01 - METRONIDAZOL</t>
  </si>
  <si>
    <t>N02BB02 - SODNÁ SŮL METAMIZOLU</t>
  </si>
  <si>
    <t>N02BE01 - PARACETAMOL</t>
  </si>
  <si>
    <t>N05CD08 - MIDAZOLAM</t>
  </si>
  <si>
    <t>N05CM18 - DEXMEDETOMIDIN</t>
  </si>
  <si>
    <t>R03AC02 - SALBUTAMOL</t>
  </si>
  <si>
    <t>R03BA05 - FLUTIKASON</t>
  </si>
  <si>
    <t>J01CR02 - AMOXICILIN A  INHIBITOR BETA-LAKTAMASY</t>
  </si>
  <si>
    <t>J01DH51 - IMIPENEM A CILASTATIN</t>
  </si>
  <si>
    <t>J01DH02</t>
  </si>
  <si>
    <t>173750</t>
  </si>
  <si>
    <t>A02BC01</t>
  </si>
  <si>
    <t>31739</t>
  </si>
  <si>
    <t>HELICID</t>
  </si>
  <si>
    <t>40MG INF PLV SOL 1</t>
  </si>
  <si>
    <t>C03CA01</t>
  </si>
  <si>
    <t>239807</t>
  </si>
  <si>
    <t>C05BA01</t>
  </si>
  <si>
    <t>3575</t>
  </si>
  <si>
    <t>HEPAROID LÉČIVA</t>
  </si>
  <si>
    <t>2MG/G CRM 30G</t>
  </si>
  <si>
    <t>J01CR02</t>
  </si>
  <si>
    <t>96416</t>
  </si>
  <si>
    <t>AMOKSIKLAV</t>
  </si>
  <si>
    <t>250MG/62,5MG/5ML POR PLV SUS 1</t>
  </si>
  <si>
    <t>J01DD01</t>
  </si>
  <si>
    <t>206563</t>
  </si>
  <si>
    <t>J01DH51</t>
  </si>
  <si>
    <t>227475</t>
  </si>
  <si>
    <t>J01XD01</t>
  </si>
  <si>
    <t>242332</t>
  </si>
  <si>
    <t>5MG/ML INF SOL 20X100ML I</t>
  </si>
  <si>
    <t>N02BB02</t>
  </si>
  <si>
    <t>7981</t>
  </si>
  <si>
    <t>500MG/ML INJ SOL 10X2ML</t>
  </si>
  <si>
    <t>N02BE01</t>
  </si>
  <si>
    <t>157871</t>
  </si>
  <si>
    <t>PARACETAMOL KABI</t>
  </si>
  <si>
    <t>10MG/ML INF SOL 10X50ML</t>
  </si>
  <si>
    <t>N05CD08</t>
  </si>
  <si>
    <t>239964</t>
  </si>
  <si>
    <t>MIDAZOLAM ACCORD</t>
  </si>
  <si>
    <t>5MG/ML INJ/INF SOL 10X1ML</t>
  </si>
  <si>
    <t>N05CM18</t>
  </si>
  <si>
    <t>136755</t>
  </si>
  <si>
    <t>R03AC02</t>
  </si>
  <si>
    <t>231956</t>
  </si>
  <si>
    <t>R03BA05</t>
  </si>
  <si>
    <t>237770</t>
  </si>
  <si>
    <t>FLIXOTIDE INHALER N</t>
  </si>
  <si>
    <t>50MCG/DÁV INH SUS PSS 120DÁV</t>
  </si>
  <si>
    <t>Přehled plnění pozitivního listu - spotřeba léčivých přípravků - orientační přehled</t>
  </si>
  <si>
    <t>09 - NOVO: Novorozenecké oddělení</t>
  </si>
  <si>
    <t>0911 - NOVO: lůžkové oddělení 16C + 16B + 16BD</t>
  </si>
  <si>
    <t>0994 - NOVO: centrum - novorozenecké</t>
  </si>
  <si>
    <t>Novorozenecké oddělení</t>
  </si>
  <si>
    <t>HVLP</t>
  </si>
  <si>
    <t>IPLP</t>
  </si>
  <si>
    <t>PZT</t>
  </si>
  <si>
    <t>9</t>
  </si>
  <si>
    <t>89301092</t>
  </si>
  <si>
    <t>Ambulance novorozeneckého odd. Celkem</t>
  </si>
  <si>
    <t>Novorozenecké oddělení Celkem</t>
  </si>
  <si>
    <t>* Legenda</t>
  </si>
  <si>
    <t>DIAPZT = Pomůcky pro diabetiky, jejichž název začíná slovem "Pumpa"</t>
  </si>
  <si>
    <t>Bezděková Veronika</t>
  </si>
  <si>
    <t>Bodnár Vojtěch</t>
  </si>
  <si>
    <t>Dubrava Lubomír</t>
  </si>
  <si>
    <t>Hálek Jan</t>
  </si>
  <si>
    <t>Heroldová Jana</t>
  </si>
  <si>
    <t>Kantor Lumír</t>
  </si>
  <si>
    <t>Lasák Jakub</t>
  </si>
  <si>
    <t>Mišuth Vladimír</t>
  </si>
  <si>
    <t>Pospíšil Lukáš</t>
  </si>
  <si>
    <t>Šuláková Soňa</t>
  </si>
  <si>
    <t>Wita Martin</t>
  </si>
  <si>
    <t>ATORVASTATIN</t>
  </si>
  <si>
    <t>93018</t>
  </si>
  <si>
    <t>SORTIS</t>
  </si>
  <si>
    <t>20MG TBL FLM 100</t>
  </si>
  <si>
    <t>AZITHROMYCIN</t>
  </si>
  <si>
    <t>45010</t>
  </si>
  <si>
    <t>AZITROMYCIN SANDOZ</t>
  </si>
  <si>
    <t>500MG TBL FLM 3</t>
  </si>
  <si>
    <t>BILASTIN</t>
  </si>
  <si>
    <t>148675</t>
  </si>
  <si>
    <t>XADOS</t>
  </si>
  <si>
    <t>20MG TBL NOB 50</t>
  </si>
  <si>
    <t>CETIRIZIN</t>
  </si>
  <si>
    <t>5496</t>
  </si>
  <si>
    <t>ZODAC</t>
  </si>
  <si>
    <t>10MG TBL FLM 60</t>
  </si>
  <si>
    <t>DEXAMETHASON</t>
  </si>
  <si>
    <t>52334</t>
  </si>
  <si>
    <t>FORTECORTIN 4</t>
  </si>
  <si>
    <t>4MG TBL NOB 20</t>
  </si>
  <si>
    <t>INOSIN PRANOBEX</t>
  </si>
  <si>
    <t>162748</t>
  </si>
  <si>
    <t>ISOPRINOSINE</t>
  </si>
  <si>
    <t>500MG TBL NOB 100</t>
  </si>
  <si>
    <t>OMEPRAZOL</t>
  </si>
  <si>
    <t>25365</t>
  </si>
  <si>
    <t>20MG CPS ETD 28 I</t>
  </si>
  <si>
    <t>PREDNISON</t>
  </si>
  <si>
    <t>2963</t>
  </si>
  <si>
    <t>PREDNISON LÉČIVA</t>
  </si>
  <si>
    <t>20MG TBL NOB 20</t>
  </si>
  <si>
    <t>SALBUTAMOL</t>
  </si>
  <si>
    <t>31934</t>
  </si>
  <si>
    <t>VÁPNÍK, KOMBINACE S VITAMINEM D A/NEBO JINÝMI LÉČIVY</t>
  </si>
  <si>
    <t>135423</t>
  </si>
  <si>
    <t>CALTRATE D3</t>
  </si>
  <si>
    <t>500MG/1000IU TBL MND 90</t>
  </si>
  <si>
    <t>AMOXICILIN A  INHIBITOR BETA-LAKTAMASY</t>
  </si>
  <si>
    <t>85525</t>
  </si>
  <si>
    <t>AMOKSIKLAV 625 MG</t>
  </si>
  <si>
    <t>500MG/125MG TBL FLM 21</t>
  </si>
  <si>
    <t>Jiná</t>
  </si>
  <si>
    <t>*2018</t>
  </si>
  <si>
    <t>Jiný</t>
  </si>
  <si>
    <t>CEFUROXIM</t>
  </si>
  <si>
    <t>47728</t>
  </si>
  <si>
    <t>ZINNAT</t>
  </si>
  <si>
    <t>500MG TBL FLM 14</t>
  </si>
  <si>
    <t>99600</t>
  </si>
  <si>
    <t>10MG TBL FLM 90</t>
  </si>
  <si>
    <t>FENOBARBITAL</t>
  </si>
  <si>
    <t>203216</t>
  </si>
  <si>
    <t>PHENAEMALETTEN</t>
  </si>
  <si>
    <t>15MG TBL NOB 50 II</t>
  </si>
  <si>
    <t>FYTOMENADION</t>
  </si>
  <si>
    <t>230426</t>
  </si>
  <si>
    <t>GABAPENTIN</t>
  </si>
  <si>
    <t>84398</t>
  </si>
  <si>
    <t>NEURONTIN</t>
  </si>
  <si>
    <t>100MG CPS DUR 100</t>
  </si>
  <si>
    <t>CHOLEKALCIFEROL</t>
  </si>
  <si>
    <t>12023</t>
  </si>
  <si>
    <t>VIGANTOL</t>
  </si>
  <si>
    <t>0,5MG/ML POR GTT SOL 1X10ML</t>
  </si>
  <si>
    <t>243240</t>
  </si>
  <si>
    <t>107676</t>
  </si>
  <si>
    <t>500MG TBL NOB 50</t>
  </si>
  <si>
    <t>JINÁ ANTIBIOTIKA PRO LOKÁLNÍ APLIKACI</t>
  </si>
  <si>
    <t>1066</t>
  </si>
  <si>
    <t>250IU/G+5,2MG/G UNG 10G</t>
  </si>
  <si>
    <t>KOMBINACE RŮZNÝCH ANTIBIOTIK</t>
  </si>
  <si>
    <t>1076</t>
  </si>
  <si>
    <t>OPH UNG 5G</t>
  </si>
  <si>
    <t>KOMPLEX ŽELEZA S ISOMALTOSOU</t>
  </si>
  <si>
    <t>16595</t>
  </si>
  <si>
    <t>MALTOFER</t>
  </si>
  <si>
    <t>50MG/ML POR GTT SOL 1X30ML</t>
  </si>
  <si>
    <t>MAKROGOL</t>
  </si>
  <si>
    <t>184039</t>
  </si>
  <si>
    <t>FORLAX</t>
  </si>
  <si>
    <t>4G POR PLV SOL SCC 20</t>
  </si>
  <si>
    <t>MĚKKÝ PARAFIN A TUKOVÉ PRODUKTY</t>
  </si>
  <si>
    <t>89996</t>
  </si>
  <si>
    <t>LINOLA FETT ÖLBAD</t>
  </si>
  <si>
    <t>ADT BAL 1X200ML</t>
  </si>
  <si>
    <t>25366</t>
  </si>
  <si>
    <t>20MG CPS ETD 90 I</t>
  </si>
  <si>
    <t>TOBRAMYCIN</t>
  </si>
  <si>
    <t>225175</t>
  </si>
  <si>
    <t>3MG/ML OPH GTT SOL 1X5ML</t>
  </si>
  <si>
    <t>POTRAVINY PRO ZVLÁŠTNÍ LÉKAŘSKÉ ÚČELY (PZLÚ) (ČESKÁ ATC SKUP</t>
  </si>
  <si>
    <t>58943</t>
  </si>
  <si>
    <t>NEOCATE</t>
  </si>
  <si>
    <t>POR SOL 1X400G</t>
  </si>
  <si>
    <t>33836</t>
  </si>
  <si>
    <t>FORTINI PRO DĚTI S VLÁKNINOU, NEUTRAL</t>
  </si>
  <si>
    <t>POR SOL 1X200ML</t>
  </si>
  <si>
    <t>33403</t>
  </si>
  <si>
    <t>NUTRILON 1 NENATAL</t>
  </si>
  <si>
    <t>33938</t>
  </si>
  <si>
    <t>INFATRINI</t>
  </si>
  <si>
    <t>POR SOL 24X125ML</t>
  </si>
  <si>
    <t>217124</t>
  </si>
  <si>
    <t>INFASOURCE</t>
  </si>
  <si>
    <t>POR SOL 32X90ML</t>
  </si>
  <si>
    <t>217195</t>
  </si>
  <si>
    <t>POR SOL 4X200ML</t>
  </si>
  <si>
    <t>217194</t>
  </si>
  <si>
    <t>FORTINI PRO DĚTI S VLÁKNINOU, ČOKOLÁDOVÁ PŘÍCHUŤ</t>
  </si>
  <si>
    <t>217212</t>
  </si>
  <si>
    <t>217281</t>
  </si>
  <si>
    <t>NUTRILON 1 NENATAL POST DISCHARGE</t>
  </si>
  <si>
    <t>POR PLV SOL 1X400G</t>
  </si>
  <si>
    <t>217277</t>
  </si>
  <si>
    <t>HOŘČÍK (KOMBINACE RŮZNÝCH SOLÍ)</t>
  </si>
  <si>
    <t>234736</t>
  </si>
  <si>
    <t>MAGNOSOLV</t>
  </si>
  <si>
    <t>365MG POR GRA SOL SCC 30</t>
  </si>
  <si>
    <t>*3006</t>
  </si>
  <si>
    <t>4000003</t>
  </si>
  <si>
    <t>ORTÉZA KRANIÁLNÍ REMODELAČNÍ INDIV. ZHOTOVENÁ</t>
  </si>
  <si>
    <t>DĚTI DO 1 ROKU VČETNĚ</t>
  </si>
  <si>
    <t>238119</t>
  </si>
  <si>
    <t>KLOTRIMAZOL</t>
  </si>
  <si>
    <t>224964</t>
  </si>
  <si>
    <t>SPIRAMYCIN</t>
  </si>
  <si>
    <t>98069</t>
  </si>
  <si>
    <t>ROVAMYCINE</t>
  </si>
  <si>
    <t>1,5MIU TBL FLM 16</t>
  </si>
  <si>
    <t>75754</t>
  </si>
  <si>
    <t>3MIU TBL FLM 10</t>
  </si>
  <si>
    <t>5951</t>
  </si>
  <si>
    <t>AMOKSIKLAV 1 G</t>
  </si>
  <si>
    <t>875MG/125MG TBL FLM 14</t>
  </si>
  <si>
    <t>33822</t>
  </si>
  <si>
    <t>FORTINI CREAMY FRUIT MULTI FIBRE LETNÍ OVOCE</t>
  </si>
  <si>
    <t>POR SOL 4X100G</t>
  </si>
  <si>
    <t>33821</t>
  </si>
  <si>
    <t>FORTINI CREAMY FRUIT MULTI FIBRE ČERVENÉ OVOCE</t>
  </si>
  <si>
    <t>217191</t>
  </si>
  <si>
    <t>FORTINI PRO DĚTI S VLÁKNINOU, JAHODOVÁ PŘÍCHUŤ</t>
  </si>
  <si>
    <t>217192</t>
  </si>
  <si>
    <t>FORTINI PRO DĚTI S VLÁKNINOU, VANILKOVÁ PŘÍCHUŤ</t>
  </si>
  <si>
    <t>217193</t>
  </si>
  <si>
    <t>FORTINI PRO DĚTI S VLÁKNINOU, BANÁNOVÁ PŘÍCHUŤ</t>
  </si>
  <si>
    <t>217249</t>
  </si>
  <si>
    <t>NUTRILON 1 ALLERGY CARE SYNEO</t>
  </si>
  <si>
    <t>POR PLV SOL 450G</t>
  </si>
  <si>
    <t>217382</t>
  </si>
  <si>
    <t>ALTHÉRA HMO NEUTRAL</t>
  </si>
  <si>
    <t>217449</t>
  </si>
  <si>
    <t>NEOCATE JUNIOR BEZ PŘÍCHUTĚ</t>
  </si>
  <si>
    <t>POR PLV SOL 2X400G</t>
  </si>
  <si>
    <t>*4116</t>
  </si>
  <si>
    <t>*4117</t>
  </si>
  <si>
    <t>999999</t>
  </si>
  <si>
    <t>93316</t>
  </si>
  <si>
    <t>KONCENTRÁTOR KYSLÍKU SESAM III (J)</t>
  </si>
  <si>
    <t>60,00 KČ/DEN/PŮJČ.</t>
  </si>
  <si>
    <t>5007685</t>
  </si>
  <si>
    <t>SIMPLYGO</t>
  </si>
  <si>
    <t>MOBILNÍ KONCENTRÁTOR KYSLÍKU</t>
  </si>
  <si>
    <t>5007684</t>
  </si>
  <si>
    <t>EVERFLO</t>
  </si>
  <si>
    <t>KONCENTRÁTOR KYSLÍKU</t>
  </si>
  <si>
    <t>170847</t>
  </si>
  <si>
    <t>231955</t>
  </si>
  <si>
    <t>125MG POR GRA SUS 50ML</t>
  </si>
  <si>
    <t>141922</t>
  </si>
  <si>
    <t>NESTLÉ ALTHÉRA</t>
  </si>
  <si>
    <t>POR SOL 450G</t>
  </si>
  <si>
    <t>243143</t>
  </si>
  <si>
    <t>FORTECORTIN</t>
  </si>
  <si>
    <t>4MG TBL NOB 30</t>
  </si>
  <si>
    <t>GESTODEN A ETHINYLESTRADIOL</t>
  </si>
  <si>
    <t>191927</t>
  </si>
  <si>
    <t>NELYA</t>
  </si>
  <si>
    <t>0,06MG/0,015MG TBL FLM 3X28(24+4)</t>
  </si>
  <si>
    <t>132941</t>
  </si>
  <si>
    <t>JINÁ ANTIINFEKTIVA</t>
  </si>
  <si>
    <t>200863</t>
  </si>
  <si>
    <t>KLONAZEPAM</t>
  </si>
  <si>
    <t>85256</t>
  </si>
  <si>
    <t>RIVOTRIL</t>
  </si>
  <si>
    <t>2,5MG/ML POR GTT SOL 1X10ML</t>
  </si>
  <si>
    <t>KODEIN</t>
  </si>
  <si>
    <t>56993</t>
  </si>
  <si>
    <t>CODEIN SLOVAKOFARMA</t>
  </si>
  <si>
    <t>30MG TBL NOB 10</t>
  </si>
  <si>
    <t>LEVOCETIRIZIN</t>
  </si>
  <si>
    <t>42953</t>
  </si>
  <si>
    <t>XYZAL</t>
  </si>
  <si>
    <t>5MG TBL FLM 28</t>
  </si>
  <si>
    <t>MOMETASON</t>
  </si>
  <si>
    <t>192205</t>
  </si>
  <si>
    <t>ELOCOM</t>
  </si>
  <si>
    <t>1MG/G UNG 1X30G</t>
  </si>
  <si>
    <t>NADROPARIN</t>
  </si>
  <si>
    <t>213494</t>
  </si>
  <si>
    <t>FRAXIPARINE</t>
  </si>
  <si>
    <t>9500IU/ML INJ SOL ISP 10X0,4ML</t>
  </si>
  <si>
    <t>SODNÁ SŮL LEVOTHYROXINU</t>
  </si>
  <si>
    <t>172044</t>
  </si>
  <si>
    <t>LETROX</t>
  </si>
  <si>
    <t>150MCG TBL NOB 100</t>
  </si>
  <si>
    <t>*2001</t>
  </si>
  <si>
    <t>FLUTIKASON</t>
  </si>
  <si>
    <t>95604</t>
  </si>
  <si>
    <t>CHLORID DRASELNÝ</t>
  </si>
  <si>
    <t>17189</t>
  </si>
  <si>
    <t>KALIUM CHLORATUM BIOMEDICA</t>
  </si>
  <si>
    <t>500MG TBL ENT 100</t>
  </si>
  <si>
    <t>132861</t>
  </si>
  <si>
    <t>0,5MG/ML POR GTT SOL 10ML</t>
  </si>
  <si>
    <t>192521</t>
  </si>
  <si>
    <t>NASONEX</t>
  </si>
  <si>
    <t>50MCG/DÁV NAS SPR SUS 140DÁV</t>
  </si>
  <si>
    <t>170760</t>
  </si>
  <si>
    <t>MOMMOX</t>
  </si>
  <si>
    <t>0,05MG/DÁV NAS SPR SUS 140DÁV</t>
  </si>
  <si>
    <t>PANTOPRAZOL</t>
  </si>
  <si>
    <t>160379</t>
  </si>
  <si>
    <t>PANTOMYL</t>
  </si>
  <si>
    <t>40MG TBL ENT 100</t>
  </si>
  <si>
    <t>SULFAMETHOXAZOL A TRIMETHOPRIM</t>
  </si>
  <si>
    <t>6264</t>
  </si>
  <si>
    <t>SUMETROLIM</t>
  </si>
  <si>
    <t>400MG/80MG TBL NOB 20</t>
  </si>
  <si>
    <t>189079</t>
  </si>
  <si>
    <t>CALCICHEW D3 LEMON</t>
  </si>
  <si>
    <t>500MG/400IU TBL MND 60</t>
  </si>
  <si>
    <t>ZOLPIDEM</t>
  </si>
  <si>
    <t>233366</t>
  </si>
  <si>
    <t>ZOLPIDEM MYLAN</t>
  </si>
  <si>
    <t>10MG TBL FLM 50</t>
  </si>
  <si>
    <t>TRETINOIN, KOMBINACE</t>
  </si>
  <si>
    <t>231741</t>
  </si>
  <si>
    <t>ACNATAC</t>
  </si>
  <si>
    <t>10MG/G+0,25MG/G GEL 30G</t>
  </si>
  <si>
    <t>5004882</t>
  </si>
  <si>
    <t>OPTICHAMBER DIAMOND VALVED HOLDING CHAMBER</t>
  </si>
  <si>
    <t>ANTISTATICKÝ INHALAČNÍ NÁSTAVEC S VENTILEM</t>
  </si>
  <si>
    <t>DESLORATADIN</t>
  </si>
  <si>
    <t>178682</t>
  </si>
  <si>
    <t>JOVESTO</t>
  </si>
  <si>
    <t>5MG TBL FLM 30 I</t>
  </si>
  <si>
    <t>MONTELUKAST</t>
  </si>
  <si>
    <t>132628</t>
  </si>
  <si>
    <t>SINGULAIR 10</t>
  </si>
  <si>
    <t>10MG TBL FLM 28</t>
  </si>
  <si>
    <t>215604</t>
  </si>
  <si>
    <t>20MG CPS ETD 14 I</t>
  </si>
  <si>
    <t>HYDROKORTISON-BUTYRÁT</t>
  </si>
  <si>
    <t>218236</t>
  </si>
  <si>
    <t>LOCOID 0,1%</t>
  </si>
  <si>
    <t>1MG/G CRM 30G</t>
  </si>
  <si>
    <t>MEBENDAZOL</t>
  </si>
  <si>
    <t>122198</t>
  </si>
  <si>
    <t>VERMOX</t>
  </si>
  <si>
    <t>100MG TBL NOB 6</t>
  </si>
  <si>
    <t>RAMIPRIL</t>
  </si>
  <si>
    <t>56976</t>
  </si>
  <si>
    <t>TRITACE</t>
  </si>
  <si>
    <t>2,5MG TBL NOB 20</t>
  </si>
  <si>
    <t>DEXAMETHASON A ANTIINFEKTIVA</t>
  </si>
  <si>
    <t>180988</t>
  </si>
  <si>
    <t>GENTADEX</t>
  </si>
  <si>
    <t>5MG/ML+1MG/ML OPH GTT SOL 1X5ML</t>
  </si>
  <si>
    <t>85142</t>
  </si>
  <si>
    <t>5MG TBL FLM 90</t>
  </si>
  <si>
    <t>198054</t>
  </si>
  <si>
    <t>SANVAL</t>
  </si>
  <si>
    <t>10MG TBL FLM 20</t>
  </si>
  <si>
    <t>Ambulance novorozeneckého odd.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</si>
  <si>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</si>
  <si>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</si>
  <si>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 (ČESKÁ ATC SKUP</t>
  </si>
  <si>
    <t>J01DC02 - CEFUROXIM</t>
  </si>
  <si>
    <t>C10AA05 - ATORVASTATIN</t>
  </si>
  <si>
    <t>A02BC02 - PANTOPRAZOL</t>
  </si>
  <si>
    <t>R06AE07 - CETIRIZIN</t>
  </si>
  <si>
    <t>C09AA05 - RAMIPRIL</t>
  </si>
  <si>
    <t>R01AD09 - MOMETASON</t>
  </si>
  <si>
    <t>J01FA10 - AZITHROMYCIN</t>
  </si>
  <si>
    <t>R06AX27 - DESLORATADIN</t>
  </si>
  <si>
    <t>J05AX05 - INOSIN PRANOBEX</t>
  </si>
  <si>
    <t>B01AB06 - NADROPARIN</t>
  </si>
  <si>
    <t>H03AA01 - SODNÁ SŮL LEVOTHYROXINU</t>
  </si>
  <si>
    <t>N03AX12 - GABAPENTIN</t>
  </si>
  <si>
    <t>N05CF02 - ZOLPIDEM</t>
  </si>
  <si>
    <t>A02BC02</t>
  </si>
  <si>
    <t>N05CF02</t>
  </si>
  <si>
    <t>R01AD09</t>
  </si>
  <si>
    <t>C10AA05</t>
  </si>
  <si>
    <t>J01FA10</t>
  </si>
  <si>
    <t>J05AX05</t>
  </si>
  <si>
    <t>R06AE07</t>
  </si>
  <si>
    <t>J01DC02</t>
  </si>
  <si>
    <t>N03AX12</t>
  </si>
  <si>
    <t>V06XX</t>
  </si>
  <si>
    <t>H03AA01</t>
  </si>
  <si>
    <t>C09AA05</t>
  </si>
  <si>
    <t>R06AX27</t>
  </si>
  <si>
    <t>B01AB06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</si>
  <si>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</si>
  <si>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</si>
  <si>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</si>
  <si>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</si>
  <si>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</si>
  <si>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</si>
  <si>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</si>
  <si>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</si>
  <si>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</si>
  <si>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</si>
  <si>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</si>
  <si>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0921</t>
  </si>
  <si>
    <t>NOVO: ambulance</t>
  </si>
  <si>
    <t>NOVO: ambulance Celkem</t>
  </si>
  <si>
    <t>50115020</t>
  </si>
  <si>
    <t>laboratorní diagnostika-LEK (Z501)</t>
  </si>
  <si>
    <t>DJ000</t>
  </si>
  <si>
    <t>Covid-19 Ag test 25 test</t>
  </si>
  <si>
    <t>DG379</t>
  </si>
  <si>
    <t>Doprava 21%</t>
  </si>
  <si>
    <t>DE022</t>
  </si>
  <si>
    <t>GlukĂłzovĂˇ membrĂˇnovĂˇ souprava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</si>
  <si>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</si>
  <si>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</si>
  <si>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</si>
  <si>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</si>
  <si>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</si>
  <si>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</si>
  <si>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</si>
  <si>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</si>
  <si>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DD305</t>
  </si>
  <si>
    <t>KARTICKY TEST.SCREENING 45X70 Ăˇ 100 ks</t>
  </si>
  <si>
    <t>DD309</t>
  </si>
  <si>
    <t>LaktĂˇtovĂˇ membrĂˇnovĂˇ souprava</t>
  </si>
  <si>
    <t>DD268</t>
  </si>
  <si>
    <t>MEMBRĂNOVĂ SOUPRAVA Ca</t>
  </si>
  <si>
    <t>DD267</t>
  </si>
  <si>
    <t>MEMBRĂNOVĂ SOUPRAVA K+</t>
  </si>
  <si>
    <t>DB942</t>
  </si>
  <si>
    <t>MEMBRĂNOVĂ SOUPRAVA pCO2</t>
  </si>
  <si>
    <t>DD076</t>
  </si>
  <si>
    <t>MEMBRĂNOVĂ SOUPRAVA pO2</t>
  </si>
  <si>
    <t>DF170</t>
  </si>
  <si>
    <t>NOVĂť ÄŚISTĂŤCĂŤ ROZTOK s aditivem, S8375 (ABL 825)</t>
  </si>
  <si>
    <t>DF445</t>
  </si>
  <si>
    <t>Odpadni nadoba D512 600 ml</t>
  </si>
  <si>
    <t>DF169</t>
  </si>
  <si>
    <t>PROPLACHOVACĂŤ ROZTOK 600 ml S4980 (ABL 825)</t>
  </si>
  <si>
    <t>DH263</t>
  </si>
  <si>
    <t>Termo papĂ­r (8ks)</t>
  </si>
  <si>
    <t>DA376</t>
  </si>
  <si>
    <t>ZachycovaÄŤe krevnĂ­ch sraĹľenin, Clot Catchers ,250</t>
  </si>
  <si>
    <t>50115022</t>
  </si>
  <si>
    <t>antigenní testy zaměstnanců FNOL</t>
  </si>
  <si>
    <t>DE537</t>
  </si>
  <si>
    <t>LITUO COVID-19 Ag 25testĹŻ - ZAMÄšSTNANCI</t>
  </si>
  <si>
    <t>50115050</t>
  </si>
  <si>
    <t>obvazový materiál (Z502)</t>
  </si>
  <si>
    <t>ZF225</t>
  </si>
  <si>
    <t>NĂˇplast derma plast sensitive hypoalergennĂ­ bal. Ăˇ 250 ks 5353811</t>
  </si>
  <si>
    <t>ZN475</t>
  </si>
  <si>
    <t>Obinadlo elastickĂ© universal   8 cm x 5 m 1323100312</t>
  </si>
  <si>
    <t>ZA467</t>
  </si>
  <si>
    <t>TyÄŤinka vatovĂˇ nesterilnĂ­ 15 cm bal. Ăˇ 100 ks 9679369</t>
  </si>
  <si>
    <t>ZT470</t>
  </si>
  <si>
    <t>TyÄŤinka vatovĂˇ nesterilnĂ­ 15 cm SELEFA bal. Ăˇ 100 ks 1327100651</t>
  </si>
  <si>
    <t>50115060</t>
  </si>
  <si>
    <t>ZPr - ostatní (Z503)</t>
  </si>
  <si>
    <t>ZO492</t>
  </si>
  <si>
    <t>ÄŚidlo saturaÄŤnĂ­ masimo jednorĂˇzovĂ© pro novorozence bal. Ăˇ 20 ks RD SET Neo 4003 -  n. 15-8-0000057</t>
  </si>
  <si>
    <t>ZA674</t>
  </si>
  <si>
    <t>CĂ©vka CN-01, bal.Ăˇ 40 ks, 646959</t>
  </si>
  <si>
    <t>ZD892</t>
  </si>
  <si>
    <t>Filtr akustickĂ˝ echo screen bal. Ăˇ 5 ks 1770</t>
  </si>
  <si>
    <t>ZR946</t>
  </si>
  <si>
    <t>Lanceta bezpeÄŤnostnĂ­ Sarstedt MINI vel. 28G/hloubka vpichu 1,6 mm, bal. Ăˇ 200 ks modrĂˇ 85.1015</t>
  </si>
  <si>
    <t>ZR947</t>
  </si>
  <si>
    <t>Lanceta bezpeÄŤnostnĂ­ Sarstedt NORMAL vel. 21G/ hloubka vpichu 1,8 mm, bal. Ăˇ 200 ks zelenĂˇ 85.1016</t>
  </si>
  <si>
    <t>ZN691</t>
  </si>
  <si>
    <t>Lanceta bezpeÄŤnostnĂ­ Solace zelenĂˇ  21G/2,2 mm bal. Ăˇ 100 ks NT-PA21-100 - nahrazuje ZR947</t>
  </si>
  <si>
    <t>ZN206</t>
  </si>
  <si>
    <t>Lopatka ĂşstnĂ­ dĹ™evÄ›nĂˇ lĂ©kaĹ™skĂˇ sterilnĂ­ 150 x 17 mm bal. Ăˇ 5 x 100 ks 4002/SG/CS/L</t>
  </si>
  <si>
    <t>ZF159</t>
  </si>
  <si>
    <t>NĂˇdoba na kontaminovanĂ˝ ostrĂ˝ odpad  1 l   kulatĂˇ 15-0002/2</t>
  </si>
  <si>
    <t>ZB439</t>
  </si>
  <si>
    <t>OdstraĹovaÄŤ nĂˇplastĂ­ Convacare Ăˇ 100 ks 0011279 37443</t>
  </si>
  <si>
    <t>ZC722</t>
  </si>
  <si>
    <t>PĂˇska fixaÄŤnĂ­ k saturaÄŤnĂ­mu ÄŤidlu Masimu NEO bal. Ăˇ 12 ks LNOP 1053</t>
  </si>
  <si>
    <t>ZP509</t>
  </si>
  <si>
    <t>Pinzeta UH sterilnĂ­ I0600</t>
  </si>
  <si>
    <t>ZH760</t>
  </si>
  <si>
    <t>PopisovaÄŤ na kĹŻĹľi sterilnĂ­, chirurgickĂ˝, BLAYCO RQ-01, 13 cm, s jednĂ­m hrotem, gen. violeĹĄ + PVC pravĂ­tko 15 cm TCH02</t>
  </si>
  <si>
    <t>ZL688</t>
  </si>
  <si>
    <t>ProuĹľky diagnostickĂ© Accu-Check Inform II Strip 50 EU1 Ăˇ 50 ks 05942861041</t>
  </si>
  <si>
    <t>ZF672</t>
  </si>
  <si>
    <t>Set resuscitaÄŤnĂ­ neonatĂˇlnĂ­ 1,2 m s variabilnĂ­m PEEP 6431000</t>
  </si>
  <si>
    <t>ZM515</t>
  </si>
  <si>
    <t>Souprava odsĂˇvacĂ­ nĂˇstavec+ventil+membrĂˇna+lĂˇhev Ĺˇroub. uzĂˇvÄ›r+vĂ­ÄŤko K800.0695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</si>
  <si>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</si>
  <si>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</si>
  <si>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</si>
  <si>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</si>
  <si>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ZA788</t>
  </si>
  <si>
    <t>StĹ™Ă­kaÄŤka injekÄŤnĂ­ 2-dĂ­lnĂˇ 20 ml L Inject Solo 4606205V - povoleno pouze pro NOVO + HOK</t>
  </si>
  <si>
    <t>ZR396</t>
  </si>
  <si>
    <t>StĹ™Ă­kaÄŤka injekÄŤnĂ­ 2-dĂ­lnĂˇ 5 ml L DISCARDIT LE 309050</t>
  </si>
  <si>
    <t>ZS016</t>
  </si>
  <si>
    <t>StĹ™Ă­kaÄŤka injekÄŤnĂ­ 3-dĂ­lnĂˇ 1 ml L tuberculin bez jehly, centrickĂˇ ĹˇpiÄŤka, bezzbytkovĂˇ, bal. Ăˇ 100 ks KD1301B</t>
  </si>
  <si>
    <t>ZT287</t>
  </si>
  <si>
    <t>StĹ™Ă­kaÄŤka injekÄŤnĂ­ 3-dĂ­lnĂˇ 100U/1 ml L inzulin  s odnĂ­matelnou jehlou G29 , centrickĂˇ ĹˇpiÄŤka, bezzbytkovĂˇ F0300</t>
  </si>
  <si>
    <t>ZQ486</t>
  </si>
  <si>
    <t>TyÄŤinka vatovĂˇ sterilnĂ­ 14 cm po jednotlivÄ› balenĂˇ velkĂˇ 1 bal/100 ks 4791911</t>
  </si>
  <si>
    <t>ZK799</t>
  </si>
  <si>
    <t>ZĂˇtka combi ÄŤervenĂˇ 4495101</t>
  </si>
  <si>
    <t>ZI182</t>
  </si>
  <si>
    <t>Zkumavka moÄŤovĂˇ + aplikĂˇtor s chem.stabilizĂˇtorem UriSwab ĹľlutĂˇ 802CE.A - dlouhodobĂ˝ vĂ˝padek</t>
  </si>
  <si>
    <t>ZA743</t>
  </si>
  <si>
    <t>Zkumavka odbÄ›rovĂˇ 0,5 ml tapval fialovĂˇ (Aquisel) 11170</t>
  </si>
  <si>
    <t>ZA888</t>
  </si>
  <si>
    <t>Zkumavka odbÄ›rovĂˇ s gelem tapval bĂ­lĂˇ (Aquisel) 19860</t>
  </si>
  <si>
    <t>ZB755</t>
  </si>
  <si>
    <t>Zkumavka odbÄ›rovĂˇ Vacuette fialovĂˇ 1,0 ml K3 edta 454034</t>
  </si>
  <si>
    <t>50115065</t>
  </si>
  <si>
    <t>ZPr - vpichovací materiál (Z530)</t>
  </si>
  <si>
    <t>ZA834</t>
  </si>
  <si>
    <t>Jehla injekÄŤnĂ­ 0,7 x 40 mm ÄŤernĂˇ 4660021</t>
  </si>
  <si>
    <t>ZF925</t>
  </si>
  <si>
    <t>Jehla injekÄŤnĂ­ 0,9 x 25 mm ĹľlutĂˇ Ăˇ 100 ks 4657500</t>
  </si>
  <si>
    <t>ZA832</t>
  </si>
  <si>
    <t>Jehla injekÄŤnĂ­ 0,9 x 40 mm ĹľlutĂˇ 4657519</t>
  </si>
  <si>
    <t>ZB556</t>
  </si>
  <si>
    <t>Jehla injekÄŤnĂ­ 1,2 x 40 mm rĹŻĹľovĂˇ 4665120</t>
  </si>
  <si>
    <t>50115067</t>
  </si>
  <si>
    <t>ZPr - rukavice (Z532)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</si>
  <si>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</si>
  <si>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</si>
  <si>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</si>
  <si>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</si>
  <si>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ZT033</t>
  </si>
  <si>
    <t>Rukavice vyĹˇetĹ™ovacĂ­ latex nesterilnĂ­  bez pudru vel. M bal. Ăˇ 100 ks 903242vM</t>
  </si>
  <si>
    <t>ZP947</t>
  </si>
  <si>
    <t>Rukavice vyĹˇetĹ™ovacĂ­ nitril nesterilnĂ­ bez pudru basic modrĂ© vel. M bal. Ăˇ 200 ks 44751</t>
  </si>
  <si>
    <t>ZT077</t>
  </si>
  <si>
    <t>Rukavice vyĹˇetĹ™ovacĂ­ nitril nesterilnĂ­ bez pudru GLOVE svÄ›tle modrĂ© vel. M</t>
  </si>
  <si>
    <t>ZT082</t>
  </si>
  <si>
    <t>Rukavice vyĹˇetĹ™ovacĂ­ nitril nesterilnĂ­ modrĂ© vel. L bal. Ăˇ 100 ks SM-L-nitril-VGlove</t>
  </si>
  <si>
    <t>ZT079</t>
  </si>
  <si>
    <t>Rukavice vyĹˇetĹ™ovacĂ­ nitril nesterilnĂ­ modrĂ© vel. M bal. Ăˇ 100 ks Renmed05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</si>
  <si>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</si>
  <si>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</si>
  <si>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</si>
  <si>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</si>
  <si>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</si>
  <si>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</si>
  <si>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DG384</t>
  </si>
  <si>
    <t>Bactec- PEDS - PLUS/F - plastic</t>
  </si>
  <si>
    <t>DG388</t>
  </si>
  <si>
    <t>JĂˇtrovĂ˝ bujon (10ml)- ĹˇroubovacĂ­ uzĂˇvÄ›r</t>
  </si>
  <si>
    <t>ZO123</t>
  </si>
  <si>
    <t>Fixace nosnĂ­ch katetrĹŻ nasofix niko M â€“ I dÄ›tskĂ˝ bal. Ăˇ 100 ks 49-625M-I</t>
  </si>
  <si>
    <t>ZC845</t>
  </si>
  <si>
    <t>Kompresa NT 10 x 20 cm/5 ks sterilnĂ­ 26621</t>
  </si>
  <si>
    <t>ZA516</t>
  </si>
  <si>
    <t>Kompresa NT 7,5 x 7,5 cm/10 ks sterilkompres sterilnĂ­ karton Ăˇ 1000 ks 1325020266</t>
  </si>
  <si>
    <t>ZL410</t>
  </si>
  <si>
    <t>KrytĂ­ gelovĂ© Hemagel 100 g A2681147</t>
  </si>
  <si>
    <t>ZA664</t>
  </si>
  <si>
    <t>KrytĂ­ gelovĂ© hydrokoloidnĂ­ Flamigel 250 ml FLAM250</t>
  </si>
  <si>
    <t>ZN814</t>
  </si>
  <si>
    <t>KrytĂ­ gelovĂ© na rĂˇny ActiMaris bal. Ăˇ 20g 3097749</t>
  </si>
  <si>
    <t>ZA627</t>
  </si>
  <si>
    <t>KrytĂ­ granuflex extra thin 5 x 10 cm Ăˇ 10 ks 0021661 187959</t>
  </si>
  <si>
    <t>ZE396</t>
  </si>
  <si>
    <t>KrytĂ­ mastnĂ˝ tyl grassolind 7,5 x 10 cm bal. Ăˇ 10 ks 499313</t>
  </si>
  <si>
    <t>ZE108</t>
  </si>
  <si>
    <t>KrytĂ­ mepilex lite 10 x 10 cm bal. Ăˇ 5 ks 284100-01</t>
  </si>
  <si>
    <t>ZF108</t>
  </si>
  <si>
    <t>KrytĂ­ mepilex lite 6 x  8,5 cm bal. Ăˇ 5 ks 284000-01</t>
  </si>
  <si>
    <t>ZG613</t>
  </si>
  <si>
    <t>KrytĂ­ mepitel one 8 x 10 cm  bal. Ăˇ 5 ks 289200-00</t>
  </si>
  <si>
    <t>ZK404</t>
  </si>
  <si>
    <t>KrytĂ­ prontosan roztok 350 ml 400416</t>
  </si>
  <si>
    <t>ZN816</t>
  </si>
  <si>
    <t>KrytĂ­ roztok k vĂ˝plachu a ÄŤiĹˇtÄ›nĂ­ ran ActiMaris Sensitiv 300 ml 3098093</t>
  </si>
  <si>
    <t>ZM951</t>
  </si>
  <si>
    <t>KrytĂ­ silikonovĂ© pÄ›novĂ© mepilex border post-op sterilnĂ­ 6 x 8 cm bal. Ăˇ 10 ks 496100</t>
  </si>
  <si>
    <t>ZP131</t>
  </si>
  <si>
    <t>KrytĂ­ tegaderm i.v. advanced 3,8 cm x 4,5 cm bal. Ăˇ 100 ks 1680 (nĂˇhrada ZG829) - povoleno pouze pro NOVO</t>
  </si>
  <si>
    <t>ZA570</t>
  </si>
  <si>
    <t>KrytĂ­ transparentnĂ­ tegaderm 4,4 cm x 4,4 cm bal. Ăˇ 100 ks 1622W nĂˇhrada ZQ115 - povoleno pouze pro NOVO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</si>
  <si>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</si>
  <si>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</si>
  <si>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</si>
  <si>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</si>
  <si>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ZN100</t>
  </si>
  <si>
    <t>NĂˇplast reflexnĂ­ k mÄ›Ĺ™enĂ­ teploty v inkubĂˇtoru GIRAFFE Ăˇ 50 ks 0203-1980-300</t>
  </si>
  <si>
    <t>ZA318</t>
  </si>
  <si>
    <t>NĂˇplast transpore 1,25 cm x 9,14 m 1527-0</t>
  </si>
  <si>
    <t>ZF351</t>
  </si>
  <si>
    <t>NĂˇplast transpore bĂ­lĂˇ 1,25 cm x 9,14 m bal. Ăˇ 24 ks 1534-0</t>
  </si>
  <si>
    <t>ZA415</t>
  </si>
  <si>
    <t>Obinadlo idealast-haft 6 cm x 10 m 931114</t>
  </si>
  <si>
    <t>ZA593</t>
  </si>
  <si>
    <t>Tampon sterilnĂ­ stĂˇÄŤenĂ˝ 20 x 20 cm / 5 ks 28003+</t>
  </si>
  <si>
    <t>ZP327</t>
  </si>
  <si>
    <t>TyÄŤinka na bradavice Lapis â€“ ÄŚertĹŻv KamĂ­nek,Stilus Argenti Nitrici (tyÄŤinka dusiÄŤnanu stĹ™Ă­brnĂ©ho) balenĂ­ 1 tyÄŤinka 709959</t>
  </si>
  <si>
    <t>ZK652</t>
  </si>
  <si>
    <t>Aero chamber plus s maskou pro kojence 10152158080</t>
  </si>
  <si>
    <t>ZR348</t>
  </si>
  <si>
    <t>AplikĂˇtor hlavovĂ˝ k maskĂˇm a nostrilkĂˇm s magnetem a tlakovĂ˝m tÄ›snĂ˝m krytem k plicnĂ­m ventilĂˇtorĹŻm DrĂ¤ger Babylog VN 500  sterilnĂ­, jednorĂˇzovĂ˝, bal. Ăˇ 5 ks 170161161</t>
  </si>
  <si>
    <t>ZR313</t>
  </si>
  <si>
    <t>ÄŚepiÄŤka neonatĂˇlnĂ­ k plicnĂ­m ventilĂˇtorĹŻm DrĂ¤ger Babylog VN 500, vel. S s ÄŤelnĂ­ podloĹľkou a 2 fixaÄŤnĂ­mi pĂˇsky ĹľlutĂˇ 170161020</t>
  </si>
  <si>
    <t>ZD992</t>
  </si>
  <si>
    <t>ÄŚidlo saturaÄŤnĂ­ masimo jednorĂˇzovĂ© pro novorozence k monitoru Mindray bal. Ăˇ 20 ks 2329LHL</t>
  </si>
  <si>
    <t>ZL537</t>
  </si>
  <si>
    <t>ÄŚidlo teplotnĂ­ jednorĂˇzovĂ© bal. Ăˇ 10 ks 2074817-001</t>
  </si>
  <si>
    <t>ZA210</t>
  </si>
  <si>
    <t>CĂ©vka vyĹľivovacĂ­ CV-01 GAMV686415 (GAM646957)</t>
  </si>
  <si>
    <t>ZI683</t>
  </si>
  <si>
    <t>DrĂˇtek mĂ­chacĂ­ Ăˇ 500 ks 110009</t>
  </si>
  <si>
    <t>ZN575</t>
  </si>
  <si>
    <t>DudlĂ­k ÄŤervenĂ˝ 1-rychlostnĂ­ s ochrannĂ˝m krytem novorozenci bal. Ăˇ 180 ks 37589</t>
  </si>
  <si>
    <t>ZN574</t>
  </si>
  <si>
    <t>DudlĂ­k modrĂ˝ 3-rychlostnĂ­ s ochrannĂ˝m krytem novorozenci a starĹˇĂ­ bal. Ăˇ 180 ks 37587</t>
  </si>
  <si>
    <t>ZA980</t>
  </si>
  <si>
    <t>Elektroda EEG subdermalnĂ­ needle PRO-E3 bal. Ăˇ 30 ks 62056</t>
  </si>
  <si>
    <t>ZR412</t>
  </si>
  <si>
    <t>Elektroda patentkovĂˇ snap k otodynamickĂ©mu analyzĂˇtoru Interacoustics, textilnĂ­, s hydrogelem, pro ABR test. kojencĹŻ, vel. 2,2 x 3 cm jednorĂˇzovĂˇ, bal. Ăˇ 60 ks 8107137</t>
  </si>
  <si>
    <t>ZA737</t>
  </si>
  <si>
    <t>Filtr mini spike modrĂ˝ 4550234</t>
  </si>
  <si>
    <t>ZR326</t>
  </si>
  <si>
    <t>HadiÄŤka propojovacĂ­ vrapovanĂˇ k propojenĂ­ okruhu plicnĂ­ch ventilĂˇtorĹŻ DrĂ¤ger Babylog VN 500 s maskami a nostrilkami, prĹŻm. 10 mm,  sterilnĂ­,  bal. Ăˇ 5 ks 170163408</t>
  </si>
  <si>
    <t>ZB908</t>
  </si>
  <si>
    <t>HadiÄŤka spojovacĂ­ ĹľlutĂˇ 1 mm x 1500 mm pro svÄ›tlocitlivĂ© lĂ©ky bal. Ăˇ 20 ks 1100 1150ND</t>
  </si>
  <si>
    <t>ZB338</t>
  </si>
  <si>
    <t>HadiÄŤka spojovacĂ­ tlakovĂˇ biocath PE/PVC, dĂ©lka 200 cm, prĹŻmÄ›r 1 x 2,5 mm, tlak 40 bar/580 psi, LUER LOCK male/female s rotaÄŤnĂ­ maticĂ­, bal. Ăˇ 40 ks PB 3120 M</t>
  </si>
  <si>
    <t>ZB668</t>
  </si>
  <si>
    <t>HadiÄŤka spojovacĂ­ tlakovĂˇ biocath PE/PVC, dĂ©lka 50 cm, prĹŻmÄ›r 1 x 2,5 mm, tlak 40 bar/580 psi, LUER LOCK male/female s rotaÄŤnĂ­ maticĂ­, bal. Ăˇ 40 ks PB 3105 M</t>
  </si>
  <si>
    <t>ZR240</t>
  </si>
  <si>
    <t>Hadice ventilaÄŤnĂ­ VentStar Helix Dual Heated (N) vÄŤ komory pro Babylog VN 500 MP02650</t>
  </si>
  <si>
    <t>ZB428</t>
  </si>
  <si>
    <t>Kanyla ET 2,5 bez manĹľety bal. Ăˇ 10 ks 9325E</t>
  </si>
  <si>
    <t>ZB088</t>
  </si>
  <si>
    <t>Kanyla ET 3,0 bez manĹľety bal. Ăˇ 10 ks 9336E</t>
  </si>
  <si>
    <t>ZA744</t>
  </si>
  <si>
    <t>Kanyla neoflon 24G ĹľlutĂˇ BDC391350</t>
  </si>
  <si>
    <t>ZB199</t>
  </si>
  <si>
    <t>Kanyla neoflon 26G fialovĂˇ BDC391349</t>
  </si>
  <si>
    <t>ZI681</t>
  </si>
  <si>
    <t>KapilĂˇra heparin litnĂ˝ 140 ul / 2,35 x 90 mm UH bal. Ăˇ 100 ks 102090</t>
  </si>
  <si>
    <t>ZC805</t>
  </si>
  <si>
    <t>Katetr moÄŤovĂ˝ foley Folysil  CH 6 pediatrickĂ˝ rovnĂ˝ balonek 1,5 ml bal. Ăˇ 5 ks AA6106</t>
  </si>
  <si>
    <t>ZB898</t>
  </si>
  <si>
    <t>KlobouÄŤek kojĂ­cĂ­ kontaktnĂ­ vel. S 16 mm K200.1628</t>
  </si>
  <si>
    <t>ZK884</t>
  </si>
  <si>
    <t>Kohout trojcestnĂ˝ discofix modrĂ˝ 4095111</t>
  </si>
  <si>
    <t>ZB334</t>
  </si>
  <si>
    <t>Konektor bezjehlovĂ˝ bionecteur Ăˇ 50 ks 896.03 povoleno pouze pro HOK, DK a NOVO, KCHIR: PICC tĂ˝m</t>
  </si>
  <si>
    <t>ZB299</t>
  </si>
  <si>
    <t>Konektor bezjehlovĂ˝ safeflow s prodl.hadiÄŤkou safeflow ventil bal.Ăˇ 100 ks, 4097154</t>
  </si>
  <si>
    <t>ZI026</t>
  </si>
  <si>
    <t>Ĺ idĂ­tko dÄ›tskĂ© Flora 03 kytiÄŤka bal. Ăˇ 30 ks 1001</t>
  </si>
  <si>
    <t>ZP814</t>
  </si>
  <si>
    <t>Ĺ idĂ­tko pro nezralĂ© novorozence do 30.tĂ˝dne ÄŤirĂ© Wee Thumbie â€“ Aqua 1046741</t>
  </si>
  <si>
    <t>ZB102</t>
  </si>
  <si>
    <t>LĂˇhev k odsĂˇvaÄŤce flovac 1l hadice 1,8 m Ăˇ 45 ks 000-036-020</t>
  </si>
  <si>
    <t>ZB103</t>
  </si>
  <si>
    <t>LĂˇhev k odsĂˇvaÄŤce flovac 2l hadice 1,8 m 000-036-021</t>
  </si>
  <si>
    <t>ZQ082</t>
  </si>
  <si>
    <t>LĂˇhev kojeneckĂˇ jednorĂˇzovĂˇ se Ĺˇroub.vĂ­ÄŤkem 130 ml multipack bal. Ăˇ 50 ks 14001</t>
  </si>
  <si>
    <t>ZQ081</t>
  </si>
  <si>
    <t>LĂˇhev kojeneckĂˇ jednorĂˇzovĂˇ se Ĺˇroub.vĂ­ÄŤkem 250 ml multipack bal. Ăˇ 50 ks 14002 (objednĂˇvat 2 bal. - 100 ks)</t>
  </si>
  <si>
    <t>ZQ083</t>
  </si>
  <si>
    <t>LĂˇhev kojeneckĂˇ jednorĂˇzovĂˇ se Ĺˇroub.vĂ­ÄŤkem 50 ml multipack bal. Ăˇ 50 ks 14000</t>
  </si>
  <si>
    <t>ZT415</t>
  </si>
  <si>
    <t>ManĹľeta TK k monitoru GE Carescape, GE SOFT-CUF Neo 1  2T Snap, obvod paĹľe  3-6 cm, oranĹľovĂˇ, pro opakovanĂ© pouĹľitĂ­ /1 pacient, bal. Ăˇ 20 ks SFT-N1-2B</t>
  </si>
  <si>
    <t>ZT416</t>
  </si>
  <si>
    <t>ManĹľeta TK k monitoru GE Carescape, GE SOFT-CUF Neo 2  2T Snap, obvod paĹľe 4-8 cm, sv.modrĂˇ, pro opakovanĂ© pouĹľitĂ­ /1 pacient, bal. Ăˇ 20 ks SFT-N2-2B</t>
  </si>
  <si>
    <t>ZT417</t>
  </si>
  <si>
    <t>ManĹľeta TK k monitoru GE Carescape, GE SOFT-CUF Neo 3  2T Snap, obvod paĹľe 6-11 cm, zelenĂˇ, pro opakovanĂ© pouĹľitĂ­ /1 pacient, bal. Ăˇ 20 ks SFT-N3-2B</t>
  </si>
  <si>
    <t>ZT418</t>
  </si>
  <si>
    <t>ManĹľeta TK k monitoru GE Carescape, GE SOFT-CUF Neo 4  2T Snap, obvod paĹľe 7-13 cm, tm.modrĂˇ, pro opakovanĂ© pouĹľitĂ­ /1 pacient, bal. Ăˇ 20 ks SFT-N4-2B</t>
  </si>
  <si>
    <t>ZQ782</t>
  </si>
  <si>
    <t>ManĹľeta TK k monitoru Philips neonatĂˇlnĂ­ jednorĂˇzovĂˇ, vinyl, vel. 1, obvod 3,1 - 5,7 cm, bal. Ăˇ 10 ks M1866B-10</t>
  </si>
  <si>
    <t>ZR325</t>
  </si>
  <si>
    <t>Maska neonatĂˇlnĂ­ nosnĂ­ nCPAP, k plicnĂ­m ventilĂˇtorĹŻm DrĂ¤ger Babylog VN 500, vel. L, sterilnĂ­, bal. Ăˇ 5 ks 17016104</t>
  </si>
  <si>
    <t>ZR324</t>
  </si>
  <si>
    <t>Maska neonatĂˇlnĂ­ nosnĂ­ nCPAP, k plicnĂ­m ventilĂˇtorĹŻm DrĂ¤ger Babylog VN 500, vel. M, sterilnĂ­, bal. Ăˇ 5 ks 170161013</t>
  </si>
  <si>
    <t>ZR372</t>
  </si>
  <si>
    <t>Maska neonatĂˇlnĂ­ nosnĂ­ nCPAP, k plicnĂ­m ventilĂˇtorĹŻm DrĂ¤ger Babylog VN 500, vel. S , sterilnĂ­, bal. Ăˇ 5 ks 170161012</t>
  </si>
  <si>
    <t>ZR322</t>
  </si>
  <si>
    <t>Nostrila neonatĂˇlnĂ­ k plicnĂ­m ventilĂˇtorĹŻm DrĂ¤ger Babylog VN 500, vel. M, sterilnĂ­, bal. Ăˇ 5 ks 170161002</t>
  </si>
  <si>
    <t>ZR321</t>
  </si>
  <si>
    <t>Nostrila neonatĂˇlnĂ­ k plicnĂ­m ventilĂˇtorĹŻm DrĂ¤ger Babylog VN 500, vel. S, sterilnĂ­, bal. Ăˇ 5 ks 170161001</t>
  </si>
  <si>
    <t>ZR320</t>
  </si>
  <si>
    <t>Nostrila neonatĂˇlnĂ­ k plicnĂ­m ventilĂˇtorĹŻm DrĂ¤ger Babylog VN 500, vel. XS, sterilnĂ­, bal. Ăˇ 5 ks 170161006</t>
  </si>
  <si>
    <t>ZS917</t>
  </si>
  <si>
    <t>Nostrila neonatĂˇlnĂ­ Prong EasyFlow nCPAP, k ventilĂˇtoru EVE Neo Stephan, vel. XXS,  sterilnĂ­, bal. Ăˇ 5 ks 1701 61 007</t>
  </si>
  <si>
    <t>ZS886</t>
  </si>
  <si>
    <t>Obal ochrannĂ˝ EP lĂˇhve pro podĂˇvĂˇnĂ­ parenterĂˇlnĂ­ vĂ˝Ĺľivy novorozencĹŻm, stĂ­nÄ›nĂ˝, 100 - 250 ml bal. Ăˇ 200 ks 16111916</t>
  </si>
  <si>
    <t>ZS887</t>
  </si>
  <si>
    <t>Obal ochrannĂ˝ EP lĂˇhve pro podĂˇvĂˇnĂ­ parenterĂˇlnĂ­ vĂ˝Ĺľivy novorozencĹŻm, stĂ­nÄ›nĂ˝, 500 - 1000 ml bal. Ăˇ 200 ks 16111917</t>
  </si>
  <si>
    <t>ZR238</t>
  </si>
  <si>
    <t>PlĂ­ce testovacĂ­ pro Babylog VN bal. Ăˇ 10 ks MP02425</t>
  </si>
  <si>
    <t>ZB501</t>
  </si>
  <si>
    <t>PĹ™eruĹˇovaÄŤ sĂˇnĂ­ fingertip sterilnĂ­ bal. Ăˇ 100 ks 07.031.00.000</t>
  </si>
  <si>
    <t>ZR349</t>
  </si>
  <si>
    <t>PodloĹľka ÄŤelnĂ­ polstrovanĂˇ se silikonovĂ˝m gelem k plicnĂ­m ventilĂˇtorĹŻm DrĂ¤ger Babylog VN 500, bal. Ăˇ 5 ks 170161018</t>
  </si>
  <si>
    <t>ZR509</t>
  </si>
  <si>
    <t>Rampa 2 kohouty  infuznĂ­ Vygon bal. Ăˇ 25 ks 5827.92</t>
  </si>
  <si>
    <t>ZA691</t>
  </si>
  <si>
    <t>Rampa 3 kohouty discofix 16600C/4085434/</t>
  </si>
  <si>
    <t>ZB360</t>
  </si>
  <si>
    <t>Rourka rektĂˇlnĂ­ CH12 dĂ©lka 12 cm sterilnĂ­ bal. Ăˇ 20 ks 646699</t>
  </si>
  <si>
    <t>ZL689</t>
  </si>
  <si>
    <t>Roztok Accu-Check Performa IntÂ´l Controls 1+2 level 04861736001</t>
  </si>
  <si>
    <t>ZK456</t>
  </si>
  <si>
    <t>SĂˇÄŤek moÄŤovĂ˝ lepĂ­cĂ­ dÄ›tskĂ˝ bez vypouĹˇtÄ›cĂ­ho ventilu 76.38042.000</t>
  </si>
  <si>
    <t>ZA687</t>
  </si>
  <si>
    <t>SĂˇÄŤek moÄŤovĂ˝ s hodinovou diurĂ©zou curity 200 ml, 2000 ml, hadiÄŤka 150 cm 6502</t>
  </si>
  <si>
    <t>ZL525</t>
  </si>
  <si>
    <t>Senzor k mÄ›Ĺ™enĂ­ cerebrĂˇlnĂ­ oxymetrie somasensor INVOS pro dospÄ›lĂ© bal. Ăˇ 10 ks SAFB- SM</t>
  </si>
  <si>
    <t>ZR471</t>
  </si>
  <si>
    <t>Skalpel jednorĂˇzovĂ˝ prazisa sterilnĂ­ vel. ÄŤepelky 11 bal. Ăˇ 10 ks 11.000.00.511</t>
  </si>
  <si>
    <t>ZN890</t>
  </si>
  <si>
    <t>Sonda pro enterĂˇlnĂ­ vĂ˝Ĺľivu graduovanĂˇ 4F /40 cm PVC bal. Ăˇ 50 KS 310.04</t>
  </si>
  <si>
    <t>ZN891</t>
  </si>
  <si>
    <t>Sonda pro enterĂˇlnĂ­ vĂ˝Ĺľivu graduovanĂˇ 5F /40 cm PVC 310.05</t>
  </si>
  <si>
    <t>ZN892</t>
  </si>
  <si>
    <t>Sonda pro enterĂˇlnĂ­ vĂ˝Ĺľivu graduovanĂˇ 6F /40 cm PVC 310.06</t>
  </si>
  <si>
    <t>ZB543</t>
  </si>
  <si>
    <t>Souprava odbÄ›rovĂˇ tracheĂˇlnĂ­ na odbÄ›r sekretu G05206</t>
  </si>
  <si>
    <t>ZB488</t>
  </si>
  <si>
    <t>Sprej cavilon 28 ml bal. Ăˇ 12 ks 3346E</t>
  </si>
  <si>
    <t>ZH168</t>
  </si>
  <si>
    <t>StĹ™Ă­kaÄŤka injekÄŤnĂ­ 3-dĂ­lnĂˇ 1 ml L tuberculin s jehlou KD-JECT III graduovĂˇnĂ­ Ăˇ 0,1 ml 26G x 1/2" 0,45 x 12 mm KDM831786</t>
  </si>
  <si>
    <t>ZA754</t>
  </si>
  <si>
    <t>StĹ™Ă­kaÄŤka injekÄŤnĂ­ 3-dĂ­lnĂˇ 10 ml LL Omnifix Solo se zĂˇvitem 4617100V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</si>
  <si>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</si>
  <si>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</si>
  <si>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</si>
  <si>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</si>
  <si>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ZB815</t>
  </si>
  <si>
    <t>StĹ™Ă­kaÄŤka injekÄŤnĂ­ 3-dĂ­lnĂˇ 50 ml LL spec. Original-Perfusor oranĹľovĂˇ s jehlou 50 ml (8728828F, ÄŤernĂˇ se jiĹľ nevyrĂˇbĂ­) 8728861F-06</t>
  </si>
  <si>
    <t>ZB257</t>
  </si>
  <si>
    <t>StĹ™Ă­kaÄŤka injekÄŤnĂ­ 3-dĂ­lnĂˇ 50/60 ml LL, Injectomat-Spritze Orange, stĂ­nÄ›nĂˇ, bal. Ăˇ 100 ks 9000731</t>
  </si>
  <si>
    <t>ZB395</t>
  </si>
  <si>
    <t>Tampon odbÄ›rovĂ˝ transystem Amies pĹŻda plastovĂˇ tyÄŤinka 48 hod. mikrobiologickĂ© vyĹˇetĹ™enĂ­ 1601</t>
  </si>
  <si>
    <t>ZH286</t>
  </si>
  <si>
    <t>TeplomÄ›r digitĂˇlnĂ­ s ohebnĂ˝m hrotem Thermoval Kids flex - vodÄ›odolnĂ˝, nĂˇrazuvzdornĂ˝ (91925) 9250532</t>
  </si>
  <si>
    <t>ZE783</t>
  </si>
  <si>
    <t>Trn na vak jednosmÄ›rnĂ˝ 2309E</t>
  </si>
  <si>
    <t>ZR290</t>
  </si>
  <si>
    <t>TyÄŤinka vatovĂˇ zvlhÄŤujĂ­cĂ­ na hygienu dutiny ĂşstnĂ­ 10 cm dlouhĂˇ bal. Ăˇ 75 ks 32.000.00.020</t>
  </si>
  <si>
    <t>ZI931</t>
  </si>
  <si>
    <t>UzĂˇvÄ›r dezinfekÄŤnĂ­ k bezjehlovĂ©mu vstupu se 70% IPA  bal. 250 ks NCF-004</t>
  </si>
  <si>
    <t>ZA812</t>
  </si>
  <si>
    <t>UzĂˇvÄ›r do katetrĹŻ 4435001</t>
  </si>
  <si>
    <t>ZI682</t>
  </si>
  <si>
    <t>ZĂˇtka ke kapilĂˇĹ™e Ăˇ 500 ks (8153) 110180</t>
  </si>
  <si>
    <t>ZP077</t>
  </si>
  <si>
    <t>Zkumavka 15 ml PP 101/16,5 mm bĂ­lĂ˝ ĹˇroubovĂ˝ uzĂˇvÄ›r sterilnĂ­ jednotlivÄ› balenĂˇ, tekutĂ˝ materiĂˇl na bakteriolog. vyĹˇetĹ™enĂ­ 10362/MO/SG/CS</t>
  </si>
  <si>
    <t>ZO939</t>
  </si>
  <si>
    <t>Zkumavka liquor PP 10 ml 15,3 x 92 ml ĹˇroubovacĂ­ vĂ­ÄŤko sterilnĂ­ s popisem bal.Ăˇ 100 ks 62.610.018</t>
  </si>
  <si>
    <t>ZB985</t>
  </si>
  <si>
    <t>Zkumavka moÄŤovĂˇ urin-monovette s pĂ­stem 10 ml sterilnĂ­ bal. Ăˇ 100 ks 10.252.020</t>
  </si>
  <si>
    <t>ZB336</t>
  </si>
  <si>
    <t>Zkumavka odbÄ›rovĂˇ 1 ml tapval koagulace modrĂˇ bal. Ăˇ 50 ks (Aquisel) 13060</t>
  </si>
  <si>
    <t>ZB773</t>
  </si>
  <si>
    <t>Zkumavka odbÄ›rovĂˇ Vacuette ĹˇedĂˇ-glykemie 454085</t>
  </si>
  <si>
    <t>ZI180</t>
  </si>
  <si>
    <t>Zkumavka s mediem + flovakovanĂ˝ tampon eSwab minitip oranĹľovĂ˝ (oko,ucho,krk,nos,dutiny,urogenitĂˇlnĂ­ tra) 491CE.A</t>
  </si>
  <si>
    <t>50115063</t>
  </si>
  <si>
    <t>ZPr - vaky, sety (Z528)</t>
  </si>
  <si>
    <t>ZS884</t>
  </si>
  <si>
    <t>Set infuznĂ­ pro podĂˇvĂˇnĂ­ parenterĂˇlnĂ­ vĂ˝Ĺľivy Infudrop AIR Nitro P, stĂ­nÄ›nĂ˝, dĂ©lka 175 cm, bal. Ăˇ 50 ks 2886432</t>
  </si>
  <si>
    <t>ZE079</t>
  </si>
  <si>
    <t>Set transfĂşznĂ­ non PVC s odvzduĹˇnÄ›nĂ­m a bakteriĂˇlnĂ­m filtrem ZAR-I-TS</t>
  </si>
  <si>
    <t>50115064</t>
  </si>
  <si>
    <t>ZPr - šicí materiál (Z529)</t>
  </si>
  <si>
    <t>ZA878</t>
  </si>
  <si>
    <t>Ĺ itĂ­ ethilon bl 4-0 bal. Ăˇ 12 ks (W319) 662G</t>
  </si>
  <si>
    <t>ZA999</t>
  </si>
  <si>
    <t>Jehla injekÄŤnĂ­ 0,5 x 16 mm oranĹľovĂˇ 4657853</t>
  </si>
  <si>
    <t>ZN108</t>
  </si>
  <si>
    <t>Rukavice operaÄŤnĂ­ latex bez pudru sterilnĂ­  PF ansell gammex vel. 8,0 330048080</t>
  </si>
  <si>
    <t>ZN125</t>
  </si>
  <si>
    <t>Rukavice operaÄŤnĂ­ latex bez pudru sterilnĂ­  PF ansell gammex vel.7,5 330048075</t>
  </si>
  <si>
    <t>50115070</t>
  </si>
  <si>
    <t>ZPr - katetry ostatní (Z513)</t>
  </si>
  <si>
    <t>ZL818</t>
  </si>
  <si>
    <t>Katetr pupeÄŤnĂ­ dvoucestnĂ˝ 1272.14</t>
  </si>
  <si>
    <t>ZP084</t>
  </si>
  <si>
    <t>Katetr pupeÄŤnĂ­ jednocestnĂ˝ 3,5 Fr x 40 cm bal. Ăˇ 8 ks 1270.03</t>
  </si>
  <si>
    <t>ZP086</t>
  </si>
  <si>
    <t>Katetr pupeÄŤnĂ­ jednocestnĂ˝ 5,0 Fr x 40 cm 1270.05</t>
  </si>
  <si>
    <t>ZC618</t>
  </si>
  <si>
    <t>Mikrokatetr jednocestnĂ˝ premicath 1F 28G/20 cm neonatĂˇl. k parent. vĂ˝ĹľivÄ› PUR 1261.203</t>
  </si>
  <si>
    <t>50115079</t>
  </si>
  <si>
    <t>ZPr - internzivní péče (Z542)</t>
  </si>
  <si>
    <t>ZC905</t>
  </si>
  <si>
    <t>Hadice silikon 7 x 11,0 x 2,00 mm Ăˇ 10 m pro drenĂˇĹľ tÄ›l.dutin KVS60-070110</t>
  </si>
  <si>
    <t>ZN608</t>
  </si>
  <si>
    <t>KlobouÄŤek intranasĂˇlnĂ­ bez stĹ™Ă­kaÄŤky bal. Ăˇ 25 ks MAD 300</t>
  </si>
  <si>
    <t>ZQ043</t>
  </si>
  <si>
    <t>Okruh dĂ˝chacĂ­ jednorĂˇzovĂ˝ BTS1181A vyhĹ™. okruh 120 cm AIRcon, HFO k ventilĂˇtoru Fabian bal. Ăˇ 10 ks 270.754</t>
  </si>
  <si>
    <t>ZN141</t>
  </si>
  <si>
    <t>Okruh dĂ˝chacĂ­ vyhĹ™Ă­vanĂ˝ s pĹ™Ă­vodnĂ­ hadicĂ­ komorou nĂ­zkoprĹŻtokovou zvlhÄŤovacĂ­ patronou Vapotherm pro rozsah prĹŻtoku 2-8 l/min. bal. Ăˇ 5 ks PF-DPC-Low</t>
  </si>
  <si>
    <t>ZP783</t>
  </si>
  <si>
    <t>PĹ™evodnĂ­k tlakovĂ˝ arteriĂˇlnĂ­ 158 cm jednokomorovĂ˝ 2 ml 1 linka pediatrickĂ˝ uzavĹ™enĂ˝ systĂ©m Argon Safedraw P set bal. Ăˇ 5 ks ARG:688600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</si>
  <si>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</si>
  <si>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</si>
  <si>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</si>
  <si>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</si>
  <si>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</si>
  <si>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</si>
  <si>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</si>
  <si>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</si>
  <si>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</si>
  <si>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</si>
  <si>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</si>
  <si>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porodní asistenti</t>
  </si>
  <si>
    <t>dětské sestry §5/D4</t>
  </si>
  <si>
    <t>dětské sestry §5/D2</t>
  </si>
  <si>
    <t>dětské sestry §5/D3</t>
  </si>
  <si>
    <t>sanitáři</t>
  </si>
  <si>
    <t>THP</t>
  </si>
  <si>
    <t>Specializovaná ambulantní péče</t>
  </si>
  <si>
    <t>301 - Pracoviště pediatrie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</si>
  <si>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</si>
  <si>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</si>
  <si>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</si>
  <si>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</si>
  <si>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</si>
  <si>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Doušková Kristýna</t>
  </si>
  <si>
    <t>Gromská ZuzanaBartel</t>
  </si>
  <si>
    <t>Vránová Ivana</t>
  </si>
  <si>
    <t>Whitley Michaela</t>
  </si>
  <si>
    <t>ZedníčkováŠkodová Hana</t>
  </si>
  <si>
    <t>Zdravotní výkony vykázané na pracovišti v rámci ambulantní péče dle lékařů *</t>
  </si>
  <si>
    <t>06</t>
  </si>
  <si>
    <t>301</t>
  </si>
  <si>
    <t>(prázdné)</t>
  </si>
  <si>
    <t>1</t>
  </si>
  <si>
    <t>0210115</t>
  </si>
  <si>
    <t>SYNAGI</t>
  </si>
  <si>
    <t>0210114</t>
  </si>
  <si>
    <t>0096414</t>
  </si>
  <si>
    <t>GENTAMICIN LEK</t>
  </si>
  <si>
    <t>SYNAGIS</t>
  </si>
  <si>
    <t>2</t>
  </si>
  <si>
    <t>0007957</t>
  </si>
  <si>
    <t>Erytrocyty deleukotizované</t>
  </si>
  <si>
    <t>0407942</t>
  </si>
  <si>
    <t>Příplatek za ozáření</t>
  </si>
  <si>
    <t>V</t>
  </si>
  <si>
    <t>09111</t>
  </si>
  <si>
    <t>ODBĚR KAPILÁRNÍ KRVE</t>
  </si>
  <si>
    <t>09117</t>
  </si>
  <si>
    <t>ODBĚR KRVE ZE ŽÍLY U DÍTĚTĚ DO 10 LET</t>
  </si>
  <si>
    <t>09227</t>
  </si>
  <si>
    <t>I. V. APLIKACE KRVE NEBO KREVNÍCH DERIVÁTŮ</t>
  </si>
  <si>
    <t>09511</t>
  </si>
  <si>
    <t>MINIMÁLNÍ KONTAKT LÉKAŘE S PACIENTEM</t>
  </si>
  <si>
    <t>31023</t>
  </si>
  <si>
    <t>KONTROLNÍ VYŠETŘENÍ DĚTSKÝM LÉKAŘEM</t>
  </si>
  <si>
    <t>73028</t>
  </si>
  <si>
    <t>SCREENING SLUCHU U NOVOROZENCŮ</t>
  </si>
  <si>
    <t>99991</t>
  </si>
  <si>
    <t>(VZP) KÓD POUZE PRO CENTRA DLE VYHL. 368/2006 - SL</t>
  </si>
  <si>
    <t>09555</t>
  </si>
  <si>
    <t>OŠETŘENÍ DÍTĚTE DO 6 LET</t>
  </si>
  <si>
    <t>09215</t>
  </si>
  <si>
    <t>INJEKCE I. M., S. C., I. D.</t>
  </si>
  <si>
    <t>31022</t>
  </si>
  <si>
    <t>CÍLENÉ VYŠETŘENÍ DĚTSKÝM LÉKAŘEM</t>
  </si>
  <si>
    <t>09513</t>
  </si>
  <si>
    <t>TELEFONICKÁ KONZULTACE OŠETŘUJÍCÍHO LÉKAŘE PACIENT</t>
  </si>
  <si>
    <t>31021</t>
  </si>
  <si>
    <t>KOMPLEXNÍ VYŠETŘENÍ DĚTSKÝM LÉKAŘEM</t>
  </si>
  <si>
    <t>09115</t>
  </si>
  <si>
    <t>ODBĚR BIOLOGICKÉHO MATERIÁLU JINÉHO NEŽ KREV NA KV</t>
  </si>
  <si>
    <t>02125</t>
  </si>
  <si>
    <t>OČKOVÁNÍ VČETNĚ OČKOVACÍ LÁTKY, KTERÁ JE HRAZENA Z</t>
  </si>
  <si>
    <t>34046</t>
  </si>
  <si>
    <t>SCREENING VROZENÉ KATARAKTY</t>
  </si>
  <si>
    <t>02210</t>
  </si>
  <si>
    <t>ODBĚR PRO NOVOROZENECKÝ SCREENING NEBO RESCREENING</t>
  </si>
  <si>
    <t>09616</t>
  </si>
  <si>
    <t>(VZP) DISTANČNÍ KONZULTACE ZDRAVOTNÍHO STAVU AMBUL</t>
  </si>
  <si>
    <t>09614</t>
  </si>
  <si>
    <t>09143</t>
  </si>
  <si>
    <t>00132</t>
  </si>
  <si>
    <t>VYŠETŘENÍ DÍTĚTE S VÝZNAMNÝM PERINATÁLNÍM RIZIKEM</t>
  </si>
  <si>
    <t>02245</t>
  </si>
  <si>
    <t xml:space="preserve">SLEDOVÁNÍ NOVOROZENECKÉ ŽLOUTENKY V ORDINACI PLDD </t>
  </si>
  <si>
    <t>34007</t>
  </si>
  <si>
    <t>EDUKACE LAKTACE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</si>
  <si>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</si>
  <si>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</si>
  <si>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08 - PORGYN: Porodnicko-gynekologická klinika</t>
  </si>
  <si>
    <t>10 - DK: Dětská klinika</t>
  </si>
  <si>
    <t>08</t>
  </si>
  <si>
    <t>09561</t>
  </si>
  <si>
    <t>VYBAVENÍ PACIENTA PRO PÉČI MIMO ZDRAVOTNICKÉ ZAŘÍZ</t>
  </si>
  <si>
    <t>3F4</t>
  </si>
  <si>
    <t>0005114</t>
  </si>
  <si>
    <t>TARGOCID</t>
  </si>
  <si>
    <t>0026039</t>
  </si>
  <si>
    <t>KIOVIG</t>
  </si>
  <si>
    <t>0064831</t>
  </si>
  <si>
    <t>AXETINE</t>
  </si>
  <si>
    <t>0072972</t>
  </si>
  <si>
    <t>AMOKSIKLAV 1,2 G</t>
  </si>
  <si>
    <t>0072973</t>
  </si>
  <si>
    <t>AMOKSIKLAV 600 MG</t>
  </si>
  <si>
    <t>0083487</t>
  </si>
  <si>
    <t>MERONEM</t>
  </si>
  <si>
    <t>0142077</t>
  </si>
  <si>
    <t>TIENAM</t>
  </si>
  <si>
    <t>0136083</t>
  </si>
  <si>
    <t>AMPICILLIN/SULBACTAM IBI</t>
  </si>
  <si>
    <t>0201030</t>
  </si>
  <si>
    <t>SEFOTAK</t>
  </si>
  <si>
    <t>0064835</t>
  </si>
  <si>
    <t>0166265</t>
  </si>
  <si>
    <t>VANCOMYCIN MYLAN</t>
  </si>
  <si>
    <t>0201961</t>
  </si>
  <si>
    <t>AMPICILIN 1,0 BIOTIKA</t>
  </si>
  <si>
    <t>0201958</t>
  </si>
  <si>
    <t>0173750</t>
  </si>
  <si>
    <t>0007955</t>
  </si>
  <si>
    <t>0107959</t>
  </si>
  <si>
    <t>Trombocyty z aferézy deleukotizované</t>
  </si>
  <si>
    <t>0107960</t>
  </si>
  <si>
    <t>3</t>
  </si>
  <si>
    <t>0029784</t>
  </si>
  <si>
    <t>SOUPRAVA K SUPRAPUBICKÉ DRENÁŽI 4441036</t>
  </si>
  <si>
    <t>0067885</t>
  </si>
  <si>
    <t>IMPLANTÁT KOSTNÍ UMĚLÁ NÁHRADA DURÁLNÍ TVRDÉ PLENY</t>
  </si>
  <si>
    <t>00631</t>
  </si>
  <si>
    <t>OD TYPU 31 - PRO NEMOCNICE TYPU 3, (KATEGORIE 6)</t>
  </si>
  <si>
    <t>17261</t>
  </si>
  <si>
    <t>SPECIALIZOVANÉ ECHOKARDIOGRAFICKÉ VYŠETŘENÍ</t>
  </si>
  <si>
    <t>56133</t>
  </si>
  <si>
    <t>VENTRIKULOSTOMIE III. - STOOCKEY- SCARFF</t>
  </si>
  <si>
    <t>56169</t>
  </si>
  <si>
    <t>VENTRIKULOSKOPIE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</si>
  <si>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</si>
  <si>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</si>
  <si>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</si>
  <si>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</si>
  <si>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</si>
  <si>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(DRG) PORODNÍ VÁHA NOVOROZENCE OD 2000 DO 2499 GRA</t>
  </si>
  <si>
    <t>34450</t>
  </si>
  <si>
    <t>(DRG) PORODNÍ VÁHA NOVOROZENCE POD 750 GRAMŮ</t>
  </si>
  <si>
    <t>34455</t>
  </si>
  <si>
    <t>(DRG) PORODNÍ VÁHA NOVOROZENCE NAD 2499 GRAMŮ</t>
  </si>
  <si>
    <t>09135</t>
  </si>
  <si>
    <t>UZ VYŠETŘENÍ POUZE JEDNOHO ORGÁNU V NĚKOLIKA ROVIN</t>
  </si>
  <si>
    <t>34453</t>
  </si>
  <si>
    <t>(DRG) PORODNÍ VÁHA NOVOROZENCE OD 1500 DO 1999 GRA</t>
  </si>
  <si>
    <t>31130</t>
  </si>
  <si>
    <t>PŘIJETÍ DOPROVODU DÍTĚTE</t>
  </si>
  <si>
    <t>00612</t>
  </si>
  <si>
    <t>OD TYPU 12 - PRO NEMOCNICE TYPU 3, (KATEGORIE 6)</t>
  </si>
  <si>
    <t>76365</t>
  </si>
  <si>
    <t>PUNKČNÍ EPICYSTOSTOMIE</t>
  </si>
  <si>
    <t>56167</t>
  </si>
  <si>
    <t>VENTRIKULÁRNÍ PUNKCE</t>
  </si>
  <si>
    <t>34451</t>
  </si>
  <si>
    <t>(DRG) PORODNÍ VÁHA NOVOROZENCE OD 750 DO 999 GRAMŮ</t>
  </si>
  <si>
    <t>91905</t>
  </si>
  <si>
    <t>(DRG) GESTAČNÍ STÁŘÍ NOVOROZENCE OD 37. TÝDNE + 0.</t>
  </si>
  <si>
    <t>91904</t>
  </si>
  <si>
    <t>(DRG) GESTAČNÍ STÁŘÍ NOVOROZENCE OD 34. TÝDNE + 0.</t>
  </si>
  <si>
    <t>91903</t>
  </si>
  <si>
    <t>(DRG) GESTAČNÍ STÁŘÍ NOVOROZENCE OD 31. TÝDNE + 0.</t>
  </si>
  <si>
    <t>91901</t>
  </si>
  <si>
    <t>(DRG) GESTAČNÍ STÁŘÍ NOVOROZENCE OD 25. TÝDNE + 0.</t>
  </si>
  <si>
    <t>91902</t>
  </si>
  <si>
    <t>(DRG) GESTAČNÍ STÁŘÍ NOVOROZENCE OD 28. TÝDNE + 0.</t>
  </si>
  <si>
    <t>91711</t>
  </si>
  <si>
    <t>(DRG) ENDOSKOPICKÁ VENTRIKULOCISTERNOSTOMIE</t>
  </si>
  <si>
    <t>3T4</t>
  </si>
  <si>
    <t>0011592</t>
  </si>
  <si>
    <t>METRONIDAZOL B. BRAUN</t>
  </si>
  <si>
    <t>0016600</t>
  </si>
  <si>
    <t>UNASYN</t>
  </si>
  <si>
    <t>0042144</t>
  </si>
  <si>
    <t>HUMAN ALBUMIN GRIFOLS 20%</t>
  </si>
  <si>
    <t>0065989</t>
  </si>
  <si>
    <t>0066020</t>
  </si>
  <si>
    <t>0087226</t>
  </si>
  <si>
    <t>0092289</t>
  </si>
  <si>
    <t>EDICIN</t>
  </si>
  <si>
    <t>0129767</t>
  </si>
  <si>
    <t>IMIPENEM/CILASTATIN KABI</t>
  </si>
  <si>
    <t>0156258</t>
  </si>
  <si>
    <t>VANCOMYCIN KABI</t>
  </si>
  <si>
    <t>0164401</t>
  </si>
  <si>
    <t>FLUCONAZOL KABI</t>
  </si>
  <si>
    <t>0129056</t>
  </si>
  <si>
    <t>ATENATIV</t>
  </si>
  <si>
    <t>0141836</t>
  </si>
  <si>
    <t>AMIKACIN B. BRAUN</t>
  </si>
  <si>
    <t>0113453</t>
  </si>
  <si>
    <t>PIPERACILLIN/TAZOBACTAM KABI</t>
  </si>
  <si>
    <t>0156835</t>
  </si>
  <si>
    <t>MEROPENEM KABI</t>
  </si>
  <si>
    <t>0195147</t>
  </si>
  <si>
    <t>AMIKACIN MEDOPHARM</t>
  </si>
  <si>
    <t>0183817</t>
  </si>
  <si>
    <t>ARCHIFAR</t>
  </si>
  <si>
    <t>0155862</t>
  </si>
  <si>
    <t>SUMAMED</t>
  </si>
  <si>
    <t>0025670</t>
  </si>
  <si>
    <t>INOMAX</t>
  </si>
  <si>
    <t>0235812</t>
  </si>
  <si>
    <t>KLACID</t>
  </si>
  <si>
    <t>0242332</t>
  </si>
  <si>
    <t>0223514</t>
  </si>
  <si>
    <t>ALBUTEIN</t>
  </si>
  <si>
    <t>0230458</t>
  </si>
  <si>
    <t>0227475</t>
  </si>
  <si>
    <t>0173748</t>
  </si>
  <si>
    <t>0223515</t>
  </si>
  <si>
    <t>0007917</t>
  </si>
  <si>
    <t>Erytrocyty bez buffy coatu</t>
  </si>
  <si>
    <t>0207921</t>
  </si>
  <si>
    <t>Plazma čerstvá zmrazená</t>
  </si>
  <si>
    <t>0068197</t>
  </si>
  <si>
    <t>SYSTÉM HYDROCEPHALNÍ DRENÁŽNÍ</t>
  </si>
  <si>
    <t>0069598</t>
  </si>
  <si>
    <t>SYSTÉM HYDROCEPHALNÍ-SHUNT;PRO-GAV-PEDIATR.,SADA,V</t>
  </si>
  <si>
    <t>0082145</t>
  </si>
  <si>
    <t>NPWT-RENASYS GO SBĚRNÁ NÁDOBA MALÁ</t>
  </si>
  <si>
    <t>0081995</t>
  </si>
  <si>
    <t>NPWT-RENASYS EZ SBĚRNÁ NÁDOBA VELKÁ</t>
  </si>
  <si>
    <t>0082141</t>
  </si>
  <si>
    <t>NPWT-RENASYS F PŘEVAZOVÝ SET MALÝ S</t>
  </si>
  <si>
    <t>0082143</t>
  </si>
  <si>
    <t>NPWT-RENASYS F PŘEVAZOVÝ SET VELKÝ L</t>
  </si>
  <si>
    <t>0194780</t>
  </si>
  <si>
    <t>00671</t>
  </si>
  <si>
    <t>OD TYPU 71 - PRO NEMOCNICE TYPU 3, (KATEGORIE 6) -</t>
  </si>
  <si>
    <t>00675</t>
  </si>
  <si>
    <t>OD TYPU 75 - PRO NEMOCNICE TYPU 3, (KATEGORIE 6) -</t>
  </si>
  <si>
    <t>51353</t>
  </si>
  <si>
    <t>PUNKCE, ODSÁTÍ TENKÉHO STŘEVA, MANIPULACE SE STŘEV</t>
  </si>
  <si>
    <t>51359</t>
  </si>
  <si>
    <t>RESEKCE A ANASTOMÓZA TLUSTÉHO STŘEVA NEBO REKTOSIG</t>
  </si>
  <si>
    <t>51623</t>
  </si>
  <si>
    <t>POUŽITÍ ULTRAZVUKOVÉHO SKALPELU</t>
  </si>
  <si>
    <t>56163</t>
  </si>
  <si>
    <t>ZEVNÍ KOMOROVÁ DRENÁŽ NEBO ZAVEDENÍ ČIDLA NA MĚŘEN</t>
  </si>
  <si>
    <t>63589</t>
  </si>
  <si>
    <t>SALPINGEKTOMIE NEBO ADNEXEKTOMIE A NEBO RESEKCE OV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</si>
  <si>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</si>
  <si>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</si>
  <si>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</si>
  <si>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</si>
  <si>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90906</t>
  </si>
  <si>
    <t>90907</t>
  </si>
  <si>
    <t>90903</t>
  </si>
  <si>
    <t>90904</t>
  </si>
  <si>
    <t>51850</t>
  </si>
  <si>
    <t>PŘEVAZ RÁNY METODOU NPWT ZALOŽENÉ NA KONTROLOVANÉM</t>
  </si>
  <si>
    <t>00678</t>
  </si>
  <si>
    <t>OD TYPU 78 - PRO NEMOCNICE TYPU 3, (KATEGORIE 6) -</t>
  </si>
  <si>
    <t>51386</t>
  </si>
  <si>
    <t>SUTURA EV. EXCIZE A SUTURA LÉZE STĚNY ŽALUDKU NEBO</t>
  </si>
  <si>
    <t>66031</t>
  </si>
  <si>
    <t>PREVENTIVNÍ VYŠETŘENÍ KYČELNÍCH KLOUBŮ U KOJENCE</t>
  </si>
  <si>
    <t>51367</t>
  </si>
  <si>
    <t>APENDEKTOMIE NEBO OPERAČNÍ DRENÁŽ PERIAPENDIKULÁRN</t>
  </si>
  <si>
    <t>62310</t>
  </si>
  <si>
    <t>NEKREKTOMIE DO 1% POVRCHU TĚLA</t>
  </si>
  <si>
    <t>51357</t>
  </si>
  <si>
    <t>JEJUNOSTOMIE, ILEOSTOMIE NEBO KOLOSTOMIE, ANTEPOZI</t>
  </si>
  <si>
    <t>00672</t>
  </si>
  <si>
    <t>OD TYPU 72 - PRO NEMOCNICE TYPU 3, (KATEGORIE 6) -</t>
  </si>
  <si>
    <t>34452</t>
  </si>
  <si>
    <t>(DRG) PORODNÍ VÁHA NOVOROZENCE OD 1000 DO 1499 GRA</t>
  </si>
  <si>
    <t>52311</t>
  </si>
  <si>
    <t xml:space="preserve">OPERACE TŘÍSELNÉ NEBO FEMORÁLNÍ NEBO PUPEČNÍ KÝLY </t>
  </si>
  <si>
    <t>51355</t>
  </si>
  <si>
    <t>DVOJ - A VÍCENÁSOBNÁ RESEKCE A (NEBO) ANASTOMÓZA T</t>
  </si>
  <si>
    <t>90905</t>
  </si>
  <si>
    <t>56125</t>
  </si>
  <si>
    <t>OPERAČNÍ REVIZE NEBO ZAVEDENÍ DRENÁŽE MOZKOMÍŠNÍHO</t>
  </si>
  <si>
    <t>52221</t>
  </si>
  <si>
    <t>ATRESIE TENKÉHO STŘEVA VČETNĚ DUODENA U NOVOROZENC</t>
  </si>
  <si>
    <t>90955</t>
  </si>
  <si>
    <t>(DRG) VENTILAČNÍ PODPORA U NOVOROZENCŮ</t>
  </si>
  <si>
    <t>34320</t>
  </si>
  <si>
    <t>SELEKTIVNÍ PLICNÍ VAZODILATACE POMOCÍ OXIDU DUSNAT</t>
  </si>
  <si>
    <t>52239</t>
  </si>
  <si>
    <t>KOREKCE VYSOKÉ ANOREKTÁLNÍ MALFORMACE</t>
  </si>
  <si>
    <t>91761</t>
  </si>
  <si>
    <t>(DRG) DERIVAČNÍ STOMIE</t>
  </si>
  <si>
    <t>91900</t>
  </si>
  <si>
    <t>(DRG) GESTAČNÍ STÁŘÍ NOVOROZENCE DO 24. TÝDNE + 6.</t>
  </si>
  <si>
    <t>34045</t>
  </si>
  <si>
    <t>CELOTĚLOVÁ HYPOTERMIE NOVOROZENCE</t>
  </si>
  <si>
    <t>5F1</t>
  </si>
  <si>
    <t>606</t>
  </si>
  <si>
    <t>10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</si>
  <si>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</si>
  <si>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</si>
  <si>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</si>
  <si>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</si>
  <si>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15601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</si>
  <si>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</si>
  <si>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</si>
  <si>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</si>
  <si>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</si>
  <si>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</si>
  <si>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</si>
  <si>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>B</t>
  </si>
  <si>
    <t xml:space="preserve">NOVOROZENEC, VÁHA PŘI PORODU &lt;=1000G, SE ZÁKLADNÍM VÝKONEM S                                        </t>
  </si>
  <si>
    <t>15632</t>
  </si>
  <si>
    <t xml:space="preserve">NOVOROZENEC, VÁHA PŘI PORODU &lt;=1000G, BEZ ZÁKLADNÍHO VÝKONU S                                       </t>
  </si>
  <si>
    <t>15633</t>
  </si>
  <si>
    <t>15652</t>
  </si>
  <si>
    <t xml:space="preserve">NOVOROZENEC, VÁHA PŘI PORODU 1000-1499G, BEZ ZÁKLADNÍHO VÝKON                                       </t>
  </si>
  <si>
    <t>15653</t>
  </si>
  <si>
    <t>15671</t>
  </si>
  <si>
    <t xml:space="preserve">NOVOROZENEC, VÁHA PŘI PORODU 1500-1999G, BEZ ZÁKLADNÍHO VÝKON                                       </t>
  </si>
  <si>
    <t>15672</t>
  </si>
  <si>
    <t>15673</t>
  </si>
  <si>
    <t>15691</t>
  </si>
  <si>
    <t xml:space="preserve">NOVOROZENEC, VÁHA PŘI PORODU 2000-2499G, BEZ ZÁKLADNÍHO VÝKON                                       </t>
  </si>
  <si>
    <t>15692</t>
  </si>
  <si>
    <t>15693</t>
  </si>
  <si>
    <t>15702</t>
  </si>
  <si>
    <t xml:space="preserve">NOVOROZENEC, VÁHA PŘI PORODU &gt;2499G, SE ZÁKLADNÍM VÝKONEM S C                                       </t>
  </si>
  <si>
    <t>15711</t>
  </si>
  <si>
    <t xml:space="preserve">NOVOROZENEC, VÁHA PŘI PORODU &gt;2499G, S VÁŽNOU ANOMÁLIÍ NEBO D                                       </t>
  </si>
  <si>
    <t>15712</t>
  </si>
  <si>
    <t>15713</t>
  </si>
  <si>
    <t>15720</t>
  </si>
  <si>
    <t xml:space="preserve">NOVOROZENEC, VÁHA PŘI PORODU &gt; 2499G, SE SYNDROMEM DÝCHACÍCH                                        </t>
  </si>
  <si>
    <t>15741</t>
  </si>
  <si>
    <t xml:space="preserve">NOVOROZENEC, VÁHA PŘI PORODU &gt; 2499G, S VROZENOU NEBO PERINAT                                       </t>
  </si>
  <si>
    <t>15742</t>
  </si>
  <si>
    <t>15743</t>
  </si>
  <si>
    <t>15751</t>
  </si>
  <si>
    <t xml:space="preserve">NOVOROZENEC, VÁHA PŘI PORODU &gt; 2499G, BEZ ZÁKLADNÍHO VÝKONU B                                       </t>
  </si>
  <si>
    <t>15752</t>
  </si>
  <si>
    <t xml:space="preserve">NOVOROZENEC, VÁHA PŘI PORODU &gt; 2499G, BEZ ZÁKLADNÍHO VÝKONU S                                       </t>
  </si>
  <si>
    <t>15753</t>
  </si>
  <si>
    <t>16331</t>
  </si>
  <si>
    <t xml:space="preserve">PORUCHY ČERVENÝCH KRVINEK, KROMĚ SRPKOVITÉ CHUDOKREVNOSTI BEZ                                       </t>
  </si>
  <si>
    <t>23321</t>
  </si>
  <si>
    <t xml:space="preserve">JINÉ FAKTORY OVLIVŇUJÍCÍ ZDRAVOTNÍ STAV BEZ CC                                                      </t>
  </si>
  <si>
    <t>Porovnání jednotlivých IR DRG skupin</t>
  </si>
  <si>
    <t>28 - GEN: Ústav lékařské genetiky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</si>
  <si>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</si>
  <si>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</si>
  <si>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</si>
  <si>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</si>
  <si>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</si>
  <si>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</si>
  <si>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</si>
  <si>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</si>
  <si>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802</t>
  </si>
  <si>
    <t>82036</t>
  </si>
  <si>
    <t>AMPLIFIKACE EXTRAHUMÁNNÍHO GENOMU METODOU MULTIPLE</t>
  </si>
  <si>
    <t>82034</t>
  </si>
  <si>
    <t>IZOLACE DNA PRO VYŠETŘENÍ EXTRAHUMÁNNÍHO GENOMU</t>
  </si>
  <si>
    <t>28</t>
  </si>
  <si>
    <t>816</t>
  </si>
  <si>
    <t>94181</t>
  </si>
  <si>
    <t>ZHOTOVENÍ KARYOTYPU Z JEDNÉ MITÓZY</t>
  </si>
  <si>
    <t>94129</t>
  </si>
  <si>
    <t>RUTINNÍ VYŠETŘENÍ CHROMOZOMU Z PERIFERNÍ KRVE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</si>
  <si>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</si>
  <si>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</si>
  <si>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</si>
  <si>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</si>
  <si>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</si>
  <si>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</si>
  <si>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94221</t>
  </si>
  <si>
    <t>PŘÍMÁ SEKVENACE DNA LIDSKÉHO GERMINÁLNÍHO GENOMU</t>
  </si>
  <si>
    <t>94950</t>
  </si>
  <si>
    <t>(VZP) CYSTICKÁ FIBRÓZA</t>
  </si>
  <si>
    <t>94948</t>
  </si>
  <si>
    <t>(VZP) SIGNÁLNÍ VÝKON - DOVYŠETŘENÍ PACIENTA</t>
  </si>
  <si>
    <t>94231</t>
  </si>
  <si>
    <t>ANALÝZA VARIANT LIDSKÉHO GERMINÁLNÍHO GENOMU NA BI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</si>
  <si>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</si>
  <si>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</si>
  <si>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</si>
  <si>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</si>
  <si>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</si>
  <si>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</si>
  <si>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</si>
  <si>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</si>
  <si>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</si>
  <si>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</si>
  <si>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</si>
  <si>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</si>
  <si>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</si>
  <si>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</si>
  <si>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96811</t>
  </si>
  <si>
    <t>PINK TEST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</si>
  <si>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</si>
  <si>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</si>
  <si>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</si>
  <si>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</si>
  <si>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</si>
  <si>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</si>
  <si>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</si>
  <si>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</si>
  <si>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96163</t>
  </si>
  <si>
    <t>KREVNÍ OBRAZ</t>
  </si>
  <si>
    <t>96623</t>
  </si>
  <si>
    <t>PROTROMBINOVÝ TEST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</si>
  <si>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</si>
  <si>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</si>
  <si>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</si>
  <si>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</si>
  <si>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</si>
  <si>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</si>
  <si>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</si>
  <si>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</si>
  <si>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96155</t>
  </si>
  <si>
    <t>VON WILLEBRANDŮV  FAKTOR KVANTITATIVNĚ</t>
  </si>
  <si>
    <t>96629</t>
  </si>
  <si>
    <t xml:space="preserve">VON WILLEBRANDOVŮV FAKTOR - RISTOCETIN KOFAKTOR - </t>
  </si>
  <si>
    <t>96413</t>
  </si>
  <si>
    <t>KVANTITATIVNÍ STANOVENÍ AKTIVITY G-6-PD</t>
  </si>
  <si>
    <t>96519</t>
  </si>
  <si>
    <t>KVANTITATIVNÍ STANOVENÍ AKTIVITY PYRUVATKINÁZ</t>
  </si>
  <si>
    <t>96893</t>
  </si>
  <si>
    <t>STATIMOVÉ VYŠETŘENÍ FUNKČNÍ AKTIVITY VON WILLEBRAN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</si>
  <si>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</si>
  <si>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</si>
  <si>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</si>
  <si>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</si>
  <si>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</si>
  <si>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</si>
  <si>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</si>
  <si>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</si>
  <si>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</si>
  <si>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</si>
  <si>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</si>
  <si>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</si>
  <si>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</si>
  <si>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</si>
  <si>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</si>
  <si>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</si>
  <si>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</si>
  <si>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</si>
  <si>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</si>
  <si>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</si>
  <si>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</si>
  <si>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</si>
  <si>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81317</t>
  </si>
  <si>
    <t>INSULIN - LIKE GROWTH FACTOR - BINDING PROTEIN 3 (</t>
  </si>
  <si>
    <t>81337</t>
  </si>
  <si>
    <t>A L T</t>
  </si>
  <si>
    <t>81341</t>
  </si>
  <si>
    <t>AMONIAK</t>
  </si>
  <si>
    <t>81351</t>
  </si>
  <si>
    <t>ANDROSTENDION</t>
  </si>
  <si>
    <t>81357</t>
  </si>
  <si>
    <t>A S T</t>
  </si>
  <si>
    <t>81361</t>
  </si>
  <si>
    <t>BILIRUBIN CELKOVÝ</t>
  </si>
  <si>
    <t>81377</t>
  </si>
  <si>
    <t>SACHARIDY TENKOVRSTEVNOU CHROMATOGRAFIÍ V MOČI</t>
  </si>
  <si>
    <t>81391</t>
  </si>
  <si>
    <t>DISACHARIDY</t>
  </si>
  <si>
    <t>81397</t>
  </si>
  <si>
    <t>ELEKTROFORÉZA PROTEINŮ (SÉRUM)</t>
  </si>
  <si>
    <t>81421</t>
  </si>
  <si>
    <t>FOSFATÁZA ALKALICKÁ (ALP)</t>
  </si>
  <si>
    <t>81427</t>
  </si>
  <si>
    <t>FOSFOR ANORGANICKÝ</t>
  </si>
  <si>
    <t>81481</t>
  </si>
  <si>
    <t>AMYLÁZA PANKREATICKÁ</t>
  </si>
  <si>
    <t>81521</t>
  </si>
  <si>
    <t>LAKTÁT (KYSELINA MLÉČNÁ)</t>
  </si>
  <si>
    <t>81527</t>
  </si>
  <si>
    <t>CHOLESTEROL LDL</t>
  </si>
  <si>
    <t>81621</t>
  </si>
  <si>
    <t>UREA</t>
  </si>
  <si>
    <t>81641</t>
  </si>
  <si>
    <t>ŽELEZO CELKOVÉ</t>
  </si>
  <si>
    <t>81651</t>
  </si>
  <si>
    <t xml:space="preserve">VYŠETŘENÍ DĚDIČNÝCH PORUCH METABOLISMU (DÁLE DPM) 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</si>
  <si>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</si>
  <si>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</si>
  <si>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</si>
  <si>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</si>
  <si>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</si>
  <si>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</si>
  <si>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</si>
  <si>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</si>
  <si>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</si>
  <si>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</si>
  <si>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</si>
  <si>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</si>
  <si>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</si>
  <si>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</si>
  <si>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</si>
  <si>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</si>
  <si>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</si>
  <si>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</si>
  <si>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</si>
  <si>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</si>
  <si>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</si>
  <si>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</si>
  <si>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</si>
  <si>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</si>
  <si>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</si>
  <si>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</si>
  <si>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</si>
  <si>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</si>
  <si>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</si>
  <si>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</si>
  <si>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</si>
  <si>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</si>
  <si>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</si>
  <si>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</si>
  <si>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</si>
  <si>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</si>
  <si>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93227</t>
  </si>
  <si>
    <t>ANTIGEN SQUAMÓZNÍCH NÁDOROVÝCH BUNĚK (SCC)</t>
  </si>
  <si>
    <t>93267</t>
  </si>
  <si>
    <t>VOLNÝ TESTOSTERON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</si>
  <si>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</si>
  <si>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</si>
  <si>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</si>
  <si>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</si>
  <si>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</si>
  <si>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</si>
  <si>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</si>
  <si>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</si>
  <si>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</si>
  <si>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</si>
  <si>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81499</t>
  </si>
  <si>
    <t>KREATININ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</si>
  <si>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</si>
  <si>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</si>
  <si>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</si>
  <si>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</si>
  <si>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</si>
  <si>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</si>
  <si>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</si>
  <si>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</si>
  <si>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</si>
  <si>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</si>
  <si>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</si>
  <si>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</si>
  <si>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</si>
  <si>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</si>
  <si>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</si>
  <si>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</si>
  <si>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</si>
  <si>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</si>
  <si>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81523</t>
  </si>
  <si>
    <t>KYSELINA MOČOVÁ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</si>
  <si>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</si>
  <si>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</si>
  <si>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</si>
  <si>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</si>
  <si>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</si>
  <si>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</si>
  <si>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</si>
  <si>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</si>
  <si>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</si>
  <si>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</si>
  <si>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</si>
  <si>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</si>
  <si>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</si>
  <si>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</si>
  <si>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</si>
  <si>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</si>
  <si>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</si>
  <si>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</si>
  <si>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</si>
  <si>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</si>
  <si>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</si>
  <si>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</si>
  <si>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</si>
  <si>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</si>
  <si>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81435</t>
  </si>
  <si>
    <t>GAMAGLUTAMYLTRANSFERÁZA (GMT)</t>
  </si>
  <si>
    <t>91129</t>
  </si>
  <si>
    <t>STANOVENÍ IgG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</si>
  <si>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</si>
  <si>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</si>
  <si>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</si>
  <si>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</si>
  <si>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</si>
  <si>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</si>
  <si>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</si>
  <si>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</si>
  <si>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</si>
  <si>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</si>
  <si>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</si>
  <si>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</si>
  <si>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</si>
  <si>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</si>
  <si>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</si>
  <si>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</si>
  <si>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</si>
  <si>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</si>
  <si>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</si>
  <si>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</si>
  <si>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</si>
  <si>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</si>
  <si>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</si>
  <si>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</si>
  <si>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</si>
  <si>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</si>
  <si>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</si>
  <si>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- STANOVENÍ CELKOVÉHO SPEKTRA V BIOL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</si>
  <si>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</si>
  <si>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</si>
  <si>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</si>
  <si>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</si>
  <si>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</si>
  <si>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</si>
  <si>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</si>
  <si>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</si>
  <si>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</si>
  <si>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</si>
  <si>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81235</t>
  </si>
  <si>
    <t>TUMORMARKERY CA 19-9, CA 15-3, CA 72-4, CA 125</t>
  </si>
  <si>
    <t>93145</t>
  </si>
  <si>
    <t>C-PEPTID</t>
  </si>
  <si>
    <t>81355</t>
  </si>
  <si>
    <t>APOLIPOPROTEINY AI NEBO B</t>
  </si>
  <si>
    <t>81665</t>
  </si>
  <si>
    <t>VYŠ. DPM - AKTIVITA LYZOSOMÁLNÍCH ENZYMŮ S NERADIO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</si>
  <si>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</si>
  <si>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</si>
  <si>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</si>
  <si>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</si>
  <si>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</si>
  <si>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</si>
  <si>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</si>
  <si>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</si>
  <si>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</si>
  <si>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</si>
  <si>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</si>
  <si>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</si>
  <si>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81749</t>
  </si>
  <si>
    <t>81389</t>
  </si>
  <si>
    <t>DEHYDROEPIANDROSTERON SULFÁT (DHEA-S)</t>
  </si>
  <si>
    <t>81233</t>
  </si>
  <si>
    <t>KARBONYLHEMOGLOBIN KVANTITATIVNĚ</t>
  </si>
  <si>
    <t>91169</t>
  </si>
  <si>
    <t>STANOVENÍ LEHKÝCH ŘETĚZCŮ LAMBDA</t>
  </si>
  <si>
    <t>81659</t>
  </si>
  <si>
    <t>VYŠETŘENÍ DPM, STANOVENÍ METABOLITU PLYNOVOU CHROM</t>
  </si>
  <si>
    <t>81129</t>
  </si>
  <si>
    <t>BÍLKOVINA KVANTITATIVNĚ (MOČ, VÝPOTEK, CSF) STATIM</t>
  </si>
  <si>
    <t>81433</t>
  </si>
  <si>
    <t>GALAKTOSA-1-FOSFÁTURIDYLTRANSFERÁZA</t>
  </si>
  <si>
    <t>81395</t>
  </si>
  <si>
    <t>ELEKTROFORÉZA PROTEINŮ (MOČ, MOZKOMÍŠNÍ MOK)</t>
  </si>
  <si>
    <t>93175</t>
  </si>
  <si>
    <t>17-HYDROXYPROGESTERON</t>
  </si>
  <si>
    <t>93179</t>
  </si>
  <si>
    <t>PLAZMATICKÁ RENINOVÁ AKTIVITA (PRA)</t>
  </si>
  <si>
    <t>81679</t>
  </si>
  <si>
    <t>1,25-DIHYDROXYVITAMIN D (1,25 (OH)2D)</t>
  </si>
  <si>
    <t>93139</t>
  </si>
  <si>
    <t>ADRENOKORTIKOTROPIN (ACTH)</t>
  </si>
  <si>
    <t>81373</t>
  </si>
  <si>
    <t>KYSELINA CITRONOVÁ</t>
  </si>
  <si>
    <t>91151</t>
  </si>
  <si>
    <t>STANOVENÍ OROSOMUKOIDU</t>
  </si>
  <si>
    <t>81687</t>
  </si>
  <si>
    <t>DIHYDROTESTOSTERON</t>
  </si>
  <si>
    <t>81773</t>
  </si>
  <si>
    <t>KREATINKINÁZA IZOENZYMY CK-MB MASS</t>
  </si>
  <si>
    <t>81775</t>
  </si>
  <si>
    <t>KVANTITATIVNÍ ANALÝZA MOCE</t>
  </si>
  <si>
    <t>81353</t>
  </si>
  <si>
    <t>ANGIOTENSIN</t>
  </si>
  <si>
    <t>81777</t>
  </si>
  <si>
    <t>PÍSEMNÁ INTERPRETACE SOUBORU BIOCHEMICKÝCH LABORAT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</si>
  <si>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</si>
  <si>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</si>
  <si>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</si>
  <si>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</si>
  <si>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</si>
  <si>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</si>
  <si>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</si>
  <si>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</si>
  <si>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81299</t>
  </si>
  <si>
    <t>STANOVENÍ LIDSKÉHO EPIDIDYMÁLNÍHO PROTEINU 4 (HE4)</t>
  </si>
  <si>
    <t>81735</t>
  </si>
  <si>
    <t>STANOVENÍ PRESEPSINU (SUBTYP SOLUBILNÍHO CD 14)</t>
  </si>
  <si>
    <t>81358</t>
  </si>
  <si>
    <t>STANOVENÍ ŽLUČOVÝCH KYSELIN V KREVNÍM SÉRU</t>
  </si>
  <si>
    <t>81301</t>
  </si>
  <si>
    <t>STANOVENÍ INTERLEUKINU IL6</t>
  </si>
  <si>
    <t>813</t>
  </si>
  <si>
    <t>91197</t>
  </si>
  <si>
    <t>STANOVENÍ CYTOKINU ELISA</t>
  </si>
  <si>
    <t>34</t>
  </si>
  <si>
    <t>809</t>
  </si>
  <si>
    <t>0017039</t>
  </si>
  <si>
    <t>VISIPAQUE</t>
  </si>
  <si>
    <t>0042433</t>
  </si>
  <si>
    <t>0065978</t>
  </si>
  <si>
    <t>DOTAREM</t>
  </si>
  <si>
    <t>0224716</t>
  </si>
  <si>
    <t>ULTRAVIST 370</t>
  </si>
  <si>
    <t>0224709</t>
  </si>
  <si>
    <t>ULTRAVIST</t>
  </si>
  <si>
    <t>0224696</t>
  </si>
  <si>
    <t>ULTRAVIST 300</t>
  </si>
  <si>
    <t>0224708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</si>
  <si>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</si>
  <si>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</si>
  <si>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</si>
  <si>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</si>
  <si>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</si>
  <si>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</si>
  <si>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89147</t>
  </si>
  <si>
    <t>RTG ŽALUDKU A DUODENA</t>
  </si>
  <si>
    <t>89167</t>
  </si>
  <si>
    <t>CYSTOGRAFIE</t>
  </si>
  <si>
    <t>89513</t>
  </si>
  <si>
    <t>UZ VYŠETŘENÍ HORNÍ POLOVINY BŘICHA</t>
  </si>
  <si>
    <t>89517</t>
  </si>
  <si>
    <t>UZ DUPLEXNÍ VYŠETŘENÍ DVOU A VÍCE CÉV, T. J. MORFO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</si>
  <si>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</si>
  <si>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</si>
  <si>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</si>
  <si>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</si>
  <si>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</si>
  <si>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</si>
  <si>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</si>
  <si>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</si>
  <si>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</si>
  <si>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</si>
  <si>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</si>
  <si>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</si>
  <si>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</si>
  <si>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</si>
  <si>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</si>
  <si>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</si>
  <si>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89169</t>
  </si>
  <si>
    <t>CYSTOURETROGRAFIE</t>
  </si>
  <si>
    <t>89111</t>
  </si>
  <si>
    <t>RTG PRSTŮ A ZÁPRSTNÍCH KŮSTEK RUKY NEBO NOHY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</si>
  <si>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</si>
  <si>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</si>
  <si>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</si>
  <si>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</si>
  <si>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</si>
  <si>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</si>
  <si>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89155</t>
  </si>
  <si>
    <t>RTG VYŠETŘENÍ TLUSTÉHO STŘEVA</t>
  </si>
  <si>
    <t>89189</t>
  </si>
  <si>
    <t>FISTULOGRAFIE</t>
  </si>
  <si>
    <t>89525</t>
  </si>
  <si>
    <t>DOPPLEROVSKÁ ULTRASONOGRAFIE TRANSKRANIÁLNÍ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</si>
  <si>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</si>
  <si>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</si>
  <si>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</si>
  <si>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</si>
  <si>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</si>
  <si>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</si>
  <si>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</si>
  <si>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</si>
  <si>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</si>
  <si>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</si>
  <si>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</si>
  <si>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</si>
  <si>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</si>
  <si>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</si>
  <si>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</si>
  <si>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</si>
  <si>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</si>
  <si>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</si>
  <si>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</si>
  <si>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</si>
  <si>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</si>
  <si>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</si>
  <si>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</si>
  <si>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</si>
  <si>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</si>
  <si>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</si>
  <si>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</si>
  <si>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</si>
  <si>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</si>
  <si>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</si>
  <si>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</si>
  <si>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</si>
  <si>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</si>
  <si>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</si>
  <si>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</si>
  <si>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</si>
  <si>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</si>
  <si>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</si>
  <si>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</si>
  <si>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</si>
  <si>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</si>
  <si>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</si>
  <si>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</si>
  <si>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</si>
  <si>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</si>
  <si>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</si>
  <si>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</si>
  <si>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</si>
  <si>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</si>
  <si>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</si>
  <si>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</si>
  <si>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</si>
  <si>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</si>
  <si>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</si>
  <si>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</si>
  <si>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</si>
  <si>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</si>
  <si>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</si>
  <si>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</si>
  <si>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</si>
  <si>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</si>
  <si>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</si>
  <si>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</si>
  <si>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</si>
  <si>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</si>
  <si>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</si>
  <si>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</si>
  <si>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87525</t>
  </si>
  <si>
    <t>STANOVENÍ CYTOLOGICKÉ DIAGNÓZY III. STUPNĚ OBTÍŽNO</t>
  </si>
  <si>
    <t>87129</t>
  </si>
  <si>
    <t>VÍCEČETNÉ MALÉ BIOPTICKÉ VZORKY: MAKROSKOPICKÉ POS</t>
  </si>
  <si>
    <t>87215</t>
  </si>
  <si>
    <t>DALŠÍ BLOK SE STANDARTNÍM PREPARÁTEM (OD 3. BIOPTI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</si>
  <si>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</si>
  <si>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</si>
  <si>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</si>
  <si>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</si>
  <si>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</si>
  <si>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</si>
  <si>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</si>
  <si>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</si>
  <si>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40</t>
  </si>
  <si>
    <t>82001</t>
  </si>
  <si>
    <t>KONZULTACE K MIKROBIOLOGICKÉMU, PARAZITOLOGICKÉMU,</t>
  </si>
  <si>
    <t>82011</t>
  </si>
  <si>
    <t>ZÁKLADNÍ KULTIVAČNÍ VYŠETŘENÍ KLINICKÉHO MATERIÁLU</t>
  </si>
  <si>
    <t>82027</t>
  </si>
  <si>
    <t>VYŠETŘENÍ ANAEROBNÍ METODOU</t>
  </si>
  <si>
    <t>82041</t>
  </si>
  <si>
    <t>AMPLIFIKACE EXTRAHUMÁNNÍHO GENOMU METODOU POLYMERÁ</t>
  </si>
  <si>
    <t>82057</t>
  </si>
  <si>
    <t>IDENTIFIKACE KMENE ORIENTAČNÍ JEDNODUCHÝM TESTEM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</si>
  <si>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</si>
  <si>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</si>
  <si>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</si>
  <si>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</si>
  <si>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</si>
  <si>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</si>
  <si>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</si>
  <si>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</si>
  <si>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</si>
  <si>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</si>
  <si>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98111</t>
  </si>
  <si>
    <t>MYKOLOGICKÉ VYŠETŘENÍ KULTIVAČNÍ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</si>
  <si>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</si>
  <si>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</si>
  <si>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</si>
  <si>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</si>
  <si>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</si>
  <si>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</si>
  <si>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</si>
  <si>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</si>
  <si>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</si>
  <si>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</si>
  <si>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</si>
  <si>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</si>
  <si>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</si>
  <si>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</si>
  <si>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</si>
  <si>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</si>
  <si>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82083</t>
  </si>
  <si>
    <t>PRŮKAZ BAKTERIÁLNÍHO TOXINU NEBO ANTIGENU</t>
  </si>
  <si>
    <t>82013</t>
  </si>
  <si>
    <t>ZÁKLADNÍ KULTIVAČNÍ VYŠETŘENÍ STOLICE</t>
  </si>
  <si>
    <t>82233</t>
  </si>
  <si>
    <t>IDENTIFIKACE MYKOPLASMAT</t>
  </si>
  <si>
    <t>82149</t>
  </si>
  <si>
    <t>SEROTYPIZACE STŘEVNÍCH A JINÝCH PATOGENŮ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</si>
  <si>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</si>
  <si>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</si>
  <si>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</si>
  <si>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</si>
  <si>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</si>
  <si>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</si>
  <si>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82302</t>
  </si>
  <si>
    <t>DETEKCE NUKLEOVÉ KYSELINY SARS-COV-2 POMOCÍ METODY</t>
  </si>
  <si>
    <t>82038</t>
  </si>
  <si>
    <t>ANALÝZA EXTRAHUMÁNNÍHO GENOMU METODOU KVANTITATIVN</t>
  </si>
  <si>
    <t>41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</si>
  <si>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</si>
  <si>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</si>
  <si>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</si>
  <si>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</si>
  <si>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</si>
  <si>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</si>
  <si>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91567</t>
  </si>
  <si>
    <t>IMUNOANALYTICKÉ STANOVENÍ AUTOPROTILÁTEK</t>
  </si>
  <si>
    <t>91265</t>
  </si>
  <si>
    <t>STANOVENÍ ANTI SS-B/La Ab ELISA</t>
  </si>
  <si>
    <t>91263</t>
  </si>
  <si>
    <t>STANOVENÍ ANTI SS-A/Ro Ab ELISA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</si>
  <si>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</si>
  <si>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</si>
  <si>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</si>
  <si>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</si>
  <si>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</si>
  <si>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</si>
  <si>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94191</t>
  </si>
  <si>
    <t>FOTOGRAFIE GELU</t>
  </si>
  <si>
    <t>94193</t>
  </si>
  <si>
    <t>ELEKTROFORÉZA NUKLEOVÝCH KYSELIN</t>
  </si>
  <si>
    <t>44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</si>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</sst>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97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27" fillId="4" borderId="64" xfId="1" applyFill="1" applyBorder="1" applyAlignment="1">
      <alignment horizontal="left"/>
    </xf>
    <xf numFmtId="9" fontId="33" fillId="2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8" fillId="0" borderId="0" xfId="0" applyFont="1"/>
    <xf numFmtId="3" fontId="35" fillId="12" borderId="132" xfId="83" applyNumberFormat="1" applyFont="1" applyFill="1" applyBorder="1" applyAlignment="1">
      <alignment horizontal="right" vertical="top"/>
    </xf>
    <xf numFmtId="3" fontId="35" fillId="12" borderId="133" xfId="83" applyNumberFormat="1" applyFont="1" applyFill="1" applyBorder="1" applyAlignment="1">
      <alignment horizontal="right" vertical="top"/>
    </xf>
    <xf numFmtId="9" fontId="35" fillId="12" borderId="134" xfId="83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3" fontId="35" fillId="13" borderId="131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1" xfId="53" applyNumberFormat="1" applyFont="1" applyFill="1" applyBorder="1" applyAlignment="1">
      <alignment horizontal="left"/>
    </xf>
    <xf numFmtId="164" fontId="33" fillId="2" borderId="136" xfId="53" applyNumberFormat="1" applyFont="1" applyFill="1" applyBorder="1" applyAlignment="1">
      <alignment horizontal="left"/>
    </xf>
    <xf numFmtId="0" fontId="33" fillId="2" borderId="136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0" borderId="98" xfId="0" applyFont="1" applyFill="1" applyBorder="1"/>
    <xf numFmtId="0" fontId="41" fillId="2" borderId="136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37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38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39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/>
    <xf numFmtId="0" fontId="69" fillId="0" borderId="0" xfId="0" applyFont="1" applyFill="1"/>
    <xf numFmtId="0" fontId="70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39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38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" fillId="2" borderId="142" xfId="80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4" xfId="0" applyFont="1" applyFill="1" applyBorder="1"/>
    <xf numFmtId="0" fontId="34" fillId="0" borderId="145" xfId="0" applyFont="1" applyFill="1" applyBorder="1"/>
    <xf numFmtId="0" fontId="34" fillId="0" borderId="145" xfId="0" applyFont="1" applyFill="1" applyBorder="1" applyAlignment="1">
      <alignment horizontal="right"/>
    </xf>
    <xf numFmtId="0" fontId="34" fillId="0" borderId="145" xfId="0" applyFont="1" applyFill="1" applyBorder="1" applyAlignment="1">
      <alignment horizontal="left"/>
    </xf>
    <xf numFmtId="164" fontId="34" fillId="0" borderId="145" xfId="0" applyNumberFormat="1" applyFont="1" applyFill="1" applyBorder="1"/>
    <xf numFmtId="165" fontId="34" fillId="0" borderId="145" xfId="0" applyNumberFormat="1" applyFont="1" applyFill="1" applyBorder="1"/>
    <xf numFmtId="9" fontId="34" fillId="0" borderId="145" xfId="0" applyNumberFormat="1" applyFont="1" applyFill="1" applyBorder="1"/>
    <xf numFmtId="9" fontId="34" fillId="0" borderId="146" xfId="0" applyNumberFormat="1" applyFont="1" applyFill="1" applyBorder="1"/>
    <xf numFmtId="0" fontId="34" fillId="0" borderId="147" xfId="0" applyFont="1" applyFill="1" applyBorder="1"/>
    <xf numFmtId="0" fontId="34" fillId="0" borderId="148" xfId="0" applyFont="1" applyFill="1" applyBorder="1"/>
    <xf numFmtId="0" fontId="34" fillId="0" borderId="148" xfId="0" applyFont="1" applyFill="1" applyBorder="1" applyAlignment="1">
      <alignment horizontal="right"/>
    </xf>
    <xf numFmtId="0" fontId="34" fillId="0" borderId="148" xfId="0" applyFont="1" applyFill="1" applyBorder="1" applyAlignment="1">
      <alignment horizontal="left"/>
    </xf>
    <xf numFmtId="164" fontId="34" fillId="0" borderId="148" xfId="0" applyNumberFormat="1" applyFont="1" applyFill="1" applyBorder="1"/>
    <xf numFmtId="165" fontId="34" fillId="0" borderId="148" xfId="0" applyNumberFormat="1" applyFont="1" applyFill="1" applyBorder="1"/>
    <xf numFmtId="9" fontId="34" fillId="0" borderId="148" xfId="0" applyNumberFormat="1" applyFont="1" applyFill="1" applyBorder="1"/>
    <xf numFmtId="9" fontId="34" fillId="0" borderId="149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45" xfId="0" applyNumberFormat="1" applyFont="1" applyFill="1" applyBorder="1"/>
    <xf numFmtId="3" fontId="34" fillId="0" borderId="146" xfId="0" applyNumberFormat="1" applyFont="1" applyFill="1" applyBorder="1"/>
    <xf numFmtId="3" fontId="34" fillId="0" borderId="148" xfId="0" applyNumberFormat="1" applyFont="1" applyFill="1" applyBorder="1"/>
    <xf numFmtId="3" fontId="34" fillId="0" borderId="149" xfId="0" applyNumberFormat="1" applyFont="1" applyFill="1" applyBorder="1"/>
    <xf numFmtId="3" fontId="34" fillId="0" borderId="151" xfId="0" applyNumberFormat="1" applyFont="1" applyFill="1" applyBorder="1"/>
    <xf numFmtId="9" fontId="34" fillId="0" borderId="151" xfId="0" applyNumberFormat="1" applyFont="1" applyFill="1" applyBorder="1"/>
    <xf numFmtId="3" fontId="34" fillId="0" borderId="152" xfId="0" applyNumberFormat="1" applyFont="1" applyFill="1" applyBorder="1"/>
    <xf numFmtId="0" fontId="41" fillId="0" borderId="27" xfId="0" applyFont="1" applyFill="1" applyBorder="1"/>
    <xf numFmtId="0" fontId="41" fillId="0" borderId="144" xfId="0" applyFont="1" applyFill="1" applyBorder="1"/>
    <xf numFmtId="0" fontId="41" fillId="0" borderId="150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45" xfId="0" applyNumberFormat="1" applyFont="1" applyFill="1" applyBorder="1" applyAlignment="1">
      <alignment horizontal="right"/>
    </xf>
    <xf numFmtId="164" fontId="34" fillId="0" borderId="148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48" xfId="0" applyNumberFormat="1" applyBorder="1"/>
    <xf numFmtId="9" fontId="0" fillId="0" borderId="148" xfId="0" applyNumberFormat="1" applyBorder="1"/>
    <xf numFmtId="9" fontId="0" fillId="0" borderId="149" xfId="0" applyNumberFormat="1" applyBorder="1"/>
    <xf numFmtId="0" fontId="66" fillId="0" borderId="147" xfId="0" applyFont="1" applyBorder="1" applyAlignment="1">
      <alignment horizontal="left" indent="1"/>
    </xf>
    <xf numFmtId="169" fontId="0" fillId="0" borderId="145" xfId="0" applyNumberFormat="1" applyBorder="1"/>
    <xf numFmtId="9" fontId="0" fillId="0" borderId="145" xfId="0" applyNumberFormat="1" applyBorder="1"/>
    <xf numFmtId="9" fontId="0" fillId="0" borderId="146" xfId="0" applyNumberFormat="1" applyBorder="1"/>
    <xf numFmtId="0" fontId="66" fillId="0" borderId="144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45" xfId="0" applyNumberFormat="1" applyFont="1" applyFill="1" applyBorder="1"/>
    <xf numFmtId="169" fontId="34" fillId="0" borderId="146" xfId="0" applyNumberFormat="1" applyFont="1" applyFill="1" applyBorder="1"/>
    <xf numFmtId="169" fontId="34" fillId="0" borderId="148" xfId="0" applyNumberFormat="1" applyFont="1" applyFill="1" applyBorder="1"/>
    <xf numFmtId="169" fontId="34" fillId="0" borderId="149" xfId="0" applyNumberFormat="1" applyFont="1" applyFill="1" applyBorder="1"/>
    <xf numFmtId="0" fontId="41" fillId="0" borderId="147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71" fillId="0" borderId="155" xfId="0" applyNumberFormat="1" applyFont="1" applyBorder="1"/>
    <xf numFmtId="166" fontId="71" fillId="0" borderId="155" xfId="0" applyNumberFormat="1" applyFont="1" applyBorder="1"/>
    <xf numFmtId="166" fontId="71" fillId="0" borderId="156" xfId="0" applyNumberFormat="1" applyFont="1" applyBorder="1"/>
    <xf numFmtId="166" fontId="5" fillId="0" borderId="155" xfId="0" applyNumberFormat="1" applyFont="1" applyBorder="1" applyAlignment="1">
      <alignment horizontal="right"/>
    </xf>
    <xf numFmtId="166" fontId="5" fillId="0" borderId="156" xfId="0" applyNumberFormat="1" applyFont="1" applyBorder="1" applyAlignment="1">
      <alignment horizontal="right"/>
    </xf>
    <xf numFmtId="3" fontId="5" fillId="0" borderId="155" xfId="0" applyNumberFormat="1" applyFont="1" applyBorder="1" applyAlignment="1">
      <alignment horizontal="right"/>
    </xf>
    <xf numFmtId="177" fontId="5" fillId="0" borderId="155" xfId="0" applyNumberFormat="1" applyFont="1" applyBorder="1" applyAlignment="1">
      <alignment horizontal="right"/>
    </xf>
    <xf numFmtId="4" fontId="5" fillId="0" borderId="155" xfId="0" applyNumberFormat="1" applyFont="1" applyBorder="1" applyAlignment="1">
      <alignment horizontal="right"/>
    </xf>
    <xf numFmtId="3" fontId="5" fillId="0" borderId="155" xfId="0" applyNumberFormat="1" applyFont="1" applyBorder="1"/>
    <xf numFmtId="3" fontId="71" fillId="0" borderId="155" xfId="0" applyNumberFormat="1" applyFont="1" applyBorder="1" applyAlignment="1">
      <alignment horizontal="right"/>
    </xf>
    <xf numFmtId="166" fontId="71" fillId="0" borderId="155" xfId="0" applyNumberFormat="1" applyFont="1" applyBorder="1" applyAlignment="1">
      <alignment horizontal="right"/>
    </xf>
    <xf numFmtId="166" fontId="71" fillId="0" borderId="156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72" fillId="0" borderId="19" xfId="0" applyNumberFormat="1" applyFont="1" applyBorder="1" applyAlignment="1">
      <alignment horizontal="right"/>
    </xf>
    <xf numFmtId="166" fontId="71" fillId="0" borderId="19" xfId="0" applyNumberFormat="1" applyFont="1" applyBorder="1" applyAlignment="1">
      <alignment horizontal="right"/>
    </xf>
    <xf numFmtId="166" fontId="71" fillId="0" borderId="19" xfId="0" applyNumberFormat="1" applyFont="1" applyBorder="1"/>
    <xf numFmtId="166" fontId="72" fillId="0" borderId="156" xfId="0" applyNumberFormat="1" applyFont="1" applyBorder="1" applyAlignment="1">
      <alignment horizontal="right"/>
    </xf>
    <xf numFmtId="3" fontId="34" fillId="0" borderId="155" xfId="0" applyNumberFormat="1" applyFont="1" applyBorder="1" applyAlignment="1">
      <alignment horizontal="right"/>
    </xf>
    <xf numFmtId="0" fontId="5" fillId="0" borderId="155" xfId="0" applyFont="1" applyBorder="1"/>
    <xf numFmtId="3" fontId="34" fillId="0" borderId="155" xfId="0" applyNumberFormat="1" applyFont="1" applyBorder="1"/>
    <xf numFmtId="166" fontId="34" fillId="0" borderId="155" xfId="0" applyNumberFormat="1" applyFont="1" applyBorder="1"/>
    <xf numFmtId="166" fontId="34" fillId="0" borderId="156" xfId="0" applyNumberFormat="1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71" fillId="0" borderId="0" xfId="0" applyNumberFormat="1" applyFont="1" applyBorder="1" applyAlignment="1">
      <alignment horizontal="right"/>
    </xf>
    <xf numFmtId="166" fontId="71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71" fillId="0" borderId="0" xfId="0" applyNumberFormat="1" applyFont="1" applyBorder="1"/>
    <xf numFmtId="166" fontId="71" fillId="0" borderId="0" xfId="0" applyNumberFormat="1" applyFont="1" applyBorder="1"/>
    <xf numFmtId="49" fontId="3" fillId="0" borderId="157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71" fillId="0" borderId="55" xfId="0" applyNumberFormat="1" applyFont="1" applyBorder="1"/>
    <xf numFmtId="166" fontId="71" fillId="0" borderId="55" xfId="0" applyNumberFormat="1" applyFont="1" applyBorder="1"/>
    <xf numFmtId="166" fontId="71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53" xfId="0" applyNumberFormat="1" applyFont="1" applyBorder="1" applyAlignment="1">
      <alignment horizontal="center"/>
    </xf>
    <xf numFmtId="3" fontId="34" fillId="0" borderId="158" xfId="0" applyNumberFormat="1" applyFont="1" applyBorder="1"/>
    <xf numFmtId="166" fontId="34" fillId="0" borderId="158" xfId="0" applyNumberFormat="1" applyFont="1" applyBorder="1"/>
    <xf numFmtId="166" fontId="34" fillId="0" borderId="159" xfId="0" applyNumberFormat="1" applyFont="1" applyBorder="1"/>
    <xf numFmtId="3" fontId="71" fillId="0" borderId="158" xfId="0" applyNumberFormat="1" applyFont="1" applyBorder="1" applyAlignment="1">
      <alignment horizontal="right"/>
    </xf>
    <xf numFmtId="166" fontId="71" fillId="0" borderId="158" xfId="0" applyNumberFormat="1" applyFont="1" applyBorder="1" applyAlignment="1">
      <alignment horizontal="right"/>
    </xf>
    <xf numFmtId="166" fontId="71" fillId="0" borderId="159" xfId="0" applyNumberFormat="1" applyFont="1" applyBorder="1" applyAlignment="1">
      <alignment horizontal="right"/>
    </xf>
    <xf numFmtId="3" fontId="5" fillId="0" borderId="158" xfId="0" applyNumberFormat="1" applyFont="1" applyBorder="1" applyAlignment="1">
      <alignment horizontal="right"/>
    </xf>
    <xf numFmtId="166" fontId="5" fillId="0" borderId="158" xfId="0" applyNumberFormat="1" applyFont="1" applyBorder="1" applyAlignment="1">
      <alignment horizontal="right"/>
    </xf>
    <xf numFmtId="166" fontId="5" fillId="0" borderId="159" xfId="0" applyNumberFormat="1" applyFont="1" applyBorder="1" applyAlignment="1">
      <alignment horizontal="right"/>
    </xf>
    <xf numFmtId="177" fontId="5" fillId="0" borderId="158" xfId="0" applyNumberFormat="1" applyFont="1" applyBorder="1" applyAlignment="1">
      <alignment horizontal="right"/>
    </xf>
    <xf numFmtId="4" fontId="5" fillId="0" borderId="158" xfId="0" applyNumberFormat="1" applyFont="1" applyBorder="1" applyAlignment="1">
      <alignment horizontal="right"/>
    </xf>
    <xf numFmtId="0" fontId="5" fillId="0" borderId="158" xfId="0" applyFont="1" applyBorder="1"/>
    <xf numFmtId="3" fontId="5" fillId="0" borderId="158" xfId="0" applyNumberFormat="1" applyFont="1" applyBorder="1"/>
    <xf numFmtId="3" fontId="5" fillId="0" borderId="56" xfId="0" applyNumberFormat="1" applyFont="1" applyBorder="1"/>
    <xf numFmtId="3" fontId="5" fillId="0" borderId="156" xfId="0" applyNumberFormat="1" applyFont="1" applyBorder="1"/>
    <xf numFmtId="3" fontId="5" fillId="0" borderId="19" xfId="0" applyNumberFormat="1" applyFont="1" applyBorder="1"/>
    <xf numFmtId="3" fontId="5" fillId="0" borderId="159" xfId="0" applyNumberFormat="1" applyFont="1" applyBorder="1"/>
    <xf numFmtId="3" fontId="11" fillId="0" borderId="157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55" xfId="0" applyNumberFormat="1" applyFont="1" applyBorder="1"/>
    <xf numFmtId="9" fontId="34" fillId="0" borderId="0" xfId="0" applyNumberFormat="1" applyFont="1" applyBorder="1"/>
    <xf numFmtId="3" fontId="34" fillId="0" borderId="154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3" fontId="34" fillId="0" borderId="55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61" xfId="0" applyNumberFormat="1" applyFont="1" applyBorder="1"/>
    <xf numFmtId="9" fontId="34" fillId="0" borderId="158" xfId="0" applyNumberFormat="1" applyFont="1" applyBorder="1"/>
    <xf numFmtId="3" fontId="11" fillId="0" borderId="15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44" xfId="76" applyFont="1" applyFill="1" applyBorder="1"/>
    <xf numFmtId="0" fontId="31" fillId="0" borderId="147" xfId="76" applyFont="1" applyFill="1" applyBorder="1"/>
    <xf numFmtId="0" fontId="31" fillId="0" borderId="63" xfId="76" applyFont="1" applyFill="1" applyBorder="1"/>
    <xf numFmtId="0" fontId="31" fillId="0" borderId="162" xfId="76" applyFont="1" applyFill="1" applyBorder="1"/>
    <xf numFmtId="0" fontId="31" fillId="0" borderId="163" xfId="76" applyFont="1" applyFill="1" applyBorder="1"/>
    <xf numFmtId="0" fontId="33" fillId="2" borderId="151" xfId="76" applyNumberFormat="1" applyFont="1" applyFill="1" applyBorder="1" applyAlignment="1">
      <alignment horizontal="left"/>
    </xf>
    <xf numFmtId="0" fontId="33" fillId="2" borderId="164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44" xfId="76" applyNumberFormat="1" applyFont="1" applyFill="1" applyBorder="1"/>
    <xf numFmtId="3" fontId="31" fillId="0" borderId="145" xfId="76" applyNumberFormat="1" applyFont="1" applyFill="1" applyBorder="1"/>
    <xf numFmtId="3" fontId="31" fillId="0" borderId="147" xfId="76" applyNumberFormat="1" applyFont="1" applyFill="1" applyBorder="1"/>
    <xf numFmtId="3" fontId="31" fillId="0" borderId="148" xfId="76" applyNumberFormat="1" applyFont="1" applyFill="1" applyBorder="1"/>
    <xf numFmtId="9" fontId="31" fillId="0" borderId="63" xfId="76" applyNumberFormat="1" applyFont="1" applyFill="1" applyBorder="1"/>
    <xf numFmtId="9" fontId="31" fillId="0" borderId="162" xfId="76" applyNumberFormat="1" applyFont="1" applyFill="1" applyBorder="1"/>
    <xf numFmtId="9" fontId="31" fillId="0" borderId="163" xfId="76" applyNumberFormat="1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52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46" xfId="76" applyNumberFormat="1" applyFont="1" applyFill="1" applyBorder="1"/>
    <xf numFmtId="3" fontId="31" fillId="0" borderId="149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0.538305922006451</c:v>
                </c:pt>
                <c:pt idx="1">
                  <c:v>0.52313024230307514</c:v>
                </c:pt>
                <c:pt idx="2">
                  <c:v>0.74057242362318243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0.91435562805872761</c:v>
                </c:pt>
                <c:pt idx="1">
                  <c:v>0.85663224781572678</c:v>
                </c:pt>
                <c:pt idx="2">
                  <c:v>0.82283653846153848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0" totalsRowShown="0" headerRowDxfId="116" tableBorderDxfId="115">
  <autoFilter ref="A7:S20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45" totalsRowShown="0">
  <autoFilter ref="C3:S4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0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59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903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7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1202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59" t="s">
        <v>1203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1232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1642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1661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1671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1730</v>
      </c>
      <c r="C28" s="51" t="s">
        <v>153</v>
      </c>
    </row>
    <row r="29" spans="1:3" ht="14.45" customHeight="1" x14ac:dyDescent="0.25">
      <c r="A29" s="431" t="str">
        <f>HYPERLINK("#'"&amp;C29&amp;"'!A1",C29)</f>
        <v>ZV Vykáz.-A Det.Lék.</v>
      </c>
      <c r="B29" s="180" t="s">
        <v>1731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1940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1988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2561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D06225A1-C920-48ED-AE12-662C189C83CE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2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8" customWidth="1"/>
    <col min="7" max="7" width="10" style="328" customWidth="1"/>
    <col min="8" max="8" width="6.7109375" style="331" bestFit="1" customWidth="1"/>
    <col min="9" max="9" width="6.7109375" style="328" customWidth="1"/>
    <col min="10" max="10" width="10.85546875" style="328" customWidth="1"/>
    <col min="11" max="11" width="6.7109375" style="331" bestFit="1" customWidth="1"/>
    <col min="12" max="12" width="6.7109375" style="328" customWidth="1"/>
    <col min="13" max="13" width="10.85546875" style="328" customWidth="1"/>
    <col min="14" max="16384" width="8.85546875" style="247"/>
  </cols>
  <sheetData>
    <row r="1" spans="1:13" ht="18.600000000000001" customHeight="1" thickBot="1" x14ac:dyDescent="0.35">
      <c r="A1" s="555" t="s">
        <v>903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28</v>
      </c>
      <c r="G3" s="47">
        <f>SUBTOTAL(9,G6:G1048576)</f>
        <v>4463.3099999999995</v>
      </c>
      <c r="H3" s="48">
        <f>IF(M3=0,0,G3/M3)</f>
        <v>0.28459807124392023</v>
      </c>
      <c r="I3" s="47">
        <f>SUBTOTAL(9,I6:I1048576)</f>
        <v>43.2</v>
      </c>
      <c r="J3" s="47">
        <f>SUBTOTAL(9,J6:J1048576)</f>
        <v>11219.544000000002</v>
      </c>
      <c r="K3" s="48">
        <f>IF(M3=0,0,J3/M3)</f>
        <v>0.71540192875607977</v>
      </c>
      <c r="L3" s="47">
        <f>SUBTOTAL(9,L6:L1048576)</f>
        <v>71.199999999999989</v>
      </c>
      <c r="M3" s="49">
        <f>SUBTOTAL(9,M6:M1048576)</f>
        <v>15682.854000000001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3" t="s">
        <v>161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722" t="s">
        <v>591</v>
      </c>
      <c r="B6" s="723" t="s">
        <v>861</v>
      </c>
      <c r="C6" s="723" t="s">
        <v>862</v>
      </c>
      <c r="D6" s="723" t="s">
        <v>665</v>
      </c>
      <c r="E6" s="723" t="s">
        <v>666</v>
      </c>
      <c r="F6" s="727"/>
      <c r="G6" s="727"/>
      <c r="H6" s="747">
        <v>0</v>
      </c>
      <c r="I6" s="727">
        <v>1</v>
      </c>
      <c r="J6" s="727">
        <v>721.86</v>
      </c>
      <c r="K6" s="747">
        <v>1</v>
      </c>
      <c r="L6" s="727">
        <v>1</v>
      </c>
      <c r="M6" s="728">
        <v>721.86</v>
      </c>
    </row>
    <row r="7" spans="1:13" ht="14.45" customHeight="1" x14ac:dyDescent="0.2">
      <c r="A7" s="729" t="s">
        <v>594</v>
      </c>
      <c r="B7" s="730" t="s">
        <v>863</v>
      </c>
      <c r="C7" s="730" t="s">
        <v>864</v>
      </c>
      <c r="D7" s="730" t="s">
        <v>865</v>
      </c>
      <c r="E7" s="730" t="s">
        <v>866</v>
      </c>
      <c r="F7" s="734">
        <v>24</v>
      </c>
      <c r="G7" s="734">
        <v>1725.98</v>
      </c>
      <c r="H7" s="748">
        <v>1</v>
      </c>
      <c r="I7" s="734"/>
      <c r="J7" s="734"/>
      <c r="K7" s="748">
        <v>0</v>
      </c>
      <c r="L7" s="734">
        <v>24</v>
      </c>
      <c r="M7" s="735">
        <v>1725.98</v>
      </c>
    </row>
    <row r="8" spans="1:13" ht="14.45" customHeight="1" x14ac:dyDescent="0.2">
      <c r="A8" s="729" t="s">
        <v>594</v>
      </c>
      <c r="B8" s="730" t="s">
        <v>867</v>
      </c>
      <c r="C8" s="730" t="s">
        <v>868</v>
      </c>
      <c r="D8" s="730" t="s">
        <v>707</v>
      </c>
      <c r="E8" s="730" t="s">
        <v>708</v>
      </c>
      <c r="F8" s="734"/>
      <c r="G8" s="734"/>
      <c r="H8" s="748">
        <v>0</v>
      </c>
      <c r="I8" s="734">
        <v>1</v>
      </c>
      <c r="J8" s="734">
        <v>40.39</v>
      </c>
      <c r="K8" s="748">
        <v>1</v>
      </c>
      <c r="L8" s="734">
        <v>1</v>
      </c>
      <c r="M8" s="735">
        <v>40.39</v>
      </c>
    </row>
    <row r="9" spans="1:13" ht="14.45" customHeight="1" x14ac:dyDescent="0.2">
      <c r="A9" s="729" t="s">
        <v>594</v>
      </c>
      <c r="B9" s="730" t="s">
        <v>869</v>
      </c>
      <c r="C9" s="730" t="s">
        <v>870</v>
      </c>
      <c r="D9" s="730" t="s">
        <v>871</v>
      </c>
      <c r="E9" s="730" t="s">
        <v>872</v>
      </c>
      <c r="F9" s="734">
        <v>1</v>
      </c>
      <c r="G9" s="734">
        <v>73.609999999999985</v>
      </c>
      <c r="H9" s="748">
        <v>1</v>
      </c>
      <c r="I9" s="734"/>
      <c r="J9" s="734"/>
      <c r="K9" s="748">
        <v>0</v>
      </c>
      <c r="L9" s="734">
        <v>1</v>
      </c>
      <c r="M9" s="735">
        <v>73.609999999999985</v>
      </c>
    </row>
    <row r="10" spans="1:13" ht="14.45" customHeight="1" x14ac:dyDescent="0.2">
      <c r="A10" s="729" t="s">
        <v>594</v>
      </c>
      <c r="B10" s="730" t="s">
        <v>873</v>
      </c>
      <c r="C10" s="730" t="s">
        <v>874</v>
      </c>
      <c r="D10" s="730" t="s">
        <v>875</v>
      </c>
      <c r="E10" s="730" t="s">
        <v>876</v>
      </c>
      <c r="F10" s="734"/>
      <c r="G10" s="734"/>
      <c r="H10" s="748">
        <v>0</v>
      </c>
      <c r="I10" s="734">
        <v>1</v>
      </c>
      <c r="J10" s="734">
        <v>84.95</v>
      </c>
      <c r="K10" s="748">
        <v>1</v>
      </c>
      <c r="L10" s="734">
        <v>1</v>
      </c>
      <c r="M10" s="735">
        <v>84.95</v>
      </c>
    </row>
    <row r="11" spans="1:13" ht="14.45" customHeight="1" x14ac:dyDescent="0.2">
      <c r="A11" s="729" t="s">
        <v>594</v>
      </c>
      <c r="B11" s="730" t="s">
        <v>877</v>
      </c>
      <c r="C11" s="730" t="s">
        <v>878</v>
      </c>
      <c r="D11" s="730" t="s">
        <v>839</v>
      </c>
      <c r="E11" s="730" t="s">
        <v>840</v>
      </c>
      <c r="F11" s="734"/>
      <c r="G11" s="734"/>
      <c r="H11" s="748">
        <v>0</v>
      </c>
      <c r="I11" s="734">
        <v>21</v>
      </c>
      <c r="J11" s="734">
        <v>399.84000000000003</v>
      </c>
      <c r="K11" s="748">
        <v>1</v>
      </c>
      <c r="L11" s="734">
        <v>21</v>
      </c>
      <c r="M11" s="735">
        <v>399.84000000000003</v>
      </c>
    </row>
    <row r="12" spans="1:13" ht="14.45" customHeight="1" x14ac:dyDescent="0.2">
      <c r="A12" s="729" t="s">
        <v>594</v>
      </c>
      <c r="B12" s="730" t="s">
        <v>861</v>
      </c>
      <c r="C12" s="730" t="s">
        <v>862</v>
      </c>
      <c r="D12" s="730" t="s">
        <v>665</v>
      </c>
      <c r="E12" s="730" t="s">
        <v>666</v>
      </c>
      <c r="F12" s="734"/>
      <c r="G12" s="734"/>
      <c r="H12" s="748">
        <v>0</v>
      </c>
      <c r="I12" s="734">
        <v>4.8</v>
      </c>
      <c r="J12" s="734">
        <v>3426.8159999999998</v>
      </c>
      <c r="K12" s="748">
        <v>1</v>
      </c>
      <c r="L12" s="734">
        <v>4.8</v>
      </c>
      <c r="M12" s="735">
        <v>3426.8159999999998</v>
      </c>
    </row>
    <row r="13" spans="1:13" ht="14.45" customHeight="1" x14ac:dyDescent="0.2">
      <c r="A13" s="729" t="s">
        <v>594</v>
      </c>
      <c r="B13" s="730" t="s">
        <v>879</v>
      </c>
      <c r="C13" s="730" t="s">
        <v>880</v>
      </c>
      <c r="D13" s="730" t="s">
        <v>721</v>
      </c>
      <c r="E13" s="730" t="s">
        <v>722</v>
      </c>
      <c r="F13" s="734">
        <v>2</v>
      </c>
      <c r="G13" s="734">
        <v>2574.3599999999997</v>
      </c>
      <c r="H13" s="748">
        <v>1</v>
      </c>
      <c r="I13" s="734"/>
      <c r="J13" s="734"/>
      <c r="K13" s="748">
        <v>0</v>
      </c>
      <c r="L13" s="734">
        <v>2</v>
      </c>
      <c r="M13" s="735">
        <v>2574.3599999999997</v>
      </c>
    </row>
    <row r="14" spans="1:13" ht="14.45" customHeight="1" x14ac:dyDescent="0.2">
      <c r="A14" s="729" t="s">
        <v>594</v>
      </c>
      <c r="B14" s="730" t="s">
        <v>881</v>
      </c>
      <c r="C14" s="730" t="s">
        <v>882</v>
      </c>
      <c r="D14" s="730" t="s">
        <v>828</v>
      </c>
      <c r="E14" s="730" t="s">
        <v>883</v>
      </c>
      <c r="F14" s="734"/>
      <c r="G14" s="734"/>
      <c r="H14" s="748">
        <v>0</v>
      </c>
      <c r="I14" s="734">
        <v>0.4</v>
      </c>
      <c r="J14" s="734">
        <v>150.768</v>
      </c>
      <c r="K14" s="748">
        <v>1</v>
      </c>
      <c r="L14" s="734">
        <v>0.4</v>
      </c>
      <c r="M14" s="735">
        <v>150.768</v>
      </c>
    </row>
    <row r="15" spans="1:13" ht="14.45" customHeight="1" x14ac:dyDescent="0.2">
      <c r="A15" s="729" t="s">
        <v>594</v>
      </c>
      <c r="B15" s="730" t="s">
        <v>884</v>
      </c>
      <c r="C15" s="730" t="s">
        <v>885</v>
      </c>
      <c r="D15" s="730" t="s">
        <v>771</v>
      </c>
      <c r="E15" s="730" t="s">
        <v>886</v>
      </c>
      <c r="F15" s="734"/>
      <c r="G15" s="734"/>
      <c r="H15" s="748">
        <v>0</v>
      </c>
      <c r="I15" s="734">
        <v>1</v>
      </c>
      <c r="J15" s="734">
        <v>41.88</v>
      </c>
      <c r="K15" s="748">
        <v>1</v>
      </c>
      <c r="L15" s="734">
        <v>1</v>
      </c>
      <c r="M15" s="735">
        <v>41.88</v>
      </c>
    </row>
    <row r="16" spans="1:13" ht="14.45" customHeight="1" x14ac:dyDescent="0.2">
      <c r="A16" s="729" t="s">
        <v>594</v>
      </c>
      <c r="B16" s="730" t="s">
        <v>887</v>
      </c>
      <c r="C16" s="730" t="s">
        <v>888</v>
      </c>
      <c r="D16" s="730" t="s">
        <v>889</v>
      </c>
      <c r="E16" s="730" t="s">
        <v>890</v>
      </c>
      <c r="F16" s="734"/>
      <c r="G16" s="734"/>
      <c r="H16" s="748">
        <v>0</v>
      </c>
      <c r="I16" s="734">
        <v>3</v>
      </c>
      <c r="J16" s="734">
        <v>1511.6399999999999</v>
      </c>
      <c r="K16" s="748">
        <v>1</v>
      </c>
      <c r="L16" s="734">
        <v>3</v>
      </c>
      <c r="M16" s="735">
        <v>1511.6399999999999</v>
      </c>
    </row>
    <row r="17" spans="1:13" ht="14.45" customHeight="1" x14ac:dyDescent="0.2">
      <c r="A17" s="729" t="s">
        <v>594</v>
      </c>
      <c r="B17" s="730" t="s">
        <v>891</v>
      </c>
      <c r="C17" s="730" t="s">
        <v>892</v>
      </c>
      <c r="D17" s="730" t="s">
        <v>893</v>
      </c>
      <c r="E17" s="730" t="s">
        <v>894</v>
      </c>
      <c r="F17" s="734"/>
      <c r="G17" s="734"/>
      <c r="H17" s="748">
        <v>0</v>
      </c>
      <c r="I17" s="734">
        <v>5</v>
      </c>
      <c r="J17" s="734">
        <v>404.34999999999997</v>
      </c>
      <c r="K17" s="748">
        <v>1</v>
      </c>
      <c r="L17" s="734">
        <v>5</v>
      </c>
      <c r="M17" s="735">
        <v>404.34999999999997</v>
      </c>
    </row>
    <row r="18" spans="1:13" ht="14.45" customHeight="1" x14ac:dyDescent="0.2">
      <c r="A18" s="729" t="s">
        <v>594</v>
      </c>
      <c r="B18" s="730" t="s">
        <v>895</v>
      </c>
      <c r="C18" s="730" t="s">
        <v>896</v>
      </c>
      <c r="D18" s="730" t="s">
        <v>699</v>
      </c>
      <c r="E18" s="730" t="s">
        <v>700</v>
      </c>
      <c r="F18" s="734"/>
      <c r="G18" s="734"/>
      <c r="H18" s="748">
        <v>0</v>
      </c>
      <c r="I18" s="734">
        <v>1</v>
      </c>
      <c r="J18" s="734">
        <v>4238.01</v>
      </c>
      <c r="K18" s="748">
        <v>1</v>
      </c>
      <c r="L18" s="734">
        <v>1</v>
      </c>
      <c r="M18" s="735">
        <v>4238.01</v>
      </c>
    </row>
    <row r="19" spans="1:13" ht="14.45" customHeight="1" x14ac:dyDescent="0.2">
      <c r="A19" s="729" t="s">
        <v>594</v>
      </c>
      <c r="B19" s="730" t="s">
        <v>897</v>
      </c>
      <c r="C19" s="730" t="s">
        <v>898</v>
      </c>
      <c r="D19" s="730" t="s">
        <v>800</v>
      </c>
      <c r="E19" s="730" t="s">
        <v>801</v>
      </c>
      <c r="F19" s="734"/>
      <c r="G19" s="734"/>
      <c r="H19" s="748">
        <v>0</v>
      </c>
      <c r="I19" s="734">
        <v>4</v>
      </c>
      <c r="J19" s="734">
        <v>199.04</v>
      </c>
      <c r="K19" s="748">
        <v>1</v>
      </c>
      <c r="L19" s="734">
        <v>4</v>
      </c>
      <c r="M19" s="735">
        <v>199.04</v>
      </c>
    </row>
    <row r="20" spans="1:13" ht="14.45" customHeight="1" thickBot="1" x14ac:dyDescent="0.25">
      <c r="A20" s="736" t="s">
        <v>594</v>
      </c>
      <c r="B20" s="737" t="s">
        <v>899</v>
      </c>
      <c r="C20" s="737" t="s">
        <v>900</v>
      </c>
      <c r="D20" s="737" t="s">
        <v>901</v>
      </c>
      <c r="E20" s="737" t="s">
        <v>902</v>
      </c>
      <c r="F20" s="741">
        <v>1</v>
      </c>
      <c r="G20" s="741">
        <v>89.359999999999985</v>
      </c>
      <c r="H20" s="749">
        <v>1</v>
      </c>
      <c r="I20" s="741"/>
      <c r="J20" s="741"/>
      <c r="K20" s="749">
        <v>0</v>
      </c>
      <c r="L20" s="741">
        <v>1</v>
      </c>
      <c r="M20" s="742">
        <v>89.359999999999985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9C2075A3-3787-4846-8AFE-3B7D4CF8AB66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1" customWidth="1"/>
    <col min="2" max="2" width="5.42578125" style="328" bestFit="1" customWidth="1"/>
    <col min="3" max="3" width="6.140625" style="328" bestFit="1" customWidth="1"/>
    <col min="4" max="4" width="7.42578125" style="328" bestFit="1" customWidth="1"/>
    <col min="5" max="5" width="6.28515625" style="328" bestFit="1" customWidth="1"/>
    <col min="6" max="6" width="6.28515625" style="331" bestFit="1" customWidth="1"/>
    <col min="7" max="7" width="6.140625" style="331" bestFit="1" customWidth="1"/>
    <col min="8" max="8" width="7.42578125" style="331" bestFit="1" customWidth="1"/>
    <col min="9" max="9" width="6.28515625" style="331" bestFit="1" customWidth="1"/>
    <col min="10" max="10" width="5.42578125" style="328" bestFit="1" customWidth="1"/>
    <col min="11" max="11" width="6.140625" style="328" bestFit="1" customWidth="1"/>
    <col min="12" max="12" width="7.42578125" style="328" bestFit="1" customWidth="1"/>
    <col min="13" max="13" width="6.28515625" style="328" bestFit="1" customWidth="1"/>
    <col min="14" max="14" width="5.28515625" style="331" bestFit="1" customWidth="1"/>
    <col min="15" max="15" width="6.140625" style="331" bestFit="1" customWidth="1"/>
    <col min="16" max="16" width="7.42578125" style="331" bestFit="1" customWidth="1"/>
    <col min="17" max="17" width="6.28515625" style="331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0" t="s">
        <v>328</v>
      </c>
      <c r="B2" s="335"/>
      <c r="C2" s="335"/>
      <c r="D2" s="335"/>
      <c r="E2" s="335"/>
    </row>
    <row r="3" spans="1:17" ht="14.45" customHeight="1" thickBot="1" x14ac:dyDescent="0.25">
      <c r="A3" s="390" t="s">
        <v>3</v>
      </c>
      <c r="B3" s="394">
        <f>SUM(B6:B1048576)</f>
        <v>528</v>
      </c>
      <c r="C3" s="395">
        <f>SUM(C6:C1048576)</f>
        <v>245</v>
      </c>
      <c r="D3" s="395">
        <f>SUM(D6:D1048576)</f>
        <v>36</v>
      </c>
      <c r="E3" s="396">
        <f>SUM(E6:E1048576)</f>
        <v>2</v>
      </c>
      <c r="F3" s="393">
        <f>IF(SUM($B3:$E3)=0,"",B3/SUM($B3:$E3))</f>
        <v>0.65104808877928488</v>
      </c>
      <c r="G3" s="391">
        <f t="shared" ref="G3:I3" si="0">IF(SUM($B3:$E3)=0,"",C3/SUM($B3:$E3))</f>
        <v>0.30209617755856966</v>
      </c>
      <c r="H3" s="391">
        <f t="shared" si="0"/>
        <v>4.4389642416769418E-2</v>
      </c>
      <c r="I3" s="392">
        <f t="shared" si="0"/>
        <v>2.4660912453760789E-3</v>
      </c>
      <c r="J3" s="395">
        <f>SUM(J6:J1048576)</f>
        <v>101</v>
      </c>
      <c r="K3" s="395">
        <f>SUM(K6:K1048576)</f>
        <v>155</v>
      </c>
      <c r="L3" s="395">
        <f>SUM(L6:L1048576)</f>
        <v>36</v>
      </c>
      <c r="M3" s="396">
        <f>SUM(M6:M1048576)</f>
        <v>1</v>
      </c>
      <c r="N3" s="393">
        <f>IF(SUM($J3:$M3)=0,"",J3/SUM($J3:$M3))</f>
        <v>0.34470989761092152</v>
      </c>
      <c r="O3" s="391">
        <f t="shared" ref="O3:Q3" si="1">IF(SUM($J3:$M3)=0,"",K3/SUM($J3:$M3))</f>
        <v>0.52901023890784982</v>
      </c>
      <c r="P3" s="391">
        <f t="shared" si="1"/>
        <v>0.12286689419795221</v>
      </c>
      <c r="Q3" s="392">
        <f t="shared" si="1"/>
        <v>3.4129692832764505E-3</v>
      </c>
    </row>
    <row r="4" spans="1:17" ht="14.45" customHeight="1" thickBot="1" x14ac:dyDescent="0.25">
      <c r="A4" s="389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4" t="s">
        <v>242</v>
      </c>
      <c r="B5" s="765" t="s">
        <v>244</v>
      </c>
      <c r="C5" s="765" t="s">
        <v>245</v>
      </c>
      <c r="D5" s="765" t="s">
        <v>246</v>
      </c>
      <c r="E5" s="766" t="s">
        <v>247</v>
      </c>
      <c r="F5" s="767" t="s">
        <v>244</v>
      </c>
      <c r="G5" s="768" t="s">
        <v>245</v>
      </c>
      <c r="H5" s="768" t="s">
        <v>246</v>
      </c>
      <c r="I5" s="769" t="s">
        <v>247</v>
      </c>
      <c r="J5" s="765" t="s">
        <v>244</v>
      </c>
      <c r="K5" s="765" t="s">
        <v>245</v>
      </c>
      <c r="L5" s="765" t="s">
        <v>246</v>
      </c>
      <c r="M5" s="766" t="s">
        <v>247</v>
      </c>
      <c r="N5" s="767" t="s">
        <v>244</v>
      </c>
      <c r="O5" s="768" t="s">
        <v>245</v>
      </c>
      <c r="P5" s="768" t="s">
        <v>246</v>
      </c>
      <c r="Q5" s="769" t="s">
        <v>247</v>
      </c>
    </row>
    <row r="6" spans="1:17" ht="14.45" customHeight="1" x14ac:dyDescent="0.2">
      <c r="A6" s="773" t="s">
        <v>904</v>
      </c>
      <c r="B6" s="779"/>
      <c r="C6" s="727"/>
      <c r="D6" s="727"/>
      <c r="E6" s="728"/>
      <c r="F6" s="776"/>
      <c r="G6" s="747"/>
      <c r="H6" s="747"/>
      <c r="I6" s="782"/>
      <c r="J6" s="779"/>
      <c r="K6" s="727"/>
      <c r="L6" s="727"/>
      <c r="M6" s="728"/>
      <c r="N6" s="776"/>
      <c r="O6" s="747"/>
      <c r="P6" s="747"/>
      <c r="Q6" s="770"/>
    </row>
    <row r="7" spans="1:17" ht="14.45" customHeight="1" x14ac:dyDescent="0.2">
      <c r="A7" s="774" t="s">
        <v>905</v>
      </c>
      <c r="B7" s="780">
        <v>175</v>
      </c>
      <c r="C7" s="734">
        <v>18</v>
      </c>
      <c r="D7" s="734">
        <v>5</v>
      </c>
      <c r="E7" s="735"/>
      <c r="F7" s="777">
        <v>0.88383838383838387</v>
      </c>
      <c r="G7" s="748">
        <v>9.0909090909090912E-2</v>
      </c>
      <c r="H7" s="748">
        <v>2.5252525252525252E-2</v>
      </c>
      <c r="I7" s="783">
        <v>0</v>
      </c>
      <c r="J7" s="780">
        <v>49</v>
      </c>
      <c r="K7" s="734">
        <v>15</v>
      </c>
      <c r="L7" s="734">
        <v>5</v>
      </c>
      <c r="M7" s="735"/>
      <c r="N7" s="777">
        <v>0.71014492753623193</v>
      </c>
      <c r="O7" s="748">
        <v>0.21739130434782608</v>
      </c>
      <c r="P7" s="748">
        <v>7.2463768115942032E-2</v>
      </c>
      <c r="Q7" s="771">
        <v>0</v>
      </c>
    </row>
    <row r="8" spans="1:17" ht="14.45" customHeight="1" x14ac:dyDescent="0.2">
      <c r="A8" s="774" t="s">
        <v>845</v>
      </c>
      <c r="B8" s="780"/>
      <c r="C8" s="734"/>
      <c r="D8" s="734">
        <v>2</v>
      </c>
      <c r="E8" s="735"/>
      <c r="F8" s="777">
        <v>0</v>
      </c>
      <c r="G8" s="748">
        <v>0</v>
      </c>
      <c r="H8" s="748">
        <v>1</v>
      </c>
      <c r="I8" s="783">
        <v>0</v>
      </c>
      <c r="J8" s="780"/>
      <c r="K8" s="734"/>
      <c r="L8" s="734">
        <v>2</v>
      </c>
      <c r="M8" s="735"/>
      <c r="N8" s="777">
        <v>0</v>
      </c>
      <c r="O8" s="748">
        <v>0</v>
      </c>
      <c r="P8" s="748">
        <v>1</v>
      </c>
      <c r="Q8" s="771">
        <v>0</v>
      </c>
    </row>
    <row r="9" spans="1:17" ht="14.45" customHeight="1" x14ac:dyDescent="0.2">
      <c r="A9" s="774" t="s">
        <v>846</v>
      </c>
      <c r="B9" s="780">
        <v>353</v>
      </c>
      <c r="C9" s="734">
        <v>227</v>
      </c>
      <c r="D9" s="734">
        <v>29</v>
      </c>
      <c r="E9" s="735"/>
      <c r="F9" s="777">
        <v>0.57963875205254511</v>
      </c>
      <c r="G9" s="748">
        <v>0.37274220032840721</v>
      </c>
      <c r="H9" s="748">
        <v>4.7619047619047616E-2</v>
      </c>
      <c r="I9" s="783">
        <v>0</v>
      </c>
      <c r="J9" s="780">
        <v>52</v>
      </c>
      <c r="K9" s="734">
        <v>140</v>
      </c>
      <c r="L9" s="734">
        <v>29</v>
      </c>
      <c r="M9" s="735"/>
      <c r="N9" s="777">
        <v>0.23529411764705882</v>
      </c>
      <c r="O9" s="748">
        <v>0.63348416289592757</v>
      </c>
      <c r="P9" s="748">
        <v>0.13122171945701358</v>
      </c>
      <c r="Q9" s="771">
        <v>0</v>
      </c>
    </row>
    <row r="10" spans="1:17" ht="14.45" customHeight="1" thickBot="1" x14ac:dyDescent="0.25">
      <c r="A10" s="775" t="s">
        <v>906</v>
      </c>
      <c r="B10" s="781"/>
      <c r="C10" s="741"/>
      <c r="D10" s="741"/>
      <c r="E10" s="742">
        <v>2</v>
      </c>
      <c r="F10" s="778">
        <v>0</v>
      </c>
      <c r="G10" s="749">
        <v>0</v>
      </c>
      <c r="H10" s="749">
        <v>0</v>
      </c>
      <c r="I10" s="784">
        <v>1</v>
      </c>
      <c r="J10" s="781"/>
      <c r="K10" s="741"/>
      <c r="L10" s="741"/>
      <c r="M10" s="742">
        <v>1</v>
      </c>
      <c r="N10" s="778">
        <v>0</v>
      </c>
      <c r="O10" s="749">
        <v>0</v>
      </c>
      <c r="P10" s="749">
        <v>0</v>
      </c>
      <c r="Q10" s="772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34A7F821-AD13-40E4-8E4F-7A59CF2DE2F0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0" t="s">
        <v>328</v>
      </c>
      <c r="B2" s="327"/>
      <c r="C2" s="327"/>
      <c r="D2" s="327"/>
      <c r="E2" s="327"/>
      <c r="F2" s="327"/>
      <c r="G2" s="327"/>
      <c r="H2" s="327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1">
        <v>9</v>
      </c>
      <c r="B5" s="712" t="s">
        <v>907</v>
      </c>
      <c r="C5" s="715">
        <v>339367.93000000005</v>
      </c>
      <c r="D5" s="715">
        <v>189</v>
      </c>
      <c r="E5" s="715">
        <v>162695.82000000009</v>
      </c>
      <c r="F5" s="785">
        <v>0.47940835187343739</v>
      </c>
      <c r="G5" s="715">
        <v>88</v>
      </c>
      <c r="H5" s="785">
        <v>0.46560846560846558</v>
      </c>
      <c r="I5" s="715">
        <v>176672.10999999996</v>
      </c>
      <c r="J5" s="785">
        <v>0.52059164812656256</v>
      </c>
      <c r="K5" s="715">
        <v>101</v>
      </c>
      <c r="L5" s="785">
        <v>0.53439153439153442</v>
      </c>
      <c r="M5" s="715" t="s">
        <v>73</v>
      </c>
      <c r="N5" s="270"/>
    </row>
    <row r="6" spans="1:14" ht="14.45" customHeight="1" x14ac:dyDescent="0.2">
      <c r="A6" s="711">
        <v>9</v>
      </c>
      <c r="B6" s="712" t="s">
        <v>908</v>
      </c>
      <c r="C6" s="715">
        <v>338537.68000000005</v>
      </c>
      <c r="D6" s="715">
        <v>168</v>
      </c>
      <c r="E6" s="715">
        <v>162195.57000000009</v>
      </c>
      <c r="F6" s="785">
        <v>0.47910640257238152</v>
      </c>
      <c r="G6" s="715">
        <v>81</v>
      </c>
      <c r="H6" s="785">
        <v>0.48214285714285715</v>
      </c>
      <c r="I6" s="715">
        <v>176342.10999999996</v>
      </c>
      <c r="J6" s="785">
        <v>0.52089359742761854</v>
      </c>
      <c r="K6" s="715">
        <v>87</v>
      </c>
      <c r="L6" s="785">
        <v>0.5178571428571429</v>
      </c>
      <c r="M6" s="715" t="s">
        <v>1</v>
      </c>
      <c r="N6" s="270"/>
    </row>
    <row r="7" spans="1:14" ht="14.45" customHeight="1" x14ac:dyDescent="0.2">
      <c r="A7" s="711">
        <v>9</v>
      </c>
      <c r="B7" s="712" t="s">
        <v>909</v>
      </c>
      <c r="C7" s="715">
        <v>0</v>
      </c>
      <c r="D7" s="715">
        <v>10</v>
      </c>
      <c r="E7" s="715">
        <v>0</v>
      </c>
      <c r="F7" s="785" t="s">
        <v>329</v>
      </c>
      <c r="G7" s="715">
        <v>6</v>
      </c>
      <c r="H7" s="785">
        <v>0.6</v>
      </c>
      <c r="I7" s="715">
        <v>0</v>
      </c>
      <c r="J7" s="785" t="s">
        <v>329</v>
      </c>
      <c r="K7" s="715">
        <v>4</v>
      </c>
      <c r="L7" s="785">
        <v>0.4</v>
      </c>
      <c r="M7" s="715" t="s">
        <v>1</v>
      </c>
      <c r="N7" s="270"/>
    </row>
    <row r="8" spans="1:14" ht="14.45" customHeight="1" x14ac:dyDescent="0.2">
      <c r="A8" s="711">
        <v>9</v>
      </c>
      <c r="B8" s="712" t="s">
        <v>910</v>
      </c>
      <c r="C8" s="715">
        <v>830.25</v>
      </c>
      <c r="D8" s="715">
        <v>11</v>
      </c>
      <c r="E8" s="715">
        <v>500.25</v>
      </c>
      <c r="F8" s="785">
        <v>0.60252935862691959</v>
      </c>
      <c r="G8" s="715">
        <v>1</v>
      </c>
      <c r="H8" s="785">
        <v>9.0909090909090912E-2</v>
      </c>
      <c r="I8" s="715">
        <v>330</v>
      </c>
      <c r="J8" s="785">
        <v>0.39747064137308041</v>
      </c>
      <c r="K8" s="715">
        <v>10</v>
      </c>
      <c r="L8" s="785">
        <v>0.90909090909090906</v>
      </c>
      <c r="M8" s="715" t="s">
        <v>1</v>
      </c>
      <c r="N8" s="270"/>
    </row>
    <row r="9" spans="1:14" ht="14.45" customHeight="1" x14ac:dyDescent="0.2">
      <c r="A9" s="711" t="s">
        <v>911</v>
      </c>
      <c r="B9" s="712" t="s">
        <v>3</v>
      </c>
      <c r="C9" s="715">
        <v>339367.93000000005</v>
      </c>
      <c r="D9" s="715">
        <v>189</v>
      </c>
      <c r="E9" s="715">
        <v>162695.82000000009</v>
      </c>
      <c r="F9" s="785">
        <v>0.47940835187343739</v>
      </c>
      <c r="G9" s="715">
        <v>88</v>
      </c>
      <c r="H9" s="785">
        <v>0.46560846560846558</v>
      </c>
      <c r="I9" s="715">
        <v>176672.10999999996</v>
      </c>
      <c r="J9" s="785">
        <v>0.52059164812656256</v>
      </c>
      <c r="K9" s="715">
        <v>101</v>
      </c>
      <c r="L9" s="785">
        <v>0.53439153439153442</v>
      </c>
      <c r="M9" s="715" t="s">
        <v>574</v>
      </c>
      <c r="N9" s="270"/>
    </row>
    <row r="11" spans="1:14" ht="14.45" customHeight="1" x14ac:dyDescent="0.2">
      <c r="A11" s="711">
        <v>9</v>
      </c>
      <c r="B11" s="712" t="s">
        <v>907</v>
      </c>
      <c r="C11" s="715" t="s">
        <v>329</v>
      </c>
      <c r="D11" s="715" t="s">
        <v>329</v>
      </c>
      <c r="E11" s="715" t="s">
        <v>329</v>
      </c>
      <c r="F11" s="785" t="s">
        <v>329</v>
      </c>
      <c r="G11" s="715" t="s">
        <v>329</v>
      </c>
      <c r="H11" s="785" t="s">
        <v>329</v>
      </c>
      <c r="I11" s="715" t="s">
        <v>329</v>
      </c>
      <c r="J11" s="785" t="s">
        <v>329</v>
      </c>
      <c r="K11" s="715" t="s">
        <v>329</v>
      </c>
      <c r="L11" s="785" t="s">
        <v>329</v>
      </c>
      <c r="M11" s="715" t="s">
        <v>73</v>
      </c>
      <c r="N11" s="270"/>
    </row>
    <row r="12" spans="1:14" ht="14.45" customHeight="1" x14ac:dyDescent="0.2">
      <c r="A12" s="711" t="s">
        <v>912</v>
      </c>
      <c r="B12" s="712" t="s">
        <v>908</v>
      </c>
      <c r="C12" s="715">
        <v>338537.68000000005</v>
      </c>
      <c r="D12" s="715">
        <v>168</v>
      </c>
      <c r="E12" s="715">
        <v>162195.57000000009</v>
      </c>
      <c r="F12" s="785">
        <v>0.47910640257238152</v>
      </c>
      <c r="G12" s="715">
        <v>81</v>
      </c>
      <c r="H12" s="785">
        <v>0.48214285714285715</v>
      </c>
      <c r="I12" s="715">
        <v>176342.10999999996</v>
      </c>
      <c r="J12" s="785">
        <v>0.52089359742761854</v>
      </c>
      <c r="K12" s="715">
        <v>87</v>
      </c>
      <c r="L12" s="785">
        <v>0.5178571428571429</v>
      </c>
      <c r="M12" s="715" t="s">
        <v>1</v>
      </c>
      <c r="N12" s="270"/>
    </row>
    <row r="13" spans="1:14" ht="14.45" customHeight="1" x14ac:dyDescent="0.2">
      <c r="A13" s="711" t="s">
        <v>912</v>
      </c>
      <c r="B13" s="712" t="s">
        <v>909</v>
      </c>
      <c r="C13" s="715">
        <v>0</v>
      </c>
      <c r="D13" s="715">
        <v>10</v>
      </c>
      <c r="E13" s="715">
        <v>0</v>
      </c>
      <c r="F13" s="785" t="s">
        <v>329</v>
      </c>
      <c r="G13" s="715">
        <v>6</v>
      </c>
      <c r="H13" s="785">
        <v>0.6</v>
      </c>
      <c r="I13" s="715">
        <v>0</v>
      </c>
      <c r="J13" s="785" t="s">
        <v>329</v>
      </c>
      <c r="K13" s="715">
        <v>4</v>
      </c>
      <c r="L13" s="785">
        <v>0.4</v>
      </c>
      <c r="M13" s="715" t="s">
        <v>1</v>
      </c>
      <c r="N13" s="270"/>
    </row>
    <row r="14" spans="1:14" ht="14.45" customHeight="1" x14ac:dyDescent="0.2">
      <c r="A14" s="711" t="s">
        <v>912</v>
      </c>
      <c r="B14" s="712" t="s">
        <v>910</v>
      </c>
      <c r="C14" s="715">
        <v>830.25</v>
      </c>
      <c r="D14" s="715">
        <v>11</v>
      </c>
      <c r="E14" s="715">
        <v>500.25</v>
      </c>
      <c r="F14" s="785">
        <v>0.60252935862691959</v>
      </c>
      <c r="G14" s="715">
        <v>1</v>
      </c>
      <c r="H14" s="785">
        <v>9.0909090909090912E-2</v>
      </c>
      <c r="I14" s="715">
        <v>330</v>
      </c>
      <c r="J14" s="785">
        <v>0.39747064137308041</v>
      </c>
      <c r="K14" s="715">
        <v>10</v>
      </c>
      <c r="L14" s="785">
        <v>0.90909090909090906</v>
      </c>
      <c r="M14" s="715" t="s">
        <v>1</v>
      </c>
      <c r="N14" s="270"/>
    </row>
    <row r="15" spans="1:14" ht="14.45" customHeight="1" x14ac:dyDescent="0.2">
      <c r="A15" s="711" t="s">
        <v>912</v>
      </c>
      <c r="B15" s="712" t="s">
        <v>913</v>
      </c>
      <c r="C15" s="715">
        <v>339367.93000000005</v>
      </c>
      <c r="D15" s="715">
        <v>189</v>
      </c>
      <c r="E15" s="715">
        <v>162695.82000000009</v>
      </c>
      <c r="F15" s="785">
        <v>0.47940835187343739</v>
      </c>
      <c r="G15" s="715">
        <v>88</v>
      </c>
      <c r="H15" s="785">
        <v>0.46560846560846558</v>
      </c>
      <c r="I15" s="715">
        <v>176672.10999999996</v>
      </c>
      <c r="J15" s="785">
        <v>0.52059164812656256</v>
      </c>
      <c r="K15" s="715">
        <v>101</v>
      </c>
      <c r="L15" s="785">
        <v>0.53439153439153442</v>
      </c>
      <c r="M15" s="715" t="s">
        <v>588</v>
      </c>
      <c r="N15" s="270"/>
    </row>
    <row r="16" spans="1:14" ht="14.45" customHeight="1" x14ac:dyDescent="0.2">
      <c r="A16" s="711" t="s">
        <v>329</v>
      </c>
      <c r="B16" s="712" t="s">
        <v>329</v>
      </c>
      <c r="C16" s="715" t="s">
        <v>329</v>
      </c>
      <c r="D16" s="715" t="s">
        <v>329</v>
      </c>
      <c r="E16" s="715" t="s">
        <v>329</v>
      </c>
      <c r="F16" s="785" t="s">
        <v>329</v>
      </c>
      <c r="G16" s="715" t="s">
        <v>329</v>
      </c>
      <c r="H16" s="785" t="s">
        <v>329</v>
      </c>
      <c r="I16" s="715" t="s">
        <v>329</v>
      </c>
      <c r="J16" s="785" t="s">
        <v>329</v>
      </c>
      <c r="K16" s="715" t="s">
        <v>329</v>
      </c>
      <c r="L16" s="785" t="s">
        <v>329</v>
      </c>
      <c r="M16" s="715" t="s">
        <v>589</v>
      </c>
      <c r="N16" s="270"/>
    </row>
    <row r="17" spans="1:14" ht="14.45" customHeight="1" x14ac:dyDescent="0.2">
      <c r="A17" s="711" t="s">
        <v>911</v>
      </c>
      <c r="B17" s="712" t="s">
        <v>914</v>
      </c>
      <c r="C17" s="715">
        <v>339367.93000000005</v>
      </c>
      <c r="D17" s="715">
        <v>189</v>
      </c>
      <c r="E17" s="715">
        <v>162695.82000000009</v>
      </c>
      <c r="F17" s="785">
        <v>0.47940835187343739</v>
      </c>
      <c r="G17" s="715">
        <v>88</v>
      </c>
      <c r="H17" s="785">
        <v>0.46560846560846558</v>
      </c>
      <c r="I17" s="715">
        <v>176672.10999999996</v>
      </c>
      <c r="J17" s="785">
        <v>0.52059164812656256</v>
      </c>
      <c r="K17" s="715">
        <v>101</v>
      </c>
      <c r="L17" s="785">
        <v>0.53439153439153442</v>
      </c>
      <c r="M17" s="715" t="s">
        <v>574</v>
      </c>
      <c r="N17" s="270"/>
    </row>
    <row r="18" spans="1:14" ht="14.45" customHeight="1" x14ac:dyDescent="0.2">
      <c r="A18" s="786" t="s">
        <v>295</v>
      </c>
    </row>
    <row r="19" spans="1:14" ht="14.45" customHeight="1" x14ac:dyDescent="0.2">
      <c r="A19" s="787" t="s">
        <v>915</v>
      </c>
    </row>
    <row r="20" spans="1:14" ht="14.45" customHeight="1" x14ac:dyDescent="0.2">
      <c r="A20" s="786" t="s">
        <v>916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18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17">
    <cfRule type="expression" dxfId="49" priority="4">
      <formula>AND(LEFT(M11,6)&lt;&gt;"mezera",M11&lt;&gt;"")</formula>
    </cfRule>
  </conditionalFormatting>
  <conditionalFormatting sqref="A11:A17">
    <cfRule type="expression" dxfId="48" priority="2">
      <formula>AND(M11&lt;&gt;"",M11&lt;&gt;"mezeraKL")</formula>
    </cfRule>
  </conditionalFormatting>
  <conditionalFormatting sqref="F11:F17">
    <cfRule type="cellIs" dxfId="47" priority="1" operator="lessThan">
      <formula>0.6</formula>
    </cfRule>
  </conditionalFormatting>
  <conditionalFormatting sqref="B11:L17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17">
    <cfRule type="expression" dxfId="44" priority="6">
      <formula>$M11&lt;&gt;""</formula>
    </cfRule>
  </conditionalFormatting>
  <hyperlinks>
    <hyperlink ref="A2" location="Obsah!A1" display="Zpět na Obsah  KL 01  1.-4.měsíc" xr:uid="{7886DC5D-C2D1-410C-A78E-E0808ED3974C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8" bestFit="1" customWidth="1"/>
    <col min="3" max="3" width="11.140625" style="247" hidden="1" customWidth="1"/>
    <col min="4" max="4" width="7.28515625" style="328" bestFit="1" customWidth="1"/>
    <col min="5" max="5" width="7.28515625" style="247" hidden="1" customWidth="1"/>
    <col min="6" max="6" width="11.140625" style="328" bestFit="1" customWidth="1"/>
    <col min="7" max="7" width="5.28515625" style="331" customWidth="1"/>
    <col min="8" max="8" width="7.28515625" style="328" bestFit="1" customWidth="1"/>
    <col min="9" max="9" width="5.28515625" style="331" customWidth="1"/>
    <col min="10" max="10" width="11.140625" style="328" customWidth="1"/>
    <col min="11" max="11" width="5.28515625" style="331" customWidth="1"/>
    <col min="12" max="12" width="7.28515625" style="328" customWidth="1"/>
    <col min="13" max="13" width="5.28515625" style="331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0" t="s">
        <v>328</v>
      </c>
      <c r="B2" s="335"/>
      <c r="C2" s="327"/>
      <c r="D2" s="335"/>
      <c r="E2" s="327"/>
      <c r="F2" s="335"/>
      <c r="G2" s="336"/>
      <c r="H2" s="335"/>
      <c r="I2" s="336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4" t="s">
        <v>166</v>
      </c>
      <c r="B4" s="765" t="s">
        <v>19</v>
      </c>
      <c r="C4" s="791"/>
      <c r="D4" s="765" t="s">
        <v>20</v>
      </c>
      <c r="E4" s="791"/>
      <c r="F4" s="765" t="s">
        <v>19</v>
      </c>
      <c r="G4" s="768" t="s">
        <v>2</v>
      </c>
      <c r="H4" s="765" t="s">
        <v>20</v>
      </c>
      <c r="I4" s="768" t="s">
        <v>2</v>
      </c>
      <c r="J4" s="765" t="s">
        <v>19</v>
      </c>
      <c r="K4" s="768" t="s">
        <v>2</v>
      </c>
      <c r="L4" s="765" t="s">
        <v>20</v>
      </c>
      <c r="M4" s="769" t="s">
        <v>2</v>
      </c>
    </row>
    <row r="5" spans="1:13" ht="14.45" customHeight="1" x14ac:dyDescent="0.2">
      <c r="A5" s="788" t="s">
        <v>917</v>
      </c>
      <c r="B5" s="779">
        <v>342.4</v>
      </c>
      <c r="C5" s="723">
        <v>1</v>
      </c>
      <c r="D5" s="792">
        <v>6</v>
      </c>
      <c r="E5" s="795" t="s">
        <v>917</v>
      </c>
      <c r="F5" s="779">
        <v>218.45999999999998</v>
      </c>
      <c r="G5" s="747">
        <v>0.63802570093457944</v>
      </c>
      <c r="H5" s="727">
        <v>4</v>
      </c>
      <c r="I5" s="770">
        <v>0.66666666666666663</v>
      </c>
      <c r="J5" s="798">
        <v>123.94</v>
      </c>
      <c r="K5" s="747">
        <v>0.36197429906542056</v>
      </c>
      <c r="L5" s="727">
        <v>2</v>
      </c>
      <c r="M5" s="770">
        <v>0.33333333333333331</v>
      </c>
    </row>
    <row r="6" spans="1:13" ht="14.45" customHeight="1" x14ac:dyDescent="0.2">
      <c r="A6" s="789" t="s">
        <v>918</v>
      </c>
      <c r="B6" s="780">
        <v>5248.43</v>
      </c>
      <c r="C6" s="730">
        <v>1</v>
      </c>
      <c r="D6" s="793">
        <v>13</v>
      </c>
      <c r="E6" s="796" t="s">
        <v>918</v>
      </c>
      <c r="F6" s="780">
        <v>3138.38</v>
      </c>
      <c r="G6" s="748">
        <v>0.59796548682177331</v>
      </c>
      <c r="H6" s="734">
        <v>7</v>
      </c>
      <c r="I6" s="771">
        <v>0.53846153846153844</v>
      </c>
      <c r="J6" s="799">
        <v>2110.0500000000002</v>
      </c>
      <c r="K6" s="748">
        <v>0.40203451317822664</v>
      </c>
      <c r="L6" s="734">
        <v>6</v>
      </c>
      <c r="M6" s="771">
        <v>0.46153846153846156</v>
      </c>
    </row>
    <row r="7" spans="1:13" ht="14.45" customHeight="1" x14ac:dyDescent="0.2">
      <c r="A7" s="789" t="s">
        <v>919</v>
      </c>
      <c r="B7" s="780">
        <v>2270.2599999999998</v>
      </c>
      <c r="C7" s="730">
        <v>1</v>
      </c>
      <c r="D7" s="793">
        <v>11</v>
      </c>
      <c r="E7" s="796" t="s">
        <v>919</v>
      </c>
      <c r="F7" s="780">
        <v>1583.87</v>
      </c>
      <c r="G7" s="748">
        <v>0.69766017989129003</v>
      </c>
      <c r="H7" s="734">
        <v>6</v>
      </c>
      <c r="I7" s="771">
        <v>0.54545454545454541</v>
      </c>
      <c r="J7" s="799">
        <v>686.39</v>
      </c>
      <c r="K7" s="748">
        <v>0.30233982010871002</v>
      </c>
      <c r="L7" s="734">
        <v>5</v>
      </c>
      <c r="M7" s="771">
        <v>0.45454545454545453</v>
      </c>
    </row>
    <row r="8" spans="1:13" ht="14.45" customHeight="1" x14ac:dyDescent="0.2">
      <c r="A8" s="789" t="s">
        <v>920</v>
      </c>
      <c r="B8" s="780">
        <v>113147.56999999998</v>
      </c>
      <c r="C8" s="730">
        <v>1</v>
      </c>
      <c r="D8" s="793">
        <v>42</v>
      </c>
      <c r="E8" s="796" t="s">
        <v>920</v>
      </c>
      <c r="F8" s="780">
        <v>49046.689999999988</v>
      </c>
      <c r="G8" s="748">
        <v>0.4334754162197208</v>
      </c>
      <c r="H8" s="734">
        <v>20</v>
      </c>
      <c r="I8" s="771">
        <v>0.47619047619047616</v>
      </c>
      <c r="J8" s="799">
        <v>64100.87999999999</v>
      </c>
      <c r="K8" s="748">
        <v>0.56652458378027915</v>
      </c>
      <c r="L8" s="734">
        <v>22</v>
      </c>
      <c r="M8" s="771">
        <v>0.52380952380952384</v>
      </c>
    </row>
    <row r="9" spans="1:13" ht="14.45" customHeight="1" x14ac:dyDescent="0.2">
      <c r="A9" s="789" t="s">
        <v>921</v>
      </c>
      <c r="B9" s="780">
        <v>4928.8099999999995</v>
      </c>
      <c r="C9" s="730">
        <v>1</v>
      </c>
      <c r="D9" s="793">
        <v>11</v>
      </c>
      <c r="E9" s="796" t="s">
        <v>921</v>
      </c>
      <c r="F9" s="780">
        <v>2189.94</v>
      </c>
      <c r="G9" s="748">
        <v>0.4443141447935709</v>
      </c>
      <c r="H9" s="734">
        <v>5</v>
      </c>
      <c r="I9" s="771">
        <v>0.45454545454545453</v>
      </c>
      <c r="J9" s="799">
        <v>2738.87</v>
      </c>
      <c r="K9" s="748">
        <v>0.55568585520642921</v>
      </c>
      <c r="L9" s="734">
        <v>6</v>
      </c>
      <c r="M9" s="771">
        <v>0.54545454545454541</v>
      </c>
    </row>
    <row r="10" spans="1:13" ht="14.45" customHeight="1" x14ac:dyDescent="0.2">
      <c r="A10" s="789" t="s">
        <v>922</v>
      </c>
      <c r="B10" s="780">
        <v>284.67</v>
      </c>
      <c r="C10" s="730">
        <v>1</v>
      </c>
      <c r="D10" s="793">
        <v>2</v>
      </c>
      <c r="E10" s="796" t="s">
        <v>922</v>
      </c>
      <c r="F10" s="780">
        <v>284.67</v>
      </c>
      <c r="G10" s="748">
        <v>1</v>
      </c>
      <c r="H10" s="734">
        <v>2</v>
      </c>
      <c r="I10" s="771">
        <v>1</v>
      </c>
      <c r="J10" s="799"/>
      <c r="K10" s="748">
        <v>0</v>
      </c>
      <c r="L10" s="734"/>
      <c r="M10" s="771">
        <v>0</v>
      </c>
    </row>
    <row r="11" spans="1:13" ht="14.45" customHeight="1" x14ac:dyDescent="0.2">
      <c r="A11" s="789" t="s">
        <v>923</v>
      </c>
      <c r="B11" s="780">
        <v>334.5</v>
      </c>
      <c r="C11" s="730">
        <v>1</v>
      </c>
      <c r="D11" s="793">
        <v>4</v>
      </c>
      <c r="E11" s="796" t="s">
        <v>923</v>
      </c>
      <c r="F11" s="780">
        <v>237.55</v>
      </c>
      <c r="G11" s="748">
        <v>0.71016442451420037</v>
      </c>
      <c r="H11" s="734">
        <v>3</v>
      </c>
      <c r="I11" s="771">
        <v>0.75</v>
      </c>
      <c r="J11" s="799">
        <v>96.95</v>
      </c>
      <c r="K11" s="748">
        <v>0.28983557548579969</v>
      </c>
      <c r="L11" s="734">
        <v>1</v>
      </c>
      <c r="M11" s="771">
        <v>0.25</v>
      </c>
    </row>
    <row r="12" spans="1:13" ht="14.45" customHeight="1" x14ac:dyDescent="0.2">
      <c r="A12" s="789" t="s">
        <v>924</v>
      </c>
      <c r="B12" s="780">
        <v>203392.60000000003</v>
      </c>
      <c r="C12" s="730">
        <v>1</v>
      </c>
      <c r="D12" s="793">
        <v>66</v>
      </c>
      <c r="E12" s="796" t="s">
        <v>924</v>
      </c>
      <c r="F12" s="780">
        <v>101182.94000000002</v>
      </c>
      <c r="G12" s="748">
        <v>0.49747601436827099</v>
      </c>
      <c r="H12" s="734">
        <v>27</v>
      </c>
      <c r="I12" s="771">
        <v>0.40909090909090912</v>
      </c>
      <c r="J12" s="799">
        <v>102209.66</v>
      </c>
      <c r="K12" s="748">
        <v>0.50252398563172895</v>
      </c>
      <c r="L12" s="734">
        <v>39</v>
      </c>
      <c r="M12" s="771">
        <v>0.59090909090909094</v>
      </c>
    </row>
    <row r="13" spans="1:13" ht="14.45" customHeight="1" x14ac:dyDescent="0.2">
      <c r="A13" s="789" t="s">
        <v>925</v>
      </c>
      <c r="B13" s="780">
        <v>626.16</v>
      </c>
      <c r="C13" s="730">
        <v>1</v>
      </c>
      <c r="D13" s="793">
        <v>1</v>
      </c>
      <c r="E13" s="796" t="s">
        <v>925</v>
      </c>
      <c r="F13" s="780">
        <v>626.16</v>
      </c>
      <c r="G13" s="748">
        <v>1</v>
      </c>
      <c r="H13" s="734">
        <v>1</v>
      </c>
      <c r="I13" s="771">
        <v>1</v>
      </c>
      <c r="J13" s="799"/>
      <c r="K13" s="748">
        <v>0</v>
      </c>
      <c r="L13" s="734"/>
      <c r="M13" s="771">
        <v>0</v>
      </c>
    </row>
    <row r="14" spans="1:13" ht="14.45" customHeight="1" x14ac:dyDescent="0.2">
      <c r="A14" s="789" t="s">
        <v>926</v>
      </c>
      <c r="B14" s="780">
        <v>4750.53</v>
      </c>
      <c r="C14" s="730">
        <v>1</v>
      </c>
      <c r="D14" s="793">
        <v>17</v>
      </c>
      <c r="E14" s="796" t="s">
        <v>926</v>
      </c>
      <c r="F14" s="780">
        <v>2489.5299999999997</v>
      </c>
      <c r="G14" s="748">
        <v>0.5240531056534744</v>
      </c>
      <c r="H14" s="734">
        <v>7</v>
      </c>
      <c r="I14" s="771">
        <v>0.41176470588235292</v>
      </c>
      <c r="J14" s="799">
        <v>2261</v>
      </c>
      <c r="K14" s="748">
        <v>0.4759468943465256</v>
      </c>
      <c r="L14" s="734">
        <v>10</v>
      </c>
      <c r="M14" s="771">
        <v>0.58823529411764708</v>
      </c>
    </row>
    <row r="15" spans="1:13" ht="14.45" customHeight="1" thickBot="1" x14ac:dyDescent="0.25">
      <c r="A15" s="790" t="s">
        <v>927</v>
      </c>
      <c r="B15" s="781">
        <v>4042</v>
      </c>
      <c r="C15" s="737">
        <v>1</v>
      </c>
      <c r="D15" s="794">
        <v>16</v>
      </c>
      <c r="E15" s="797" t="s">
        <v>927</v>
      </c>
      <c r="F15" s="781">
        <v>1697.63</v>
      </c>
      <c r="G15" s="749">
        <v>0.41999752597723899</v>
      </c>
      <c r="H15" s="741">
        <v>6</v>
      </c>
      <c r="I15" s="772">
        <v>0.375</v>
      </c>
      <c r="J15" s="800">
        <v>2344.37</v>
      </c>
      <c r="K15" s="749">
        <v>0.58000247402276095</v>
      </c>
      <c r="L15" s="741">
        <v>10</v>
      </c>
      <c r="M15" s="772">
        <v>0.625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38B2642E-FB0D-44F4-B528-2F43403CE06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3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39" customWidth="1"/>
    <col min="5" max="5" width="13.5703125" style="329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0" customWidth="1"/>
    <col min="13" max="13" width="11.140625" style="330" customWidth="1"/>
    <col min="14" max="14" width="7.7109375" style="247" customWidth="1"/>
    <col min="15" max="15" width="7.7109375" style="340" customWidth="1"/>
    <col min="16" max="16" width="11.140625" style="330" customWidth="1"/>
    <col min="17" max="17" width="5.42578125" style="331" bestFit="1" customWidth="1"/>
    <col min="18" max="18" width="7.7109375" style="247" customWidth="1"/>
    <col min="19" max="19" width="5.42578125" style="331" bestFit="1" customWidth="1"/>
    <col min="20" max="20" width="7.7109375" style="340" customWidth="1"/>
    <col min="21" max="21" width="5.42578125" style="331" bestFit="1" customWidth="1"/>
    <col min="22" max="16384" width="8.85546875" style="247"/>
  </cols>
  <sheetData>
    <row r="1" spans="1:21" ht="18.600000000000001" customHeight="1" thickBot="1" x14ac:dyDescent="0.35">
      <c r="A1" s="546" t="s">
        <v>1202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0" t="s">
        <v>328</v>
      </c>
      <c r="B2" s="337"/>
      <c r="C2" s="327"/>
      <c r="D2" s="327"/>
      <c r="E2" s="338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339367.92999999993</v>
      </c>
      <c r="N3" s="70">
        <f>SUBTOTAL(9,N7:N1048576)</f>
        <v>1608</v>
      </c>
      <c r="O3" s="70">
        <f>SUBTOTAL(9,O7:O1048576)</f>
        <v>189</v>
      </c>
      <c r="P3" s="70">
        <f>SUBTOTAL(9,P7:P1048576)</f>
        <v>162695.81999999995</v>
      </c>
      <c r="Q3" s="71">
        <f>IF(M3=0,0,P3/M3)</f>
        <v>0.47940835187343711</v>
      </c>
      <c r="R3" s="70">
        <f>SUBTOTAL(9,R7:R1048576)</f>
        <v>563</v>
      </c>
      <c r="S3" s="71">
        <f>IF(N3=0,0,R3/N3)</f>
        <v>0.35012437810945274</v>
      </c>
      <c r="T3" s="70">
        <f>SUBTOTAL(9,T7:T1048576)</f>
        <v>88</v>
      </c>
      <c r="U3" s="72">
        <f>IF(O3=0,0,T3/O3)</f>
        <v>0.46560846560846558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29" customFormat="1" ht="14.45" customHeight="1" thickBot="1" x14ac:dyDescent="0.25">
      <c r="A6" s="801" t="s">
        <v>23</v>
      </c>
      <c r="B6" s="802" t="s">
        <v>5</v>
      </c>
      <c r="C6" s="801" t="s">
        <v>24</v>
      </c>
      <c r="D6" s="802" t="s">
        <v>6</v>
      </c>
      <c r="E6" s="802" t="s">
        <v>192</v>
      </c>
      <c r="F6" s="802" t="s">
        <v>25</v>
      </c>
      <c r="G6" s="802" t="s">
        <v>26</v>
      </c>
      <c r="H6" s="802" t="s">
        <v>8</v>
      </c>
      <c r="I6" s="802" t="s">
        <v>10</v>
      </c>
      <c r="J6" s="802" t="s">
        <v>11</v>
      </c>
      <c r="K6" s="802" t="s">
        <v>12</v>
      </c>
      <c r="L6" s="802" t="s">
        <v>27</v>
      </c>
      <c r="M6" s="803" t="s">
        <v>14</v>
      </c>
      <c r="N6" s="804" t="s">
        <v>28</v>
      </c>
      <c r="O6" s="804" t="s">
        <v>28</v>
      </c>
      <c r="P6" s="804" t="s">
        <v>14</v>
      </c>
      <c r="Q6" s="804" t="s">
        <v>2</v>
      </c>
      <c r="R6" s="804" t="s">
        <v>28</v>
      </c>
      <c r="S6" s="804" t="s">
        <v>2</v>
      </c>
      <c r="T6" s="804" t="s">
        <v>28</v>
      </c>
      <c r="U6" s="805" t="s">
        <v>2</v>
      </c>
    </row>
    <row r="7" spans="1:21" ht="14.45" customHeight="1" x14ac:dyDescent="0.2">
      <c r="A7" s="806">
        <v>9</v>
      </c>
      <c r="B7" s="807" t="s">
        <v>907</v>
      </c>
      <c r="C7" s="807" t="s">
        <v>912</v>
      </c>
      <c r="D7" s="808" t="s">
        <v>1201</v>
      </c>
      <c r="E7" s="809" t="s">
        <v>919</v>
      </c>
      <c r="F7" s="807" t="s">
        <v>908</v>
      </c>
      <c r="G7" s="807" t="s">
        <v>928</v>
      </c>
      <c r="H7" s="807" t="s">
        <v>329</v>
      </c>
      <c r="I7" s="807" t="s">
        <v>929</v>
      </c>
      <c r="J7" s="807" t="s">
        <v>930</v>
      </c>
      <c r="K7" s="807" t="s">
        <v>931</v>
      </c>
      <c r="L7" s="810">
        <v>183.79</v>
      </c>
      <c r="M7" s="810">
        <v>183.79</v>
      </c>
      <c r="N7" s="807">
        <v>1</v>
      </c>
      <c r="O7" s="811">
        <v>1</v>
      </c>
      <c r="P7" s="810">
        <v>183.79</v>
      </c>
      <c r="Q7" s="812">
        <v>1</v>
      </c>
      <c r="R7" s="807">
        <v>1</v>
      </c>
      <c r="S7" s="812">
        <v>1</v>
      </c>
      <c r="T7" s="811">
        <v>1</v>
      </c>
      <c r="U7" s="231">
        <v>1</v>
      </c>
    </row>
    <row r="8" spans="1:21" ht="14.45" customHeight="1" x14ac:dyDescent="0.2">
      <c r="A8" s="813">
        <v>9</v>
      </c>
      <c r="B8" s="814" t="s">
        <v>907</v>
      </c>
      <c r="C8" s="814" t="s">
        <v>912</v>
      </c>
      <c r="D8" s="815" t="s">
        <v>1201</v>
      </c>
      <c r="E8" s="816" t="s">
        <v>919</v>
      </c>
      <c r="F8" s="814" t="s">
        <v>908</v>
      </c>
      <c r="G8" s="814" t="s">
        <v>932</v>
      </c>
      <c r="H8" s="814" t="s">
        <v>664</v>
      </c>
      <c r="I8" s="814" t="s">
        <v>933</v>
      </c>
      <c r="J8" s="814" t="s">
        <v>934</v>
      </c>
      <c r="K8" s="814" t="s">
        <v>935</v>
      </c>
      <c r="L8" s="817">
        <v>56.06</v>
      </c>
      <c r="M8" s="817">
        <v>56.06</v>
      </c>
      <c r="N8" s="814">
        <v>1</v>
      </c>
      <c r="O8" s="818">
        <v>0.5</v>
      </c>
      <c r="P8" s="817"/>
      <c r="Q8" s="819">
        <v>0</v>
      </c>
      <c r="R8" s="814"/>
      <c r="S8" s="819">
        <v>0</v>
      </c>
      <c r="T8" s="818"/>
      <c r="U8" s="820">
        <v>0</v>
      </c>
    </row>
    <row r="9" spans="1:21" ht="14.45" customHeight="1" x14ac:dyDescent="0.2">
      <c r="A9" s="813">
        <v>9</v>
      </c>
      <c r="B9" s="814" t="s">
        <v>907</v>
      </c>
      <c r="C9" s="814" t="s">
        <v>912</v>
      </c>
      <c r="D9" s="815" t="s">
        <v>1201</v>
      </c>
      <c r="E9" s="816" t="s">
        <v>919</v>
      </c>
      <c r="F9" s="814" t="s">
        <v>908</v>
      </c>
      <c r="G9" s="814" t="s">
        <v>936</v>
      </c>
      <c r="H9" s="814" t="s">
        <v>329</v>
      </c>
      <c r="I9" s="814" t="s">
        <v>937</v>
      </c>
      <c r="J9" s="814" t="s">
        <v>938</v>
      </c>
      <c r="K9" s="814" t="s">
        <v>939</v>
      </c>
      <c r="L9" s="817">
        <v>97.96</v>
      </c>
      <c r="M9" s="817">
        <v>97.96</v>
      </c>
      <c r="N9" s="814">
        <v>1</v>
      </c>
      <c r="O9" s="818">
        <v>1</v>
      </c>
      <c r="P9" s="817"/>
      <c r="Q9" s="819">
        <v>0</v>
      </c>
      <c r="R9" s="814"/>
      <c r="S9" s="819">
        <v>0</v>
      </c>
      <c r="T9" s="818"/>
      <c r="U9" s="820">
        <v>0</v>
      </c>
    </row>
    <row r="10" spans="1:21" ht="14.45" customHeight="1" x14ac:dyDescent="0.2">
      <c r="A10" s="813">
        <v>9</v>
      </c>
      <c r="B10" s="814" t="s">
        <v>907</v>
      </c>
      <c r="C10" s="814" t="s">
        <v>912</v>
      </c>
      <c r="D10" s="815" t="s">
        <v>1201</v>
      </c>
      <c r="E10" s="816" t="s">
        <v>919</v>
      </c>
      <c r="F10" s="814" t="s">
        <v>908</v>
      </c>
      <c r="G10" s="814" t="s">
        <v>940</v>
      </c>
      <c r="H10" s="814" t="s">
        <v>664</v>
      </c>
      <c r="I10" s="814" t="s">
        <v>941</v>
      </c>
      <c r="J10" s="814" t="s">
        <v>942</v>
      </c>
      <c r="K10" s="814" t="s">
        <v>943</v>
      </c>
      <c r="L10" s="817">
        <v>117.55</v>
      </c>
      <c r="M10" s="817">
        <v>117.55</v>
      </c>
      <c r="N10" s="814">
        <v>1</v>
      </c>
      <c r="O10" s="818">
        <v>1</v>
      </c>
      <c r="P10" s="817"/>
      <c r="Q10" s="819">
        <v>0</v>
      </c>
      <c r="R10" s="814"/>
      <c r="S10" s="819">
        <v>0</v>
      </c>
      <c r="T10" s="818"/>
      <c r="U10" s="820">
        <v>0</v>
      </c>
    </row>
    <row r="11" spans="1:21" ht="14.45" customHeight="1" x14ac:dyDescent="0.2">
      <c r="A11" s="813">
        <v>9</v>
      </c>
      <c r="B11" s="814" t="s">
        <v>907</v>
      </c>
      <c r="C11" s="814" t="s">
        <v>912</v>
      </c>
      <c r="D11" s="815" t="s">
        <v>1201</v>
      </c>
      <c r="E11" s="816" t="s">
        <v>919</v>
      </c>
      <c r="F11" s="814" t="s">
        <v>908</v>
      </c>
      <c r="G11" s="814" t="s">
        <v>944</v>
      </c>
      <c r="H11" s="814" t="s">
        <v>329</v>
      </c>
      <c r="I11" s="814" t="s">
        <v>945</v>
      </c>
      <c r="J11" s="814" t="s">
        <v>946</v>
      </c>
      <c r="K11" s="814" t="s">
        <v>947</v>
      </c>
      <c r="L11" s="817">
        <v>236.03</v>
      </c>
      <c r="M11" s="817">
        <v>236.03</v>
      </c>
      <c r="N11" s="814">
        <v>1</v>
      </c>
      <c r="O11" s="818">
        <v>0.5</v>
      </c>
      <c r="P11" s="817"/>
      <c r="Q11" s="819">
        <v>0</v>
      </c>
      <c r="R11" s="814"/>
      <c r="S11" s="819">
        <v>0</v>
      </c>
      <c r="T11" s="818"/>
      <c r="U11" s="820">
        <v>0</v>
      </c>
    </row>
    <row r="12" spans="1:21" ht="14.45" customHeight="1" x14ac:dyDescent="0.2">
      <c r="A12" s="813">
        <v>9</v>
      </c>
      <c r="B12" s="814" t="s">
        <v>907</v>
      </c>
      <c r="C12" s="814" t="s">
        <v>912</v>
      </c>
      <c r="D12" s="815" t="s">
        <v>1201</v>
      </c>
      <c r="E12" s="816" t="s">
        <v>919</v>
      </c>
      <c r="F12" s="814" t="s">
        <v>908</v>
      </c>
      <c r="G12" s="814" t="s">
        <v>948</v>
      </c>
      <c r="H12" s="814" t="s">
        <v>664</v>
      </c>
      <c r="I12" s="814" t="s">
        <v>949</v>
      </c>
      <c r="J12" s="814" t="s">
        <v>950</v>
      </c>
      <c r="K12" s="814" t="s">
        <v>951</v>
      </c>
      <c r="L12" s="817">
        <v>773.45</v>
      </c>
      <c r="M12" s="817">
        <v>773.45</v>
      </c>
      <c r="N12" s="814">
        <v>1</v>
      </c>
      <c r="O12" s="818">
        <v>1</v>
      </c>
      <c r="P12" s="817">
        <v>773.45</v>
      </c>
      <c r="Q12" s="819">
        <v>1</v>
      </c>
      <c r="R12" s="814">
        <v>1</v>
      </c>
      <c r="S12" s="819">
        <v>1</v>
      </c>
      <c r="T12" s="818">
        <v>1</v>
      </c>
      <c r="U12" s="820">
        <v>1</v>
      </c>
    </row>
    <row r="13" spans="1:21" ht="14.45" customHeight="1" x14ac:dyDescent="0.2">
      <c r="A13" s="813">
        <v>9</v>
      </c>
      <c r="B13" s="814" t="s">
        <v>907</v>
      </c>
      <c r="C13" s="814" t="s">
        <v>912</v>
      </c>
      <c r="D13" s="815" t="s">
        <v>1201</v>
      </c>
      <c r="E13" s="816" t="s">
        <v>919</v>
      </c>
      <c r="F13" s="814" t="s">
        <v>908</v>
      </c>
      <c r="G13" s="814" t="s">
        <v>952</v>
      </c>
      <c r="H13" s="814" t="s">
        <v>329</v>
      </c>
      <c r="I13" s="814" t="s">
        <v>953</v>
      </c>
      <c r="J13" s="814" t="s">
        <v>865</v>
      </c>
      <c r="K13" s="814" t="s">
        <v>954</v>
      </c>
      <c r="L13" s="817">
        <v>27.37</v>
      </c>
      <c r="M13" s="817">
        <v>27.37</v>
      </c>
      <c r="N13" s="814">
        <v>1</v>
      </c>
      <c r="O13" s="818">
        <v>1</v>
      </c>
      <c r="P13" s="817"/>
      <c r="Q13" s="819">
        <v>0</v>
      </c>
      <c r="R13" s="814"/>
      <c r="S13" s="819">
        <v>0</v>
      </c>
      <c r="T13" s="818"/>
      <c r="U13" s="820">
        <v>0</v>
      </c>
    </row>
    <row r="14" spans="1:21" ht="14.45" customHeight="1" x14ac:dyDescent="0.2">
      <c r="A14" s="813">
        <v>9</v>
      </c>
      <c r="B14" s="814" t="s">
        <v>907</v>
      </c>
      <c r="C14" s="814" t="s">
        <v>912</v>
      </c>
      <c r="D14" s="815" t="s">
        <v>1201</v>
      </c>
      <c r="E14" s="816" t="s">
        <v>919</v>
      </c>
      <c r="F14" s="814" t="s">
        <v>908</v>
      </c>
      <c r="G14" s="814" t="s">
        <v>955</v>
      </c>
      <c r="H14" s="814" t="s">
        <v>329</v>
      </c>
      <c r="I14" s="814" t="s">
        <v>956</v>
      </c>
      <c r="J14" s="814" t="s">
        <v>957</v>
      </c>
      <c r="K14" s="814" t="s">
        <v>958</v>
      </c>
      <c r="L14" s="817">
        <v>87.67</v>
      </c>
      <c r="M14" s="817">
        <v>87.67</v>
      </c>
      <c r="N14" s="814">
        <v>1</v>
      </c>
      <c r="O14" s="818">
        <v>0.5</v>
      </c>
      <c r="P14" s="817"/>
      <c r="Q14" s="819">
        <v>0</v>
      </c>
      <c r="R14" s="814"/>
      <c r="S14" s="819">
        <v>0</v>
      </c>
      <c r="T14" s="818"/>
      <c r="U14" s="820">
        <v>0</v>
      </c>
    </row>
    <row r="15" spans="1:21" ht="14.45" customHeight="1" x14ac:dyDescent="0.2">
      <c r="A15" s="813">
        <v>9</v>
      </c>
      <c r="B15" s="814" t="s">
        <v>907</v>
      </c>
      <c r="C15" s="814" t="s">
        <v>912</v>
      </c>
      <c r="D15" s="815" t="s">
        <v>1201</v>
      </c>
      <c r="E15" s="816" t="s">
        <v>919</v>
      </c>
      <c r="F15" s="814" t="s">
        <v>908</v>
      </c>
      <c r="G15" s="814" t="s">
        <v>959</v>
      </c>
      <c r="H15" s="814" t="s">
        <v>664</v>
      </c>
      <c r="I15" s="814" t="s">
        <v>960</v>
      </c>
      <c r="J15" s="814" t="s">
        <v>800</v>
      </c>
      <c r="K15" s="814" t="s">
        <v>801</v>
      </c>
      <c r="L15" s="817">
        <v>63.75</v>
      </c>
      <c r="M15" s="817">
        <v>63.75</v>
      </c>
      <c r="N15" s="814">
        <v>1</v>
      </c>
      <c r="O15" s="818">
        <v>0.5</v>
      </c>
      <c r="P15" s="817"/>
      <c r="Q15" s="819">
        <v>0</v>
      </c>
      <c r="R15" s="814"/>
      <c r="S15" s="819">
        <v>0</v>
      </c>
      <c r="T15" s="818"/>
      <c r="U15" s="820">
        <v>0</v>
      </c>
    </row>
    <row r="16" spans="1:21" ht="14.45" customHeight="1" x14ac:dyDescent="0.2">
      <c r="A16" s="813">
        <v>9</v>
      </c>
      <c r="B16" s="814" t="s">
        <v>907</v>
      </c>
      <c r="C16" s="814" t="s">
        <v>912</v>
      </c>
      <c r="D16" s="815" t="s">
        <v>1201</v>
      </c>
      <c r="E16" s="816" t="s">
        <v>919</v>
      </c>
      <c r="F16" s="814" t="s">
        <v>908</v>
      </c>
      <c r="G16" s="814" t="s">
        <v>961</v>
      </c>
      <c r="H16" s="814" t="s">
        <v>329</v>
      </c>
      <c r="I16" s="814" t="s">
        <v>962</v>
      </c>
      <c r="J16" s="814" t="s">
        <v>963</v>
      </c>
      <c r="K16" s="814" t="s">
        <v>964</v>
      </c>
      <c r="L16" s="817">
        <v>477.11</v>
      </c>
      <c r="M16" s="817">
        <v>477.11</v>
      </c>
      <c r="N16" s="814">
        <v>1</v>
      </c>
      <c r="O16" s="818">
        <v>1</v>
      </c>
      <c r="P16" s="817">
        <v>477.11</v>
      </c>
      <c r="Q16" s="819">
        <v>1</v>
      </c>
      <c r="R16" s="814">
        <v>1</v>
      </c>
      <c r="S16" s="819">
        <v>1</v>
      </c>
      <c r="T16" s="818">
        <v>1</v>
      </c>
      <c r="U16" s="820">
        <v>1</v>
      </c>
    </row>
    <row r="17" spans="1:21" ht="14.45" customHeight="1" x14ac:dyDescent="0.2">
      <c r="A17" s="813">
        <v>9</v>
      </c>
      <c r="B17" s="814" t="s">
        <v>907</v>
      </c>
      <c r="C17" s="814" t="s">
        <v>912</v>
      </c>
      <c r="D17" s="815" t="s">
        <v>1201</v>
      </c>
      <c r="E17" s="816" t="s">
        <v>919</v>
      </c>
      <c r="F17" s="814" t="s">
        <v>908</v>
      </c>
      <c r="G17" s="814" t="s">
        <v>965</v>
      </c>
      <c r="H17" s="814" t="s">
        <v>664</v>
      </c>
      <c r="I17" s="814" t="s">
        <v>966</v>
      </c>
      <c r="J17" s="814" t="s">
        <v>967</v>
      </c>
      <c r="K17" s="814" t="s">
        <v>968</v>
      </c>
      <c r="L17" s="817">
        <v>149.52000000000001</v>
      </c>
      <c r="M17" s="817">
        <v>149.52000000000001</v>
      </c>
      <c r="N17" s="814">
        <v>1</v>
      </c>
      <c r="O17" s="818">
        <v>1</v>
      </c>
      <c r="P17" s="817">
        <v>149.52000000000001</v>
      </c>
      <c r="Q17" s="819">
        <v>1</v>
      </c>
      <c r="R17" s="814">
        <v>1</v>
      </c>
      <c r="S17" s="819">
        <v>1</v>
      </c>
      <c r="T17" s="818">
        <v>1</v>
      </c>
      <c r="U17" s="820">
        <v>1</v>
      </c>
    </row>
    <row r="18" spans="1:21" ht="14.45" customHeight="1" x14ac:dyDescent="0.2">
      <c r="A18" s="813">
        <v>9</v>
      </c>
      <c r="B18" s="814" t="s">
        <v>907</v>
      </c>
      <c r="C18" s="814" t="s">
        <v>912</v>
      </c>
      <c r="D18" s="815" t="s">
        <v>1201</v>
      </c>
      <c r="E18" s="816" t="s">
        <v>919</v>
      </c>
      <c r="F18" s="814" t="s">
        <v>909</v>
      </c>
      <c r="G18" s="814" t="s">
        <v>969</v>
      </c>
      <c r="H18" s="814" t="s">
        <v>329</v>
      </c>
      <c r="I18" s="814" t="s">
        <v>970</v>
      </c>
      <c r="J18" s="814" t="s">
        <v>971</v>
      </c>
      <c r="K18" s="814"/>
      <c r="L18" s="817">
        <v>0</v>
      </c>
      <c r="M18" s="817">
        <v>0</v>
      </c>
      <c r="N18" s="814">
        <v>2</v>
      </c>
      <c r="O18" s="818">
        <v>2</v>
      </c>
      <c r="P18" s="817">
        <v>0</v>
      </c>
      <c r="Q18" s="819"/>
      <c r="R18" s="814">
        <v>2</v>
      </c>
      <c r="S18" s="819">
        <v>1</v>
      </c>
      <c r="T18" s="818">
        <v>2</v>
      </c>
      <c r="U18" s="820">
        <v>1</v>
      </c>
    </row>
    <row r="19" spans="1:21" ht="14.45" customHeight="1" x14ac:dyDescent="0.2">
      <c r="A19" s="813">
        <v>9</v>
      </c>
      <c r="B19" s="814" t="s">
        <v>907</v>
      </c>
      <c r="C19" s="814" t="s">
        <v>912</v>
      </c>
      <c r="D19" s="815" t="s">
        <v>1201</v>
      </c>
      <c r="E19" s="816" t="s">
        <v>920</v>
      </c>
      <c r="F19" s="814" t="s">
        <v>908</v>
      </c>
      <c r="G19" s="814" t="s">
        <v>932</v>
      </c>
      <c r="H19" s="814" t="s">
        <v>664</v>
      </c>
      <c r="I19" s="814" t="s">
        <v>933</v>
      </c>
      <c r="J19" s="814" t="s">
        <v>934</v>
      </c>
      <c r="K19" s="814" t="s">
        <v>935</v>
      </c>
      <c r="L19" s="817">
        <v>56.06</v>
      </c>
      <c r="M19" s="817">
        <v>56.06</v>
      </c>
      <c r="N19" s="814">
        <v>1</v>
      </c>
      <c r="O19" s="818">
        <v>0.5</v>
      </c>
      <c r="P19" s="817"/>
      <c r="Q19" s="819">
        <v>0</v>
      </c>
      <c r="R19" s="814"/>
      <c r="S19" s="819">
        <v>0</v>
      </c>
      <c r="T19" s="818"/>
      <c r="U19" s="820">
        <v>0</v>
      </c>
    </row>
    <row r="20" spans="1:21" ht="14.45" customHeight="1" x14ac:dyDescent="0.2">
      <c r="A20" s="813">
        <v>9</v>
      </c>
      <c r="B20" s="814" t="s">
        <v>907</v>
      </c>
      <c r="C20" s="814" t="s">
        <v>912</v>
      </c>
      <c r="D20" s="815" t="s">
        <v>1201</v>
      </c>
      <c r="E20" s="816" t="s">
        <v>920</v>
      </c>
      <c r="F20" s="814" t="s">
        <v>908</v>
      </c>
      <c r="G20" s="814" t="s">
        <v>972</v>
      </c>
      <c r="H20" s="814" t="s">
        <v>329</v>
      </c>
      <c r="I20" s="814" t="s">
        <v>973</v>
      </c>
      <c r="J20" s="814" t="s">
        <v>974</v>
      </c>
      <c r="K20" s="814" t="s">
        <v>975</v>
      </c>
      <c r="L20" s="817">
        <v>235.78</v>
      </c>
      <c r="M20" s="817">
        <v>235.78</v>
      </c>
      <c r="N20" s="814">
        <v>1</v>
      </c>
      <c r="O20" s="818">
        <v>1</v>
      </c>
      <c r="P20" s="817"/>
      <c r="Q20" s="819">
        <v>0</v>
      </c>
      <c r="R20" s="814"/>
      <c r="S20" s="819">
        <v>0</v>
      </c>
      <c r="T20" s="818"/>
      <c r="U20" s="820">
        <v>0</v>
      </c>
    </row>
    <row r="21" spans="1:21" ht="14.45" customHeight="1" x14ac:dyDescent="0.2">
      <c r="A21" s="813">
        <v>9</v>
      </c>
      <c r="B21" s="814" t="s">
        <v>907</v>
      </c>
      <c r="C21" s="814" t="s">
        <v>912</v>
      </c>
      <c r="D21" s="815" t="s">
        <v>1201</v>
      </c>
      <c r="E21" s="816" t="s">
        <v>920</v>
      </c>
      <c r="F21" s="814" t="s">
        <v>908</v>
      </c>
      <c r="G21" s="814" t="s">
        <v>940</v>
      </c>
      <c r="H21" s="814" t="s">
        <v>664</v>
      </c>
      <c r="I21" s="814" t="s">
        <v>976</v>
      </c>
      <c r="J21" s="814" t="s">
        <v>942</v>
      </c>
      <c r="K21" s="814" t="s">
        <v>977</v>
      </c>
      <c r="L21" s="817">
        <v>176.32</v>
      </c>
      <c r="M21" s="817">
        <v>176.32</v>
      </c>
      <c r="N21" s="814">
        <v>1</v>
      </c>
      <c r="O21" s="818">
        <v>1</v>
      </c>
      <c r="P21" s="817">
        <v>176.32</v>
      </c>
      <c r="Q21" s="819">
        <v>1</v>
      </c>
      <c r="R21" s="814">
        <v>1</v>
      </c>
      <c r="S21" s="819">
        <v>1</v>
      </c>
      <c r="T21" s="818">
        <v>1</v>
      </c>
      <c r="U21" s="820">
        <v>1</v>
      </c>
    </row>
    <row r="22" spans="1:21" ht="14.45" customHeight="1" x14ac:dyDescent="0.2">
      <c r="A22" s="813">
        <v>9</v>
      </c>
      <c r="B22" s="814" t="s">
        <v>907</v>
      </c>
      <c r="C22" s="814" t="s">
        <v>912</v>
      </c>
      <c r="D22" s="815" t="s">
        <v>1201</v>
      </c>
      <c r="E22" s="816" t="s">
        <v>920</v>
      </c>
      <c r="F22" s="814" t="s">
        <v>908</v>
      </c>
      <c r="G22" s="814" t="s">
        <v>978</v>
      </c>
      <c r="H22" s="814" t="s">
        <v>329</v>
      </c>
      <c r="I22" s="814" t="s">
        <v>979</v>
      </c>
      <c r="J22" s="814" t="s">
        <v>980</v>
      </c>
      <c r="K22" s="814" t="s">
        <v>981</v>
      </c>
      <c r="L22" s="817">
        <v>19.89</v>
      </c>
      <c r="M22" s="817">
        <v>19.89</v>
      </c>
      <c r="N22" s="814">
        <v>1</v>
      </c>
      <c r="O22" s="818">
        <v>0.5</v>
      </c>
      <c r="P22" s="817"/>
      <c r="Q22" s="819">
        <v>0</v>
      </c>
      <c r="R22" s="814"/>
      <c r="S22" s="819">
        <v>0</v>
      </c>
      <c r="T22" s="818"/>
      <c r="U22" s="820">
        <v>0</v>
      </c>
    </row>
    <row r="23" spans="1:21" ht="14.45" customHeight="1" x14ac:dyDescent="0.2">
      <c r="A23" s="813">
        <v>9</v>
      </c>
      <c r="B23" s="814" t="s">
        <v>907</v>
      </c>
      <c r="C23" s="814" t="s">
        <v>912</v>
      </c>
      <c r="D23" s="815" t="s">
        <v>1201</v>
      </c>
      <c r="E23" s="816" t="s">
        <v>920</v>
      </c>
      <c r="F23" s="814" t="s">
        <v>908</v>
      </c>
      <c r="G23" s="814" t="s">
        <v>982</v>
      </c>
      <c r="H23" s="814" t="s">
        <v>329</v>
      </c>
      <c r="I23" s="814" t="s">
        <v>983</v>
      </c>
      <c r="J23" s="814" t="s">
        <v>633</v>
      </c>
      <c r="K23" s="814" t="s">
        <v>634</v>
      </c>
      <c r="L23" s="817">
        <v>105.63</v>
      </c>
      <c r="M23" s="817">
        <v>105.63</v>
      </c>
      <c r="N23" s="814">
        <v>1</v>
      </c>
      <c r="O23" s="818">
        <v>0.5</v>
      </c>
      <c r="P23" s="817">
        <v>105.63</v>
      </c>
      <c r="Q23" s="819">
        <v>1</v>
      </c>
      <c r="R23" s="814">
        <v>1</v>
      </c>
      <c r="S23" s="819">
        <v>1</v>
      </c>
      <c r="T23" s="818">
        <v>0.5</v>
      </c>
      <c r="U23" s="820">
        <v>1</v>
      </c>
    </row>
    <row r="24" spans="1:21" ht="14.45" customHeight="1" x14ac:dyDescent="0.2">
      <c r="A24" s="813">
        <v>9</v>
      </c>
      <c r="B24" s="814" t="s">
        <v>907</v>
      </c>
      <c r="C24" s="814" t="s">
        <v>912</v>
      </c>
      <c r="D24" s="815" t="s">
        <v>1201</v>
      </c>
      <c r="E24" s="816" t="s">
        <v>920</v>
      </c>
      <c r="F24" s="814" t="s">
        <v>908</v>
      </c>
      <c r="G24" s="814" t="s">
        <v>984</v>
      </c>
      <c r="H24" s="814" t="s">
        <v>664</v>
      </c>
      <c r="I24" s="814" t="s">
        <v>985</v>
      </c>
      <c r="J24" s="814" t="s">
        <v>986</v>
      </c>
      <c r="K24" s="814" t="s">
        <v>987</v>
      </c>
      <c r="L24" s="817">
        <v>113.16</v>
      </c>
      <c r="M24" s="817">
        <v>905.28</v>
      </c>
      <c r="N24" s="814">
        <v>8</v>
      </c>
      <c r="O24" s="818">
        <v>2</v>
      </c>
      <c r="P24" s="817">
        <v>452.64</v>
      </c>
      <c r="Q24" s="819">
        <v>0.5</v>
      </c>
      <c r="R24" s="814">
        <v>4</v>
      </c>
      <c r="S24" s="819">
        <v>0.5</v>
      </c>
      <c r="T24" s="818">
        <v>1</v>
      </c>
      <c r="U24" s="820">
        <v>0.5</v>
      </c>
    </row>
    <row r="25" spans="1:21" ht="14.45" customHeight="1" x14ac:dyDescent="0.2">
      <c r="A25" s="813">
        <v>9</v>
      </c>
      <c r="B25" s="814" t="s">
        <v>907</v>
      </c>
      <c r="C25" s="814" t="s">
        <v>912</v>
      </c>
      <c r="D25" s="815" t="s">
        <v>1201</v>
      </c>
      <c r="E25" s="816" t="s">
        <v>920</v>
      </c>
      <c r="F25" s="814" t="s">
        <v>908</v>
      </c>
      <c r="G25" s="814" t="s">
        <v>988</v>
      </c>
      <c r="H25" s="814" t="s">
        <v>329</v>
      </c>
      <c r="I25" s="814" t="s">
        <v>989</v>
      </c>
      <c r="J25" s="814" t="s">
        <v>990</v>
      </c>
      <c r="K25" s="814" t="s">
        <v>991</v>
      </c>
      <c r="L25" s="817">
        <v>49.04</v>
      </c>
      <c r="M25" s="817">
        <v>392.32</v>
      </c>
      <c r="N25" s="814">
        <v>8</v>
      </c>
      <c r="O25" s="818">
        <v>5</v>
      </c>
      <c r="P25" s="817">
        <v>196.16</v>
      </c>
      <c r="Q25" s="819">
        <v>0.5</v>
      </c>
      <c r="R25" s="814">
        <v>4</v>
      </c>
      <c r="S25" s="819">
        <v>0.5</v>
      </c>
      <c r="T25" s="818">
        <v>2</v>
      </c>
      <c r="U25" s="820">
        <v>0.4</v>
      </c>
    </row>
    <row r="26" spans="1:21" ht="14.45" customHeight="1" x14ac:dyDescent="0.2">
      <c r="A26" s="813">
        <v>9</v>
      </c>
      <c r="B26" s="814" t="s">
        <v>907</v>
      </c>
      <c r="C26" s="814" t="s">
        <v>912</v>
      </c>
      <c r="D26" s="815" t="s">
        <v>1201</v>
      </c>
      <c r="E26" s="816" t="s">
        <v>920</v>
      </c>
      <c r="F26" s="814" t="s">
        <v>908</v>
      </c>
      <c r="G26" s="814" t="s">
        <v>988</v>
      </c>
      <c r="H26" s="814" t="s">
        <v>329</v>
      </c>
      <c r="I26" s="814" t="s">
        <v>992</v>
      </c>
      <c r="J26" s="814" t="s">
        <v>990</v>
      </c>
      <c r="K26" s="814" t="s">
        <v>991</v>
      </c>
      <c r="L26" s="817">
        <v>49.04</v>
      </c>
      <c r="M26" s="817">
        <v>49.04</v>
      </c>
      <c r="N26" s="814">
        <v>1</v>
      </c>
      <c r="O26" s="818">
        <v>0.5</v>
      </c>
      <c r="P26" s="817">
        <v>49.04</v>
      </c>
      <c r="Q26" s="819">
        <v>1</v>
      </c>
      <c r="R26" s="814">
        <v>1</v>
      </c>
      <c r="S26" s="819">
        <v>1</v>
      </c>
      <c r="T26" s="818">
        <v>0.5</v>
      </c>
      <c r="U26" s="820">
        <v>1</v>
      </c>
    </row>
    <row r="27" spans="1:21" ht="14.45" customHeight="1" x14ac:dyDescent="0.2">
      <c r="A27" s="813">
        <v>9</v>
      </c>
      <c r="B27" s="814" t="s">
        <v>907</v>
      </c>
      <c r="C27" s="814" t="s">
        <v>912</v>
      </c>
      <c r="D27" s="815" t="s">
        <v>1201</v>
      </c>
      <c r="E27" s="816" t="s">
        <v>920</v>
      </c>
      <c r="F27" s="814" t="s">
        <v>908</v>
      </c>
      <c r="G27" s="814" t="s">
        <v>948</v>
      </c>
      <c r="H27" s="814" t="s">
        <v>664</v>
      </c>
      <c r="I27" s="814" t="s">
        <v>993</v>
      </c>
      <c r="J27" s="814" t="s">
        <v>950</v>
      </c>
      <c r="K27" s="814" t="s">
        <v>994</v>
      </c>
      <c r="L27" s="817">
        <v>386.73</v>
      </c>
      <c r="M27" s="817">
        <v>773.46</v>
      </c>
      <c r="N27" s="814">
        <v>2</v>
      </c>
      <c r="O27" s="818">
        <v>1</v>
      </c>
      <c r="P27" s="817"/>
      <c r="Q27" s="819">
        <v>0</v>
      </c>
      <c r="R27" s="814"/>
      <c r="S27" s="819">
        <v>0</v>
      </c>
      <c r="T27" s="818"/>
      <c r="U27" s="820">
        <v>0</v>
      </c>
    </row>
    <row r="28" spans="1:21" ht="14.45" customHeight="1" x14ac:dyDescent="0.2">
      <c r="A28" s="813">
        <v>9</v>
      </c>
      <c r="B28" s="814" t="s">
        <v>907</v>
      </c>
      <c r="C28" s="814" t="s">
        <v>912</v>
      </c>
      <c r="D28" s="815" t="s">
        <v>1201</v>
      </c>
      <c r="E28" s="816" t="s">
        <v>920</v>
      </c>
      <c r="F28" s="814" t="s">
        <v>908</v>
      </c>
      <c r="G28" s="814" t="s">
        <v>995</v>
      </c>
      <c r="H28" s="814" t="s">
        <v>329</v>
      </c>
      <c r="I28" s="814" t="s">
        <v>996</v>
      </c>
      <c r="J28" s="814" t="s">
        <v>655</v>
      </c>
      <c r="K28" s="814" t="s">
        <v>997</v>
      </c>
      <c r="L28" s="817">
        <v>42.14</v>
      </c>
      <c r="M28" s="817">
        <v>42.14</v>
      </c>
      <c r="N28" s="814">
        <v>1</v>
      </c>
      <c r="O28" s="818">
        <v>1</v>
      </c>
      <c r="P28" s="817"/>
      <c r="Q28" s="819">
        <v>0</v>
      </c>
      <c r="R28" s="814"/>
      <c r="S28" s="819">
        <v>0</v>
      </c>
      <c r="T28" s="818"/>
      <c r="U28" s="820">
        <v>0</v>
      </c>
    </row>
    <row r="29" spans="1:21" ht="14.45" customHeight="1" x14ac:dyDescent="0.2">
      <c r="A29" s="813">
        <v>9</v>
      </c>
      <c r="B29" s="814" t="s">
        <v>907</v>
      </c>
      <c r="C29" s="814" t="s">
        <v>912</v>
      </c>
      <c r="D29" s="815" t="s">
        <v>1201</v>
      </c>
      <c r="E29" s="816" t="s">
        <v>920</v>
      </c>
      <c r="F29" s="814" t="s">
        <v>908</v>
      </c>
      <c r="G29" s="814" t="s">
        <v>998</v>
      </c>
      <c r="H29" s="814" t="s">
        <v>329</v>
      </c>
      <c r="I29" s="814" t="s">
        <v>999</v>
      </c>
      <c r="J29" s="814" t="s">
        <v>830</v>
      </c>
      <c r="K29" s="814" t="s">
        <v>1000</v>
      </c>
      <c r="L29" s="817">
        <v>61.97</v>
      </c>
      <c r="M29" s="817">
        <v>61.97</v>
      </c>
      <c r="N29" s="814">
        <v>1</v>
      </c>
      <c r="O29" s="818">
        <v>1</v>
      </c>
      <c r="P29" s="817"/>
      <c r="Q29" s="819">
        <v>0</v>
      </c>
      <c r="R29" s="814"/>
      <c r="S29" s="819">
        <v>0</v>
      </c>
      <c r="T29" s="818"/>
      <c r="U29" s="820">
        <v>0</v>
      </c>
    </row>
    <row r="30" spans="1:21" ht="14.45" customHeight="1" x14ac:dyDescent="0.2">
      <c r="A30" s="813">
        <v>9</v>
      </c>
      <c r="B30" s="814" t="s">
        <v>907</v>
      </c>
      <c r="C30" s="814" t="s">
        <v>912</v>
      </c>
      <c r="D30" s="815" t="s">
        <v>1201</v>
      </c>
      <c r="E30" s="816" t="s">
        <v>920</v>
      </c>
      <c r="F30" s="814" t="s">
        <v>908</v>
      </c>
      <c r="G30" s="814" t="s">
        <v>1001</v>
      </c>
      <c r="H30" s="814" t="s">
        <v>329</v>
      </c>
      <c r="I30" s="814" t="s">
        <v>1002</v>
      </c>
      <c r="J30" s="814" t="s">
        <v>1003</v>
      </c>
      <c r="K30" s="814" t="s">
        <v>1004</v>
      </c>
      <c r="L30" s="817">
        <v>36.54</v>
      </c>
      <c r="M30" s="817">
        <v>219.23999999999998</v>
      </c>
      <c r="N30" s="814">
        <v>6</v>
      </c>
      <c r="O30" s="818">
        <v>4</v>
      </c>
      <c r="P30" s="817">
        <v>219.23999999999998</v>
      </c>
      <c r="Q30" s="819">
        <v>1</v>
      </c>
      <c r="R30" s="814">
        <v>6</v>
      </c>
      <c r="S30" s="819">
        <v>1</v>
      </c>
      <c r="T30" s="818">
        <v>4</v>
      </c>
      <c r="U30" s="820">
        <v>1</v>
      </c>
    </row>
    <row r="31" spans="1:21" ht="14.45" customHeight="1" x14ac:dyDescent="0.2">
      <c r="A31" s="813">
        <v>9</v>
      </c>
      <c r="B31" s="814" t="s">
        <v>907</v>
      </c>
      <c r="C31" s="814" t="s">
        <v>912</v>
      </c>
      <c r="D31" s="815" t="s">
        <v>1201</v>
      </c>
      <c r="E31" s="816" t="s">
        <v>920</v>
      </c>
      <c r="F31" s="814" t="s">
        <v>908</v>
      </c>
      <c r="G31" s="814" t="s">
        <v>1005</v>
      </c>
      <c r="H31" s="814" t="s">
        <v>329</v>
      </c>
      <c r="I31" s="814" t="s">
        <v>1006</v>
      </c>
      <c r="J31" s="814" t="s">
        <v>1007</v>
      </c>
      <c r="K31" s="814" t="s">
        <v>1008</v>
      </c>
      <c r="L31" s="817">
        <v>0</v>
      </c>
      <c r="M31" s="817">
        <v>0</v>
      </c>
      <c r="N31" s="814">
        <v>3</v>
      </c>
      <c r="O31" s="818">
        <v>1</v>
      </c>
      <c r="P31" s="817"/>
      <c r="Q31" s="819"/>
      <c r="R31" s="814"/>
      <c r="S31" s="819">
        <v>0</v>
      </c>
      <c r="T31" s="818"/>
      <c r="U31" s="820">
        <v>0</v>
      </c>
    </row>
    <row r="32" spans="1:21" ht="14.45" customHeight="1" x14ac:dyDescent="0.2">
      <c r="A32" s="813">
        <v>9</v>
      </c>
      <c r="B32" s="814" t="s">
        <v>907</v>
      </c>
      <c r="C32" s="814" t="s">
        <v>912</v>
      </c>
      <c r="D32" s="815" t="s">
        <v>1201</v>
      </c>
      <c r="E32" s="816" t="s">
        <v>920</v>
      </c>
      <c r="F32" s="814" t="s">
        <v>908</v>
      </c>
      <c r="G32" s="814" t="s">
        <v>1009</v>
      </c>
      <c r="H32" s="814" t="s">
        <v>329</v>
      </c>
      <c r="I32" s="814" t="s">
        <v>1010</v>
      </c>
      <c r="J32" s="814" t="s">
        <v>1011</v>
      </c>
      <c r="K32" s="814" t="s">
        <v>1012</v>
      </c>
      <c r="L32" s="817">
        <v>70.209999999999994</v>
      </c>
      <c r="M32" s="817">
        <v>280.83999999999997</v>
      </c>
      <c r="N32" s="814">
        <v>4</v>
      </c>
      <c r="O32" s="818">
        <v>2.5</v>
      </c>
      <c r="P32" s="817">
        <v>210.63</v>
      </c>
      <c r="Q32" s="819">
        <v>0.75</v>
      </c>
      <c r="R32" s="814">
        <v>3</v>
      </c>
      <c r="S32" s="819">
        <v>0.75</v>
      </c>
      <c r="T32" s="818">
        <v>2</v>
      </c>
      <c r="U32" s="820">
        <v>0.8</v>
      </c>
    </row>
    <row r="33" spans="1:21" ht="14.45" customHeight="1" x14ac:dyDescent="0.2">
      <c r="A33" s="813">
        <v>9</v>
      </c>
      <c r="B33" s="814" t="s">
        <v>907</v>
      </c>
      <c r="C33" s="814" t="s">
        <v>912</v>
      </c>
      <c r="D33" s="815" t="s">
        <v>1201</v>
      </c>
      <c r="E33" s="816" t="s">
        <v>920</v>
      </c>
      <c r="F33" s="814" t="s">
        <v>908</v>
      </c>
      <c r="G33" s="814" t="s">
        <v>952</v>
      </c>
      <c r="H33" s="814" t="s">
        <v>329</v>
      </c>
      <c r="I33" s="814" t="s">
        <v>1013</v>
      </c>
      <c r="J33" s="814" t="s">
        <v>865</v>
      </c>
      <c r="K33" s="814" t="s">
        <v>1014</v>
      </c>
      <c r="L33" s="817">
        <v>87.98</v>
      </c>
      <c r="M33" s="817">
        <v>87.98</v>
      </c>
      <c r="N33" s="814">
        <v>1</v>
      </c>
      <c r="O33" s="818">
        <v>0.5</v>
      </c>
      <c r="P33" s="817"/>
      <c r="Q33" s="819">
        <v>0</v>
      </c>
      <c r="R33" s="814"/>
      <c r="S33" s="819">
        <v>0</v>
      </c>
      <c r="T33" s="818"/>
      <c r="U33" s="820">
        <v>0</v>
      </c>
    </row>
    <row r="34" spans="1:21" ht="14.45" customHeight="1" x14ac:dyDescent="0.2">
      <c r="A34" s="813">
        <v>9</v>
      </c>
      <c r="B34" s="814" t="s">
        <v>907</v>
      </c>
      <c r="C34" s="814" t="s">
        <v>912</v>
      </c>
      <c r="D34" s="815" t="s">
        <v>1201</v>
      </c>
      <c r="E34" s="816" t="s">
        <v>920</v>
      </c>
      <c r="F34" s="814" t="s">
        <v>908</v>
      </c>
      <c r="G34" s="814" t="s">
        <v>1015</v>
      </c>
      <c r="H34" s="814" t="s">
        <v>329</v>
      </c>
      <c r="I34" s="814" t="s">
        <v>1016</v>
      </c>
      <c r="J34" s="814" t="s">
        <v>659</v>
      </c>
      <c r="K34" s="814" t="s">
        <v>1017</v>
      </c>
      <c r="L34" s="817">
        <v>61.97</v>
      </c>
      <c r="M34" s="817">
        <v>61.97</v>
      </c>
      <c r="N34" s="814">
        <v>1</v>
      </c>
      <c r="O34" s="818">
        <v>1</v>
      </c>
      <c r="P34" s="817"/>
      <c r="Q34" s="819">
        <v>0</v>
      </c>
      <c r="R34" s="814"/>
      <c r="S34" s="819">
        <v>0</v>
      </c>
      <c r="T34" s="818"/>
      <c r="U34" s="820">
        <v>0</v>
      </c>
    </row>
    <row r="35" spans="1:21" ht="14.45" customHeight="1" x14ac:dyDescent="0.2">
      <c r="A35" s="813">
        <v>9</v>
      </c>
      <c r="B35" s="814" t="s">
        <v>907</v>
      </c>
      <c r="C35" s="814" t="s">
        <v>912</v>
      </c>
      <c r="D35" s="815" t="s">
        <v>1201</v>
      </c>
      <c r="E35" s="816" t="s">
        <v>920</v>
      </c>
      <c r="F35" s="814" t="s">
        <v>908</v>
      </c>
      <c r="G35" s="814" t="s">
        <v>1018</v>
      </c>
      <c r="H35" s="814" t="s">
        <v>664</v>
      </c>
      <c r="I35" s="814" t="s">
        <v>1019</v>
      </c>
      <c r="J35" s="814" t="s">
        <v>1020</v>
      </c>
      <c r="K35" s="814" t="s">
        <v>1021</v>
      </c>
      <c r="L35" s="817">
        <v>1614.9</v>
      </c>
      <c r="M35" s="817">
        <v>1614.9</v>
      </c>
      <c r="N35" s="814">
        <v>1</v>
      </c>
      <c r="O35" s="818">
        <v>1</v>
      </c>
      <c r="P35" s="817"/>
      <c r="Q35" s="819">
        <v>0</v>
      </c>
      <c r="R35" s="814"/>
      <c r="S35" s="819">
        <v>0</v>
      </c>
      <c r="T35" s="818"/>
      <c r="U35" s="820">
        <v>0</v>
      </c>
    </row>
    <row r="36" spans="1:21" ht="14.45" customHeight="1" x14ac:dyDescent="0.2">
      <c r="A36" s="813">
        <v>9</v>
      </c>
      <c r="B36" s="814" t="s">
        <v>907</v>
      </c>
      <c r="C36" s="814" t="s">
        <v>912</v>
      </c>
      <c r="D36" s="815" t="s">
        <v>1201</v>
      </c>
      <c r="E36" s="816" t="s">
        <v>920</v>
      </c>
      <c r="F36" s="814" t="s">
        <v>908</v>
      </c>
      <c r="G36" s="814" t="s">
        <v>1018</v>
      </c>
      <c r="H36" s="814" t="s">
        <v>664</v>
      </c>
      <c r="I36" s="814" t="s">
        <v>1022</v>
      </c>
      <c r="J36" s="814" t="s">
        <v>1023</v>
      </c>
      <c r="K36" s="814" t="s">
        <v>1024</v>
      </c>
      <c r="L36" s="817">
        <v>72.27</v>
      </c>
      <c r="M36" s="817">
        <v>10406.879999999999</v>
      </c>
      <c r="N36" s="814">
        <v>144</v>
      </c>
      <c r="O36" s="818">
        <v>1</v>
      </c>
      <c r="P36" s="817"/>
      <c r="Q36" s="819">
        <v>0</v>
      </c>
      <c r="R36" s="814"/>
      <c r="S36" s="819">
        <v>0</v>
      </c>
      <c r="T36" s="818"/>
      <c r="U36" s="820">
        <v>0</v>
      </c>
    </row>
    <row r="37" spans="1:21" ht="14.45" customHeight="1" x14ac:dyDescent="0.2">
      <c r="A37" s="813">
        <v>9</v>
      </c>
      <c r="B37" s="814" t="s">
        <v>907</v>
      </c>
      <c r="C37" s="814" t="s">
        <v>912</v>
      </c>
      <c r="D37" s="815" t="s">
        <v>1201</v>
      </c>
      <c r="E37" s="816" t="s">
        <v>920</v>
      </c>
      <c r="F37" s="814" t="s">
        <v>908</v>
      </c>
      <c r="G37" s="814" t="s">
        <v>1018</v>
      </c>
      <c r="H37" s="814" t="s">
        <v>329</v>
      </c>
      <c r="I37" s="814" t="s">
        <v>1025</v>
      </c>
      <c r="J37" s="814" t="s">
        <v>1026</v>
      </c>
      <c r="K37" s="814" t="s">
        <v>1021</v>
      </c>
      <c r="L37" s="817">
        <v>294.81</v>
      </c>
      <c r="M37" s="817">
        <v>2063.67</v>
      </c>
      <c r="N37" s="814">
        <v>7</v>
      </c>
      <c r="O37" s="818">
        <v>1</v>
      </c>
      <c r="P37" s="817">
        <v>2063.67</v>
      </c>
      <c r="Q37" s="819">
        <v>1</v>
      </c>
      <c r="R37" s="814">
        <v>7</v>
      </c>
      <c r="S37" s="819">
        <v>1</v>
      </c>
      <c r="T37" s="818">
        <v>1</v>
      </c>
      <c r="U37" s="820">
        <v>1</v>
      </c>
    </row>
    <row r="38" spans="1:21" ht="14.45" customHeight="1" x14ac:dyDescent="0.2">
      <c r="A38" s="813">
        <v>9</v>
      </c>
      <c r="B38" s="814" t="s">
        <v>907</v>
      </c>
      <c r="C38" s="814" t="s">
        <v>912</v>
      </c>
      <c r="D38" s="815" t="s">
        <v>1201</v>
      </c>
      <c r="E38" s="816" t="s">
        <v>920</v>
      </c>
      <c r="F38" s="814" t="s">
        <v>908</v>
      </c>
      <c r="G38" s="814" t="s">
        <v>1018</v>
      </c>
      <c r="H38" s="814" t="s">
        <v>329</v>
      </c>
      <c r="I38" s="814" t="s">
        <v>1027</v>
      </c>
      <c r="J38" s="814" t="s">
        <v>1028</v>
      </c>
      <c r="K38" s="814" t="s">
        <v>1029</v>
      </c>
      <c r="L38" s="817">
        <v>2635.97</v>
      </c>
      <c r="M38" s="817">
        <v>18451.789999999997</v>
      </c>
      <c r="N38" s="814">
        <v>7</v>
      </c>
      <c r="O38" s="818">
        <v>1</v>
      </c>
      <c r="P38" s="817"/>
      <c r="Q38" s="819">
        <v>0</v>
      </c>
      <c r="R38" s="814"/>
      <c r="S38" s="819">
        <v>0</v>
      </c>
      <c r="T38" s="818"/>
      <c r="U38" s="820">
        <v>0</v>
      </c>
    </row>
    <row r="39" spans="1:21" ht="14.45" customHeight="1" x14ac:dyDescent="0.2">
      <c r="A39" s="813">
        <v>9</v>
      </c>
      <c r="B39" s="814" t="s">
        <v>907</v>
      </c>
      <c r="C39" s="814" t="s">
        <v>912</v>
      </c>
      <c r="D39" s="815" t="s">
        <v>1201</v>
      </c>
      <c r="E39" s="816" t="s">
        <v>920</v>
      </c>
      <c r="F39" s="814" t="s">
        <v>908</v>
      </c>
      <c r="G39" s="814" t="s">
        <v>1018</v>
      </c>
      <c r="H39" s="814" t="s">
        <v>329</v>
      </c>
      <c r="I39" s="814" t="s">
        <v>1030</v>
      </c>
      <c r="J39" s="814" t="s">
        <v>1031</v>
      </c>
      <c r="K39" s="814" t="s">
        <v>1032</v>
      </c>
      <c r="L39" s="817">
        <v>2844.97</v>
      </c>
      <c r="M39" s="817">
        <v>14224.849999999999</v>
      </c>
      <c r="N39" s="814">
        <v>5</v>
      </c>
      <c r="O39" s="818">
        <v>1</v>
      </c>
      <c r="P39" s="817"/>
      <c r="Q39" s="819">
        <v>0</v>
      </c>
      <c r="R39" s="814"/>
      <c r="S39" s="819">
        <v>0</v>
      </c>
      <c r="T39" s="818"/>
      <c r="U39" s="820">
        <v>0</v>
      </c>
    </row>
    <row r="40" spans="1:21" ht="14.45" customHeight="1" x14ac:dyDescent="0.2">
      <c r="A40" s="813">
        <v>9</v>
      </c>
      <c r="B40" s="814" t="s">
        <v>907</v>
      </c>
      <c r="C40" s="814" t="s">
        <v>912</v>
      </c>
      <c r="D40" s="815" t="s">
        <v>1201</v>
      </c>
      <c r="E40" s="816" t="s">
        <v>920</v>
      </c>
      <c r="F40" s="814" t="s">
        <v>908</v>
      </c>
      <c r="G40" s="814" t="s">
        <v>1018</v>
      </c>
      <c r="H40" s="814" t="s">
        <v>329</v>
      </c>
      <c r="I40" s="814" t="s">
        <v>1033</v>
      </c>
      <c r="J40" s="814" t="s">
        <v>1023</v>
      </c>
      <c r="K40" s="814" t="s">
        <v>1034</v>
      </c>
      <c r="L40" s="817">
        <v>289.07</v>
      </c>
      <c r="M40" s="817">
        <v>26016.300000000003</v>
      </c>
      <c r="N40" s="814">
        <v>90</v>
      </c>
      <c r="O40" s="818">
        <v>5</v>
      </c>
      <c r="P40" s="817">
        <v>12140.94</v>
      </c>
      <c r="Q40" s="819">
        <v>0.46666666666666662</v>
      </c>
      <c r="R40" s="814">
        <v>42</v>
      </c>
      <c r="S40" s="819">
        <v>0.46666666666666667</v>
      </c>
      <c r="T40" s="818">
        <v>2</v>
      </c>
      <c r="U40" s="820">
        <v>0.4</v>
      </c>
    </row>
    <row r="41" spans="1:21" ht="14.45" customHeight="1" x14ac:dyDescent="0.2">
      <c r="A41" s="813">
        <v>9</v>
      </c>
      <c r="B41" s="814" t="s">
        <v>907</v>
      </c>
      <c r="C41" s="814" t="s">
        <v>912</v>
      </c>
      <c r="D41" s="815" t="s">
        <v>1201</v>
      </c>
      <c r="E41" s="816" t="s">
        <v>920</v>
      </c>
      <c r="F41" s="814" t="s">
        <v>908</v>
      </c>
      <c r="G41" s="814" t="s">
        <v>1018</v>
      </c>
      <c r="H41" s="814" t="s">
        <v>329</v>
      </c>
      <c r="I41" s="814" t="s">
        <v>1035</v>
      </c>
      <c r="J41" s="814" t="s">
        <v>1036</v>
      </c>
      <c r="K41" s="814" t="s">
        <v>1034</v>
      </c>
      <c r="L41" s="817">
        <v>289.07</v>
      </c>
      <c r="M41" s="817">
        <v>3468.84</v>
      </c>
      <c r="N41" s="814">
        <v>12</v>
      </c>
      <c r="O41" s="818">
        <v>1</v>
      </c>
      <c r="P41" s="817"/>
      <c r="Q41" s="819">
        <v>0</v>
      </c>
      <c r="R41" s="814"/>
      <c r="S41" s="819">
        <v>0</v>
      </c>
      <c r="T41" s="818"/>
      <c r="U41" s="820">
        <v>0</v>
      </c>
    </row>
    <row r="42" spans="1:21" ht="14.45" customHeight="1" x14ac:dyDescent="0.2">
      <c r="A42" s="813">
        <v>9</v>
      </c>
      <c r="B42" s="814" t="s">
        <v>907</v>
      </c>
      <c r="C42" s="814" t="s">
        <v>912</v>
      </c>
      <c r="D42" s="815" t="s">
        <v>1201</v>
      </c>
      <c r="E42" s="816" t="s">
        <v>920</v>
      </c>
      <c r="F42" s="814" t="s">
        <v>908</v>
      </c>
      <c r="G42" s="814" t="s">
        <v>1018</v>
      </c>
      <c r="H42" s="814" t="s">
        <v>329</v>
      </c>
      <c r="I42" s="814" t="s">
        <v>1037</v>
      </c>
      <c r="J42" s="814" t="s">
        <v>1031</v>
      </c>
      <c r="K42" s="814" t="s">
        <v>1032</v>
      </c>
      <c r="L42" s="817">
        <v>2844.97</v>
      </c>
      <c r="M42" s="817">
        <v>17069.82</v>
      </c>
      <c r="N42" s="814">
        <v>6</v>
      </c>
      <c r="O42" s="818">
        <v>1</v>
      </c>
      <c r="P42" s="817">
        <v>17069.82</v>
      </c>
      <c r="Q42" s="819">
        <v>1</v>
      </c>
      <c r="R42" s="814">
        <v>6</v>
      </c>
      <c r="S42" s="819">
        <v>1</v>
      </c>
      <c r="T42" s="818">
        <v>1</v>
      </c>
      <c r="U42" s="820">
        <v>1</v>
      </c>
    </row>
    <row r="43" spans="1:21" ht="14.45" customHeight="1" x14ac:dyDescent="0.2">
      <c r="A43" s="813">
        <v>9</v>
      </c>
      <c r="B43" s="814" t="s">
        <v>907</v>
      </c>
      <c r="C43" s="814" t="s">
        <v>912</v>
      </c>
      <c r="D43" s="815" t="s">
        <v>1201</v>
      </c>
      <c r="E43" s="816" t="s">
        <v>920</v>
      </c>
      <c r="F43" s="814" t="s">
        <v>908</v>
      </c>
      <c r="G43" s="814" t="s">
        <v>1018</v>
      </c>
      <c r="H43" s="814" t="s">
        <v>329</v>
      </c>
      <c r="I43" s="814" t="s">
        <v>1038</v>
      </c>
      <c r="J43" s="814" t="s">
        <v>1039</v>
      </c>
      <c r="K43" s="814" t="s">
        <v>1040</v>
      </c>
      <c r="L43" s="817">
        <v>294.81</v>
      </c>
      <c r="M43" s="817">
        <v>1179.24</v>
      </c>
      <c r="N43" s="814">
        <v>4</v>
      </c>
      <c r="O43" s="818">
        <v>1</v>
      </c>
      <c r="P43" s="817">
        <v>1179.24</v>
      </c>
      <c r="Q43" s="819">
        <v>1</v>
      </c>
      <c r="R43" s="814">
        <v>4</v>
      </c>
      <c r="S43" s="819">
        <v>1</v>
      </c>
      <c r="T43" s="818">
        <v>1</v>
      </c>
      <c r="U43" s="820">
        <v>1</v>
      </c>
    </row>
    <row r="44" spans="1:21" ht="14.45" customHeight="1" x14ac:dyDescent="0.2">
      <c r="A44" s="813">
        <v>9</v>
      </c>
      <c r="B44" s="814" t="s">
        <v>907</v>
      </c>
      <c r="C44" s="814" t="s">
        <v>912</v>
      </c>
      <c r="D44" s="815" t="s">
        <v>1201</v>
      </c>
      <c r="E44" s="816" t="s">
        <v>920</v>
      </c>
      <c r="F44" s="814" t="s">
        <v>908</v>
      </c>
      <c r="G44" s="814" t="s">
        <v>1018</v>
      </c>
      <c r="H44" s="814" t="s">
        <v>664</v>
      </c>
      <c r="I44" s="814" t="s">
        <v>1041</v>
      </c>
      <c r="J44" s="814" t="s">
        <v>1028</v>
      </c>
      <c r="K44" s="814" t="s">
        <v>1029</v>
      </c>
      <c r="L44" s="817">
        <v>2963.52</v>
      </c>
      <c r="M44" s="817">
        <v>14817.599999999999</v>
      </c>
      <c r="N44" s="814">
        <v>5</v>
      </c>
      <c r="O44" s="818">
        <v>2</v>
      </c>
      <c r="P44" s="817">
        <v>14817.599999999999</v>
      </c>
      <c r="Q44" s="819">
        <v>1</v>
      </c>
      <c r="R44" s="814">
        <v>5</v>
      </c>
      <c r="S44" s="819">
        <v>1</v>
      </c>
      <c r="T44" s="818">
        <v>2</v>
      </c>
      <c r="U44" s="820">
        <v>1</v>
      </c>
    </row>
    <row r="45" spans="1:21" ht="14.45" customHeight="1" x14ac:dyDescent="0.2">
      <c r="A45" s="813">
        <v>9</v>
      </c>
      <c r="B45" s="814" t="s">
        <v>907</v>
      </c>
      <c r="C45" s="814" t="s">
        <v>912</v>
      </c>
      <c r="D45" s="815" t="s">
        <v>1201</v>
      </c>
      <c r="E45" s="816" t="s">
        <v>920</v>
      </c>
      <c r="F45" s="814" t="s">
        <v>908</v>
      </c>
      <c r="G45" s="814" t="s">
        <v>1042</v>
      </c>
      <c r="H45" s="814" t="s">
        <v>329</v>
      </c>
      <c r="I45" s="814" t="s">
        <v>1043</v>
      </c>
      <c r="J45" s="814" t="s">
        <v>1044</v>
      </c>
      <c r="K45" s="814" t="s">
        <v>1045</v>
      </c>
      <c r="L45" s="817">
        <v>121.92</v>
      </c>
      <c r="M45" s="817">
        <v>365.76</v>
      </c>
      <c r="N45" s="814">
        <v>3</v>
      </c>
      <c r="O45" s="818">
        <v>1</v>
      </c>
      <c r="P45" s="817">
        <v>365.76</v>
      </c>
      <c r="Q45" s="819">
        <v>1</v>
      </c>
      <c r="R45" s="814">
        <v>3</v>
      </c>
      <c r="S45" s="819">
        <v>1</v>
      </c>
      <c r="T45" s="818">
        <v>1</v>
      </c>
      <c r="U45" s="820">
        <v>1</v>
      </c>
    </row>
    <row r="46" spans="1:21" ht="14.45" customHeight="1" x14ac:dyDescent="0.2">
      <c r="A46" s="813">
        <v>9</v>
      </c>
      <c r="B46" s="814" t="s">
        <v>907</v>
      </c>
      <c r="C46" s="814" t="s">
        <v>912</v>
      </c>
      <c r="D46" s="815" t="s">
        <v>1201</v>
      </c>
      <c r="E46" s="816" t="s">
        <v>920</v>
      </c>
      <c r="F46" s="814" t="s">
        <v>909</v>
      </c>
      <c r="G46" s="814" t="s">
        <v>969</v>
      </c>
      <c r="H46" s="814" t="s">
        <v>329</v>
      </c>
      <c r="I46" s="814" t="s">
        <v>1046</v>
      </c>
      <c r="J46" s="814" t="s">
        <v>971</v>
      </c>
      <c r="K46" s="814"/>
      <c r="L46" s="817">
        <v>0</v>
      </c>
      <c r="M46" s="817">
        <v>0</v>
      </c>
      <c r="N46" s="814">
        <v>1</v>
      </c>
      <c r="O46" s="818">
        <v>1</v>
      </c>
      <c r="P46" s="817">
        <v>0</v>
      </c>
      <c r="Q46" s="819"/>
      <c r="R46" s="814">
        <v>1</v>
      </c>
      <c r="S46" s="819">
        <v>1</v>
      </c>
      <c r="T46" s="818">
        <v>1</v>
      </c>
      <c r="U46" s="820">
        <v>1</v>
      </c>
    </row>
    <row r="47" spans="1:21" ht="14.45" customHeight="1" x14ac:dyDescent="0.2">
      <c r="A47" s="813">
        <v>9</v>
      </c>
      <c r="B47" s="814" t="s">
        <v>907</v>
      </c>
      <c r="C47" s="814" t="s">
        <v>912</v>
      </c>
      <c r="D47" s="815" t="s">
        <v>1201</v>
      </c>
      <c r="E47" s="816" t="s">
        <v>920</v>
      </c>
      <c r="F47" s="814" t="s">
        <v>910</v>
      </c>
      <c r="G47" s="814" t="s">
        <v>969</v>
      </c>
      <c r="H47" s="814" t="s">
        <v>329</v>
      </c>
      <c r="I47" s="814" t="s">
        <v>1047</v>
      </c>
      <c r="J47" s="814" t="s">
        <v>1048</v>
      </c>
      <c r="K47" s="814" t="s">
        <v>1049</v>
      </c>
      <c r="L47" s="817">
        <v>0</v>
      </c>
      <c r="M47" s="817">
        <v>0</v>
      </c>
      <c r="N47" s="814">
        <v>2</v>
      </c>
      <c r="O47" s="818">
        <v>2</v>
      </c>
      <c r="P47" s="817"/>
      <c r="Q47" s="819"/>
      <c r="R47" s="814"/>
      <c r="S47" s="819">
        <v>0</v>
      </c>
      <c r="T47" s="818"/>
      <c r="U47" s="820">
        <v>0</v>
      </c>
    </row>
    <row r="48" spans="1:21" ht="14.45" customHeight="1" x14ac:dyDescent="0.2">
      <c r="A48" s="813">
        <v>9</v>
      </c>
      <c r="B48" s="814" t="s">
        <v>907</v>
      </c>
      <c r="C48" s="814" t="s">
        <v>912</v>
      </c>
      <c r="D48" s="815" t="s">
        <v>1201</v>
      </c>
      <c r="E48" s="816" t="s">
        <v>924</v>
      </c>
      <c r="F48" s="814" t="s">
        <v>908</v>
      </c>
      <c r="G48" s="814" t="s">
        <v>982</v>
      </c>
      <c r="H48" s="814" t="s">
        <v>329</v>
      </c>
      <c r="I48" s="814" t="s">
        <v>983</v>
      </c>
      <c r="J48" s="814" t="s">
        <v>633</v>
      </c>
      <c r="K48" s="814" t="s">
        <v>634</v>
      </c>
      <c r="L48" s="817">
        <v>105.63</v>
      </c>
      <c r="M48" s="817">
        <v>105.63</v>
      </c>
      <c r="N48" s="814">
        <v>1</v>
      </c>
      <c r="O48" s="818">
        <v>0.5</v>
      </c>
      <c r="P48" s="817">
        <v>105.63</v>
      </c>
      <c r="Q48" s="819">
        <v>1</v>
      </c>
      <c r="R48" s="814">
        <v>1</v>
      </c>
      <c r="S48" s="819">
        <v>1</v>
      </c>
      <c r="T48" s="818">
        <v>0.5</v>
      </c>
      <c r="U48" s="820">
        <v>1</v>
      </c>
    </row>
    <row r="49" spans="1:21" ht="14.45" customHeight="1" x14ac:dyDescent="0.2">
      <c r="A49" s="813">
        <v>9</v>
      </c>
      <c r="B49" s="814" t="s">
        <v>907</v>
      </c>
      <c r="C49" s="814" t="s">
        <v>912</v>
      </c>
      <c r="D49" s="815" t="s">
        <v>1201</v>
      </c>
      <c r="E49" s="816" t="s">
        <v>924</v>
      </c>
      <c r="F49" s="814" t="s">
        <v>908</v>
      </c>
      <c r="G49" s="814" t="s">
        <v>988</v>
      </c>
      <c r="H49" s="814" t="s">
        <v>329</v>
      </c>
      <c r="I49" s="814" t="s">
        <v>989</v>
      </c>
      <c r="J49" s="814" t="s">
        <v>990</v>
      </c>
      <c r="K49" s="814" t="s">
        <v>991</v>
      </c>
      <c r="L49" s="817">
        <v>49.04</v>
      </c>
      <c r="M49" s="817">
        <v>98.08</v>
      </c>
      <c r="N49" s="814">
        <v>2</v>
      </c>
      <c r="O49" s="818">
        <v>1.5</v>
      </c>
      <c r="P49" s="817">
        <v>98.08</v>
      </c>
      <c r="Q49" s="819">
        <v>1</v>
      </c>
      <c r="R49" s="814">
        <v>2</v>
      </c>
      <c r="S49" s="819">
        <v>1</v>
      </c>
      <c r="T49" s="818">
        <v>1.5</v>
      </c>
      <c r="U49" s="820">
        <v>1</v>
      </c>
    </row>
    <row r="50" spans="1:21" ht="14.45" customHeight="1" x14ac:dyDescent="0.2">
      <c r="A50" s="813">
        <v>9</v>
      </c>
      <c r="B50" s="814" t="s">
        <v>907</v>
      </c>
      <c r="C50" s="814" t="s">
        <v>912</v>
      </c>
      <c r="D50" s="815" t="s">
        <v>1201</v>
      </c>
      <c r="E50" s="816" t="s">
        <v>924</v>
      </c>
      <c r="F50" s="814" t="s">
        <v>908</v>
      </c>
      <c r="G50" s="814" t="s">
        <v>988</v>
      </c>
      <c r="H50" s="814" t="s">
        <v>329</v>
      </c>
      <c r="I50" s="814" t="s">
        <v>1050</v>
      </c>
      <c r="J50" s="814" t="s">
        <v>615</v>
      </c>
      <c r="K50" s="814" t="s">
        <v>616</v>
      </c>
      <c r="L50" s="817">
        <v>0</v>
      </c>
      <c r="M50" s="817">
        <v>0</v>
      </c>
      <c r="N50" s="814">
        <v>1</v>
      </c>
      <c r="O50" s="818">
        <v>1</v>
      </c>
      <c r="P50" s="817"/>
      <c r="Q50" s="819"/>
      <c r="R50" s="814"/>
      <c r="S50" s="819">
        <v>0</v>
      </c>
      <c r="T50" s="818"/>
      <c r="U50" s="820">
        <v>0</v>
      </c>
    </row>
    <row r="51" spans="1:21" ht="14.45" customHeight="1" x14ac:dyDescent="0.2">
      <c r="A51" s="813">
        <v>9</v>
      </c>
      <c r="B51" s="814" t="s">
        <v>907</v>
      </c>
      <c r="C51" s="814" t="s">
        <v>912</v>
      </c>
      <c r="D51" s="815" t="s">
        <v>1201</v>
      </c>
      <c r="E51" s="816" t="s">
        <v>924</v>
      </c>
      <c r="F51" s="814" t="s">
        <v>908</v>
      </c>
      <c r="G51" s="814" t="s">
        <v>1051</v>
      </c>
      <c r="H51" s="814" t="s">
        <v>329</v>
      </c>
      <c r="I51" s="814" t="s">
        <v>1052</v>
      </c>
      <c r="J51" s="814" t="s">
        <v>621</v>
      </c>
      <c r="K51" s="814" t="s">
        <v>622</v>
      </c>
      <c r="L51" s="817">
        <v>0</v>
      </c>
      <c r="M51" s="817">
        <v>0</v>
      </c>
      <c r="N51" s="814">
        <v>1</v>
      </c>
      <c r="O51" s="818">
        <v>1</v>
      </c>
      <c r="P51" s="817">
        <v>0</v>
      </c>
      <c r="Q51" s="819"/>
      <c r="R51" s="814">
        <v>1</v>
      </c>
      <c r="S51" s="819">
        <v>1</v>
      </c>
      <c r="T51" s="818">
        <v>1</v>
      </c>
      <c r="U51" s="820">
        <v>1</v>
      </c>
    </row>
    <row r="52" spans="1:21" ht="14.45" customHeight="1" x14ac:dyDescent="0.2">
      <c r="A52" s="813">
        <v>9</v>
      </c>
      <c r="B52" s="814" t="s">
        <v>907</v>
      </c>
      <c r="C52" s="814" t="s">
        <v>912</v>
      </c>
      <c r="D52" s="815" t="s">
        <v>1201</v>
      </c>
      <c r="E52" s="816" t="s">
        <v>924</v>
      </c>
      <c r="F52" s="814" t="s">
        <v>908</v>
      </c>
      <c r="G52" s="814" t="s">
        <v>1001</v>
      </c>
      <c r="H52" s="814" t="s">
        <v>329</v>
      </c>
      <c r="I52" s="814" t="s">
        <v>1002</v>
      </c>
      <c r="J52" s="814" t="s">
        <v>1003</v>
      </c>
      <c r="K52" s="814" t="s">
        <v>1004</v>
      </c>
      <c r="L52" s="817">
        <v>36.54</v>
      </c>
      <c r="M52" s="817">
        <v>146.16</v>
      </c>
      <c r="N52" s="814">
        <v>4</v>
      </c>
      <c r="O52" s="818">
        <v>3.5</v>
      </c>
      <c r="P52" s="817">
        <v>36.54</v>
      </c>
      <c r="Q52" s="819">
        <v>0.25</v>
      </c>
      <c r="R52" s="814">
        <v>1</v>
      </c>
      <c r="S52" s="819">
        <v>0.25</v>
      </c>
      <c r="T52" s="818">
        <v>0.5</v>
      </c>
      <c r="U52" s="820">
        <v>0.14285714285714285</v>
      </c>
    </row>
    <row r="53" spans="1:21" ht="14.45" customHeight="1" x14ac:dyDescent="0.2">
      <c r="A53" s="813">
        <v>9</v>
      </c>
      <c r="B53" s="814" t="s">
        <v>907</v>
      </c>
      <c r="C53" s="814" t="s">
        <v>912</v>
      </c>
      <c r="D53" s="815" t="s">
        <v>1201</v>
      </c>
      <c r="E53" s="816" t="s">
        <v>924</v>
      </c>
      <c r="F53" s="814" t="s">
        <v>908</v>
      </c>
      <c r="G53" s="814" t="s">
        <v>1053</v>
      </c>
      <c r="H53" s="814" t="s">
        <v>329</v>
      </c>
      <c r="I53" s="814" t="s">
        <v>1054</v>
      </c>
      <c r="J53" s="814" t="s">
        <v>1055</v>
      </c>
      <c r="K53" s="814" t="s">
        <v>1056</v>
      </c>
      <c r="L53" s="817">
        <v>14.95</v>
      </c>
      <c r="M53" s="817">
        <v>14.95</v>
      </c>
      <c r="N53" s="814">
        <v>1</v>
      </c>
      <c r="O53" s="818">
        <v>1</v>
      </c>
      <c r="P53" s="817">
        <v>14.95</v>
      </c>
      <c r="Q53" s="819">
        <v>1</v>
      </c>
      <c r="R53" s="814">
        <v>1</v>
      </c>
      <c r="S53" s="819">
        <v>1</v>
      </c>
      <c r="T53" s="818">
        <v>1</v>
      </c>
      <c r="U53" s="820">
        <v>1</v>
      </c>
    </row>
    <row r="54" spans="1:21" ht="14.45" customHeight="1" x14ac:dyDescent="0.2">
      <c r="A54" s="813">
        <v>9</v>
      </c>
      <c r="B54" s="814" t="s">
        <v>907</v>
      </c>
      <c r="C54" s="814" t="s">
        <v>912</v>
      </c>
      <c r="D54" s="815" t="s">
        <v>1201</v>
      </c>
      <c r="E54" s="816" t="s">
        <v>924</v>
      </c>
      <c r="F54" s="814" t="s">
        <v>908</v>
      </c>
      <c r="G54" s="814" t="s">
        <v>1053</v>
      </c>
      <c r="H54" s="814" t="s">
        <v>329</v>
      </c>
      <c r="I54" s="814" t="s">
        <v>1057</v>
      </c>
      <c r="J54" s="814" t="s">
        <v>1055</v>
      </c>
      <c r="K54" s="814" t="s">
        <v>1058</v>
      </c>
      <c r="L54" s="817">
        <v>18.690000000000001</v>
      </c>
      <c r="M54" s="817">
        <v>37.380000000000003</v>
      </c>
      <c r="N54" s="814">
        <v>2</v>
      </c>
      <c r="O54" s="818">
        <v>2</v>
      </c>
      <c r="P54" s="817">
        <v>37.380000000000003</v>
      </c>
      <c r="Q54" s="819">
        <v>1</v>
      </c>
      <c r="R54" s="814">
        <v>2</v>
      </c>
      <c r="S54" s="819">
        <v>1</v>
      </c>
      <c r="T54" s="818">
        <v>2</v>
      </c>
      <c r="U54" s="820">
        <v>1</v>
      </c>
    </row>
    <row r="55" spans="1:21" ht="14.45" customHeight="1" x14ac:dyDescent="0.2">
      <c r="A55" s="813">
        <v>9</v>
      </c>
      <c r="B55" s="814" t="s">
        <v>907</v>
      </c>
      <c r="C55" s="814" t="s">
        <v>912</v>
      </c>
      <c r="D55" s="815" t="s">
        <v>1201</v>
      </c>
      <c r="E55" s="816" t="s">
        <v>924</v>
      </c>
      <c r="F55" s="814" t="s">
        <v>908</v>
      </c>
      <c r="G55" s="814" t="s">
        <v>1015</v>
      </c>
      <c r="H55" s="814" t="s">
        <v>329</v>
      </c>
      <c r="I55" s="814" t="s">
        <v>1016</v>
      </c>
      <c r="J55" s="814" t="s">
        <v>659</v>
      </c>
      <c r="K55" s="814" t="s">
        <v>1017</v>
      </c>
      <c r="L55" s="817">
        <v>61.97</v>
      </c>
      <c r="M55" s="817">
        <v>61.97</v>
      </c>
      <c r="N55" s="814">
        <v>1</v>
      </c>
      <c r="O55" s="818">
        <v>1</v>
      </c>
      <c r="P55" s="817"/>
      <c r="Q55" s="819">
        <v>0</v>
      </c>
      <c r="R55" s="814"/>
      <c r="S55" s="819">
        <v>0</v>
      </c>
      <c r="T55" s="818"/>
      <c r="U55" s="820">
        <v>0</v>
      </c>
    </row>
    <row r="56" spans="1:21" ht="14.45" customHeight="1" x14ac:dyDescent="0.2">
      <c r="A56" s="813">
        <v>9</v>
      </c>
      <c r="B56" s="814" t="s">
        <v>907</v>
      </c>
      <c r="C56" s="814" t="s">
        <v>912</v>
      </c>
      <c r="D56" s="815" t="s">
        <v>1201</v>
      </c>
      <c r="E56" s="816" t="s">
        <v>924</v>
      </c>
      <c r="F56" s="814" t="s">
        <v>908</v>
      </c>
      <c r="G56" s="814" t="s">
        <v>965</v>
      </c>
      <c r="H56" s="814" t="s">
        <v>664</v>
      </c>
      <c r="I56" s="814" t="s">
        <v>1059</v>
      </c>
      <c r="J56" s="814" t="s">
        <v>1060</v>
      </c>
      <c r="K56" s="814" t="s">
        <v>1061</v>
      </c>
      <c r="L56" s="817">
        <v>154.36000000000001</v>
      </c>
      <c r="M56" s="817">
        <v>463.08000000000004</v>
      </c>
      <c r="N56" s="814">
        <v>3</v>
      </c>
      <c r="O56" s="818">
        <v>2</v>
      </c>
      <c r="P56" s="817">
        <v>463.08000000000004</v>
      </c>
      <c r="Q56" s="819">
        <v>1</v>
      </c>
      <c r="R56" s="814">
        <v>3</v>
      </c>
      <c r="S56" s="819">
        <v>1</v>
      </c>
      <c r="T56" s="818">
        <v>2</v>
      </c>
      <c r="U56" s="820">
        <v>1</v>
      </c>
    </row>
    <row r="57" spans="1:21" ht="14.45" customHeight="1" x14ac:dyDescent="0.2">
      <c r="A57" s="813">
        <v>9</v>
      </c>
      <c r="B57" s="814" t="s">
        <v>907</v>
      </c>
      <c r="C57" s="814" t="s">
        <v>912</v>
      </c>
      <c r="D57" s="815" t="s">
        <v>1201</v>
      </c>
      <c r="E57" s="816" t="s">
        <v>924</v>
      </c>
      <c r="F57" s="814" t="s">
        <v>908</v>
      </c>
      <c r="G57" s="814" t="s">
        <v>1018</v>
      </c>
      <c r="H57" s="814" t="s">
        <v>664</v>
      </c>
      <c r="I57" s="814" t="s">
        <v>1019</v>
      </c>
      <c r="J57" s="814" t="s">
        <v>1020</v>
      </c>
      <c r="K57" s="814" t="s">
        <v>1021</v>
      </c>
      <c r="L57" s="817">
        <v>1614.9</v>
      </c>
      <c r="M57" s="817">
        <v>1614.9</v>
      </c>
      <c r="N57" s="814">
        <v>1</v>
      </c>
      <c r="O57" s="818">
        <v>1</v>
      </c>
      <c r="P57" s="817"/>
      <c r="Q57" s="819">
        <v>0</v>
      </c>
      <c r="R57" s="814"/>
      <c r="S57" s="819">
        <v>0</v>
      </c>
      <c r="T57" s="818"/>
      <c r="U57" s="820">
        <v>0</v>
      </c>
    </row>
    <row r="58" spans="1:21" ht="14.45" customHeight="1" x14ac:dyDescent="0.2">
      <c r="A58" s="813">
        <v>9</v>
      </c>
      <c r="B58" s="814" t="s">
        <v>907</v>
      </c>
      <c r="C58" s="814" t="s">
        <v>912</v>
      </c>
      <c r="D58" s="815" t="s">
        <v>1201</v>
      </c>
      <c r="E58" s="816" t="s">
        <v>924</v>
      </c>
      <c r="F58" s="814" t="s">
        <v>908</v>
      </c>
      <c r="G58" s="814" t="s">
        <v>1018</v>
      </c>
      <c r="H58" s="814" t="s">
        <v>664</v>
      </c>
      <c r="I58" s="814" t="s">
        <v>1022</v>
      </c>
      <c r="J58" s="814" t="s">
        <v>1023</v>
      </c>
      <c r="K58" s="814" t="s">
        <v>1024</v>
      </c>
      <c r="L58" s="817">
        <v>72.27</v>
      </c>
      <c r="M58" s="817">
        <v>57960.539999999994</v>
      </c>
      <c r="N58" s="814">
        <v>802</v>
      </c>
      <c r="O58" s="818">
        <v>8.5</v>
      </c>
      <c r="P58" s="817">
        <v>19657.439999999999</v>
      </c>
      <c r="Q58" s="819">
        <v>0.33915211970074816</v>
      </c>
      <c r="R58" s="814">
        <v>272</v>
      </c>
      <c r="S58" s="819">
        <v>0.33915211970074816</v>
      </c>
      <c r="T58" s="818">
        <v>3.5</v>
      </c>
      <c r="U58" s="820">
        <v>0.41176470588235292</v>
      </c>
    </row>
    <row r="59" spans="1:21" ht="14.45" customHeight="1" x14ac:dyDescent="0.2">
      <c r="A59" s="813">
        <v>9</v>
      </c>
      <c r="B59" s="814" t="s">
        <v>907</v>
      </c>
      <c r="C59" s="814" t="s">
        <v>912</v>
      </c>
      <c r="D59" s="815" t="s">
        <v>1201</v>
      </c>
      <c r="E59" s="816" t="s">
        <v>924</v>
      </c>
      <c r="F59" s="814" t="s">
        <v>908</v>
      </c>
      <c r="G59" s="814" t="s">
        <v>1018</v>
      </c>
      <c r="H59" s="814" t="s">
        <v>664</v>
      </c>
      <c r="I59" s="814" t="s">
        <v>1062</v>
      </c>
      <c r="J59" s="814" t="s">
        <v>1063</v>
      </c>
      <c r="K59" s="814" t="s">
        <v>1064</v>
      </c>
      <c r="L59" s="817">
        <v>135.54</v>
      </c>
      <c r="M59" s="817">
        <v>2033.1</v>
      </c>
      <c r="N59" s="814">
        <v>15</v>
      </c>
      <c r="O59" s="818">
        <v>1</v>
      </c>
      <c r="P59" s="817">
        <v>2033.1</v>
      </c>
      <c r="Q59" s="819">
        <v>1</v>
      </c>
      <c r="R59" s="814">
        <v>15</v>
      </c>
      <c r="S59" s="819">
        <v>1</v>
      </c>
      <c r="T59" s="818">
        <v>1</v>
      </c>
      <c r="U59" s="820">
        <v>1</v>
      </c>
    </row>
    <row r="60" spans="1:21" ht="14.45" customHeight="1" x14ac:dyDescent="0.2">
      <c r="A60" s="813">
        <v>9</v>
      </c>
      <c r="B60" s="814" t="s">
        <v>907</v>
      </c>
      <c r="C60" s="814" t="s">
        <v>912</v>
      </c>
      <c r="D60" s="815" t="s">
        <v>1201</v>
      </c>
      <c r="E60" s="816" t="s">
        <v>924</v>
      </c>
      <c r="F60" s="814" t="s">
        <v>908</v>
      </c>
      <c r="G60" s="814" t="s">
        <v>1018</v>
      </c>
      <c r="H60" s="814" t="s">
        <v>664</v>
      </c>
      <c r="I60" s="814" t="s">
        <v>1065</v>
      </c>
      <c r="J60" s="814" t="s">
        <v>1066</v>
      </c>
      <c r="K60" s="814" t="s">
        <v>1064</v>
      </c>
      <c r="L60" s="817">
        <v>135.54</v>
      </c>
      <c r="M60" s="817">
        <v>2033.1</v>
      </c>
      <c r="N60" s="814">
        <v>15</v>
      </c>
      <c r="O60" s="818">
        <v>0.5</v>
      </c>
      <c r="P60" s="817">
        <v>2033.1</v>
      </c>
      <c r="Q60" s="819">
        <v>1</v>
      </c>
      <c r="R60" s="814">
        <v>15</v>
      </c>
      <c r="S60" s="819">
        <v>1</v>
      </c>
      <c r="T60" s="818">
        <v>0.5</v>
      </c>
      <c r="U60" s="820">
        <v>1</v>
      </c>
    </row>
    <row r="61" spans="1:21" ht="14.45" customHeight="1" x14ac:dyDescent="0.2">
      <c r="A61" s="813">
        <v>9</v>
      </c>
      <c r="B61" s="814" t="s">
        <v>907</v>
      </c>
      <c r="C61" s="814" t="s">
        <v>912</v>
      </c>
      <c r="D61" s="815" t="s">
        <v>1201</v>
      </c>
      <c r="E61" s="816" t="s">
        <v>924</v>
      </c>
      <c r="F61" s="814" t="s">
        <v>908</v>
      </c>
      <c r="G61" s="814" t="s">
        <v>1018</v>
      </c>
      <c r="H61" s="814" t="s">
        <v>329</v>
      </c>
      <c r="I61" s="814" t="s">
        <v>1030</v>
      </c>
      <c r="J61" s="814" t="s">
        <v>1031</v>
      </c>
      <c r="K61" s="814" t="s">
        <v>1032</v>
      </c>
      <c r="L61" s="817">
        <v>2844.97</v>
      </c>
      <c r="M61" s="817">
        <v>39829.58</v>
      </c>
      <c r="N61" s="814">
        <v>14</v>
      </c>
      <c r="O61" s="818">
        <v>3</v>
      </c>
      <c r="P61" s="817">
        <v>25604.73</v>
      </c>
      <c r="Q61" s="819">
        <v>0.64285714285714279</v>
      </c>
      <c r="R61" s="814">
        <v>9</v>
      </c>
      <c r="S61" s="819">
        <v>0.6428571428571429</v>
      </c>
      <c r="T61" s="818">
        <v>2</v>
      </c>
      <c r="U61" s="820">
        <v>0.66666666666666663</v>
      </c>
    </row>
    <row r="62" spans="1:21" ht="14.45" customHeight="1" x14ac:dyDescent="0.2">
      <c r="A62" s="813">
        <v>9</v>
      </c>
      <c r="B62" s="814" t="s">
        <v>907</v>
      </c>
      <c r="C62" s="814" t="s">
        <v>912</v>
      </c>
      <c r="D62" s="815" t="s">
        <v>1201</v>
      </c>
      <c r="E62" s="816" t="s">
        <v>924</v>
      </c>
      <c r="F62" s="814" t="s">
        <v>908</v>
      </c>
      <c r="G62" s="814" t="s">
        <v>1018</v>
      </c>
      <c r="H62" s="814" t="s">
        <v>329</v>
      </c>
      <c r="I62" s="814" t="s">
        <v>1067</v>
      </c>
      <c r="J62" s="814" t="s">
        <v>1068</v>
      </c>
      <c r="K62" s="814" t="s">
        <v>1034</v>
      </c>
      <c r="L62" s="817">
        <v>289.07</v>
      </c>
      <c r="M62" s="817">
        <v>12140.94</v>
      </c>
      <c r="N62" s="814">
        <v>42</v>
      </c>
      <c r="O62" s="818">
        <v>2.5</v>
      </c>
      <c r="P62" s="817">
        <v>3468.84</v>
      </c>
      <c r="Q62" s="819">
        <v>0.2857142857142857</v>
      </c>
      <c r="R62" s="814">
        <v>12</v>
      </c>
      <c r="S62" s="819">
        <v>0.2857142857142857</v>
      </c>
      <c r="T62" s="818">
        <v>0.5</v>
      </c>
      <c r="U62" s="820">
        <v>0.2</v>
      </c>
    </row>
    <row r="63" spans="1:21" ht="14.45" customHeight="1" x14ac:dyDescent="0.2">
      <c r="A63" s="813">
        <v>9</v>
      </c>
      <c r="B63" s="814" t="s">
        <v>907</v>
      </c>
      <c r="C63" s="814" t="s">
        <v>912</v>
      </c>
      <c r="D63" s="815" t="s">
        <v>1201</v>
      </c>
      <c r="E63" s="816" t="s">
        <v>924</v>
      </c>
      <c r="F63" s="814" t="s">
        <v>908</v>
      </c>
      <c r="G63" s="814" t="s">
        <v>1018</v>
      </c>
      <c r="H63" s="814" t="s">
        <v>329</v>
      </c>
      <c r="I63" s="814" t="s">
        <v>1033</v>
      </c>
      <c r="J63" s="814" t="s">
        <v>1023</v>
      </c>
      <c r="K63" s="814" t="s">
        <v>1034</v>
      </c>
      <c r="L63" s="817">
        <v>289.07</v>
      </c>
      <c r="M63" s="817">
        <v>15898.85</v>
      </c>
      <c r="N63" s="814">
        <v>55</v>
      </c>
      <c r="O63" s="818">
        <v>3</v>
      </c>
      <c r="P63" s="817"/>
      <c r="Q63" s="819">
        <v>0</v>
      </c>
      <c r="R63" s="814"/>
      <c r="S63" s="819">
        <v>0</v>
      </c>
      <c r="T63" s="818"/>
      <c r="U63" s="820">
        <v>0</v>
      </c>
    </row>
    <row r="64" spans="1:21" ht="14.45" customHeight="1" x14ac:dyDescent="0.2">
      <c r="A64" s="813">
        <v>9</v>
      </c>
      <c r="B64" s="814" t="s">
        <v>907</v>
      </c>
      <c r="C64" s="814" t="s">
        <v>912</v>
      </c>
      <c r="D64" s="815" t="s">
        <v>1201</v>
      </c>
      <c r="E64" s="816" t="s">
        <v>924</v>
      </c>
      <c r="F64" s="814" t="s">
        <v>908</v>
      </c>
      <c r="G64" s="814" t="s">
        <v>1018</v>
      </c>
      <c r="H64" s="814" t="s">
        <v>329</v>
      </c>
      <c r="I64" s="814" t="s">
        <v>1069</v>
      </c>
      <c r="J64" s="814" t="s">
        <v>1070</v>
      </c>
      <c r="K64" s="814" t="s">
        <v>1034</v>
      </c>
      <c r="L64" s="817">
        <v>289.07</v>
      </c>
      <c r="M64" s="817">
        <v>12140.939999999999</v>
      </c>
      <c r="N64" s="814">
        <v>42</v>
      </c>
      <c r="O64" s="818">
        <v>2.5</v>
      </c>
      <c r="P64" s="817">
        <v>3468.84</v>
      </c>
      <c r="Q64" s="819">
        <v>0.28571428571428575</v>
      </c>
      <c r="R64" s="814">
        <v>12</v>
      </c>
      <c r="S64" s="819">
        <v>0.2857142857142857</v>
      </c>
      <c r="T64" s="818">
        <v>0.5</v>
      </c>
      <c r="U64" s="820">
        <v>0.2</v>
      </c>
    </row>
    <row r="65" spans="1:21" ht="14.45" customHeight="1" x14ac:dyDescent="0.2">
      <c r="A65" s="813">
        <v>9</v>
      </c>
      <c r="B65" s="814" t="s">
        <v>907</v>
      </c>
      <c r="C65" s="814" t="s">
        <v>912</v>
      </c>
      <c r="D65" s="815" t="s">
        <v>1201</v>
      </c>
      <c r="E65" s="816" t="s">
        <v>924</v>
      </c>
      <c r="F65" s="814" t="s">
        <v>908</v>
      </c>
      <c r="G65" s="814" t="s">
        <v>1018</v>
      </c>
      <c r="H65" s="814" t="s">
        <v>329</v>
      </c>
      <c r="I65" s="814" t="s">
        <v>1071</v>
      </c>
      <c r="J65" s="814" t="s">
        <v>1072</v>
      </c>
      <c r="K65" s="814" t="s">
        <v>1034</v>
      </c>
      <c r="L65" s="817">
        <v>289.07</v>
      </c>
      <c r="M65" s="817">
        <v>3468.84</v>
      </c>
      <c r="N65" s="814">
        <v>12</v>
      </c>
      <c r="O65" s="818">
        <v>0.5</v>
      </c>
      <c r="P65" s="817">
        <v>3468.84</v>
      </c>
      <c r="Q65" s="819">
        <v>1</v>
      </c>
      <c r="R65" s="814">
        <v>12</v>
      </c>
      <c r="S65" s="819">
        <v>1</v>
      </c>
      <c r="T65" s="818">
        <v>0.5</v>
      </c>
      <c r="U65" s="820">
        <v>1</v>
      </c>
    </row>
    <row r="66" spans="1:21" ht="14.45" customHeight="1" x14ac:dyDescent="0.2">
      <c r="A66" s="813">
        <v>9</v>
      </c>
      <c r="B66" s="814" t="s">
        <v>907</v>
      </c>
      <c r="C66" s="814" t="s">
        <v>912</v>
      </c>
      <c r="D66" s="815" t="s">
        <v>1201</v>
      </c>
      <c r="E66" s="816" t="s">
        <v>924</v>
      </c>
      <c r="F66" s="814" t="s">
        <v>908</v>
      </c>
      <c r="G66" s="814" t="s">
        <v>1018</v>
      </c>
      <c r="H66" s="814" t="s">
        <v>329</v>
      </c>
      <c r="I66" s="814" t="s">
        <v>1035</v>
      </c>
      <c r="J66" s="814" t="s">
        <v>1036</v>
      </c>
      <c r="K66" s="814" t="s">
        <v>1034</v>
      </c>
      <c r="L66" s="817">
        <v>289.07</v>
      </c>
      <c r="M66" s="817">
        <v>12140.939999999999</v>
      </c>
      <c r="N66" s="814">
        <v>42</v>
      </c>
      <c r="O66" s="818">
        <v>2.5</v>
      </c>
      <c r="P66" s="817">
        <v>3468.84</v>
      </c>
      <c r="Q66" s="819">
        <v>0.28571428571428575</v>
      </c>
      <c r="R66" s="814">
        <v>12</v>
      </c>
      <c r="S66" s="819">
        <v>0.2857142857142857</v>
      </c>
      <c r="T66" s="818">
        <v>0.5</v>
      </c>
      <c r="U66" s="820">
        <v>0.2</v>
      </c>
    </row>
    <row r="67" spans="1:21" ht="14.45" customHeight="1" x14ac:dyDescent="0.2">
      <c r="A67" s="813">
        <v>9</v>
      </c>
      <c r="B67" s="814" t="s">
        <v>907</v>
      </c>
      <c r="C67" s="814" t="s">
        <v>912</v>
      </c>
      <c r="D67" s="815" t="s">
        <v>1201</v>
      </c>
      <c r="E67" s="816" t="s">
        <v>924</v>
      </c>
      <c r="F67" s="814" t="s">
        <v>908</v>
      </c>
      <c r="G67" s="814" t="s">
        <v>1018</v>
      </c>
      <c r="H67" s="814" t="s">
        <v>329</v>
      </c>
      <c r="I67" s="814" t="s">
        <v>1037</v>
      </c>
      <c r="J67" s="814" t="s">
        <v>1031</v>
      </c>
      <c r="K67" s="814" t="s">
        <v>1032</v>
      </c>
      <c r="L67" s="817">
        <v>2844.97</v>
      </c>
      <c r="M67" s="817">
        <v>17069.82</v>
      </c>
      <c r="N67" s="814">
        <v>6</v>
      </c>
      <c r="O67" s="818">
        <v>1</v>
      </c>
      <c r="P67" s="817">
        <v>17069.82</v>
      </c>
      <c r="Q67" s="819">
        <v>1</v>
      </c>
      <c r="R67" s="814">
        <v>6</v>
      </c>
      <c r="S67" s="819">
        <v>1</v>
      </c>
      <c r="T67" s="818">
        <v>1</v>
      </c>
      <c r="U67" s="820">
        <v>1</v>
      </c>
    </row>
    <row r="68" spans="1:21" ht="14.45" customHeight="1" x14ac:dyDescent="0.2">
      <c r="A68" s="813">
        <v>9</v>
      </c>
      <c r="B68" s="814" t="s">
        <v>907</v>
      </c>
      <c r="C68" s="814" t="s">
        <v>912</v>
      </c>
      <c r="D68" s="815" t="s">
        <v>1201</v>
      </c>
      <c r="E68" s="816" t="s">
        <v>924</v>
      </c>
      <c r="F68" s="814" t="s">
        <v>908</v>
      </c>
      <c r="G68" s="814" t="s">
        <v>1018</v>
      </c>
      <c r="H68" s="814" t="s">
        <v>329</v>
      </c>
      <c r="I68" s="814" t="s">
        <v>1038</v>
      </c>
      <c r="J68" s="814" t="s">
        <v>1039</v>
      </c>
      <c r="K68" s="814" t="s">
        <v>1040</v>
      </c>
      <c r="L68" s="817">
        <v>294.81</v>
      </c>
      <c r="M68" s="817">
        <v>9728.73</v>
      </c>
      <c r="N68" s="814">
        <v>33</v>
      </c>
      <c r="O68" s="818">
        <v>7</v>
      </c>
      <c r="P68" s="817">
        <v>7370.25</v>
      </c>
      <c r="Q68" s="819">
        <v>0.75757575757575757</v>
      </c>
      <c r="R68" s="814">
        <v>25</v>
      </c>
      <c r="S68" s="819">
        <v>0.75757575757575757</v>
      </c>
      <c r="T68" s="818">
        <v>5</v>
      </c>
      <c r="U68" s="820">
        <v>0.7142857142857143</v>
      </c>
    </row>
    <row r="69" spans="1:21" ht="14.45" customHeight="1" x14ac:dyDescent="0.2">
      <c r="A69" s="813">
        <v>9</v>
      </c>
      <c r="B69" s="814" t="s">
        <v>907</v>
      </c>
      <c r="C69" s="814" t="s">
        <v>912</v>
      </c>
      <c r="D69" s="815" t="s">
        <v>1201</v>
      </c>
      <c r="E69" s="816" t="s">
        <v>924</v>
      </c>
      <c r="F69" s="814" t="s">
        <v>908</v>
      </c>
      <c r="G69" s="814" t="s">
        <v>1018</v>
      </c>
      <c r="H69" s="814" t="s">
        <v>329</v>
      </c>
      <c r="I69" s="814" t="s">
        <v>1073</v>
      </c>
      <c r="J69" s="814" t="s">
        <v>1074</v>
      </c>
      <c r="K69" s="814" t="s">
        <v>1075</v>
      </c>
      <c r="L69" s="817">
        <v>331.56</v>
      </c>
      <c r="M69" s="817">
        <v>3647.16</v>
      </c>
      <c r="N69" s="814">
        <v>11</v>
      </c>
      <c r="O69" s="818">
        <v>3.5</v>
      </c>
      <c r="P69" s="817">
        <v>663.12</v>
      </c>
      <c r="Q69" s="819">
        <v>0.18181818181818182</v>
      </c>
      <c r="R69" s="814">
        <v>2</v>
      </c>
      <c r="S69" s="819">
        <v>0.18181818181818182</v>
      </c>
      <c r="T69" s="818">
        <v>0.5</v>
      </c>
      <c r="U69" s="820">
        <v>0.14285714285714285</v>
      </c>
    </row>
    <row r="70" spans="1:21" ht="14.45" customHeight="1" x14ac:dyDescent="0.2">
      <c r="A70" s="813">
        <v>9</v>
      </c>
      <c r="B70" s="814" t="s">
        <v>907</v>
      </c>
      <c r="C70" s="814" t="s">
        <v>912</v>
      </c>
      <c r="D70" s="815" t="s">
        <v>1201</v>
      </c>
      <c r="E70" s="816" t="s">
        <v>924</v>
      </c>
      <c r="F70" s="814" t="s">
        <v>908</v>
      </c>
      <c r="G70" s="814" t="s">
        <v>1018</v>
      </c>
      <c r="H70" s="814" t="s">
        <v>664</v>
      </c>
      <c r="I70" s="814" t="s">
        <v>1041</v>
      </c>
      <c r="J70" s="814" t="s">
        <v>1028</v>
      </c>
      <c r="K70" s="814" t="s">
        <v>1029</v>
      </c>
      <c r="L70" s="817">
        <v>2963.52</v>
      </c>
      <c r="M70" s="817">
        <v>8890.56</v>
      </c>
      <c r="N70" s="814">
        <v>3</v>
      </c>
      <c r="O70" s="818">
        <v>1</v>
      </c>
      <c r="P70" s="817">
        <v>8890.56</v>
      </c>
      <c r="Q70" s="819">
        <v>1</v>
      </c>
      <c r="R70" s="814">
        <v>3</v>
      </c>
      <c r="S70" s="819">
        <v>1</v>
      </c>
      <c r="T70" s="818">
        <v>1</v>
      </c>
      <c r="U70" s="820">
        <v>1</v>
      </c>
    </row>
    <row r="71" spans="1:21" ht="14.45" customHeight="1" x14ac:dyDescent="0.2">
      <c r="A71" s="813">
        <v>9</v>
      </c>
      <c r="B71" s="814" t="s">
        <v>907</v>
      </c>
      <c r="C71" s="814" t="s">
        <v>912</v>
      </c>
      <c r="D71" s="815" t="s">
        <v>1201</v>
      </c>
      <c r="E71" s="816" t="s">
        <v>924</v>
      </c>
      <c r="F71" s="814" t="s">
        <v>908</v>
      </c>
      <c r="G71" s="814" t="s">
        <v>1018</v>
      </c>
      <c r="H71" s="814" t="s">
        <v>329</v>
      </c>
      <c r="I71" s="814" t="s">
        <v>1076</v>
      </c>
      <c r="J71" s="814" t="s">
        <v>1077</v>
      </c>
      <c r="K71" s="814" t="s">
        <v>1040</v>
      </c>
      <c r="L71" s="817">
        <v>307.55</v>
      </c>
      <c r="M71" s="817">
        <v>307.55</v>
      </c>
      <c r="N71" s="814">
        <v>1</v>
      </c>
      <c r="O71" s="818">
        <v>1</v>
      </c>
      <c r="P71" s="817"/>
      <c r="Q71" s="819">
        <v>0</v>
      </c>
      <c r="R71" s="814"/>
      <c r="S71" s="819">
        <v>0</v>
      </c>
      <c r="T71" s="818"/>
      <c r="U71" s="820">
        <v>0</v>
      </c>
    </row>
    <row r="72" spans="1:21" ht="14.45" customHeight="1" x14ac:dyDescent="0.2">
      <c r="A72" s="813">
        <v>9</v>
      </c>
      <c r="B72" s="814" t="s">
        <v>907</v>
      </c>
      <c r="C72" s="814" t="s">
        <v>912</v>
      </c>
      <c r="D72" s="815" t="s">
        <v>1201</v>
      </c>
      <c r="E72" s="816" t="s">
        <v>924</v>
      </c>
      <c r="F72" s="814" t="s">
        <v>908</v>
      </c>
      <c r="G72" s="814" t="s">
        <v>1018</v>
      </c>
      <c r="H72" s="814" t="s">
        <v>329</v>
      </c>
      <c r="I72" s="814" t="s">
        <v>1078</v>
      </c>
      <c r="J72" s="814" t="s">
        <v>1079</v>
      </c>
      <c r="K72" s="814" t="s">
        <v>1080</v>
      </c>
      <c r="L72" s="817">
        <v>3229.8</v>
      </c>
      <c r="M72" s="817">
        <v>3229.8</v>
      </c>
      <c r="N72" s="814">
        <v>1</v>
      </c>
      <c r="O72" s="818">
        <v>1</v>
      </c>
      <c r="P72" s="817">
        <v>3229.8</v>
      </c>
      <c r="Q72" s="819">
        <v>1</v>
      </c>
      <c r="R72" s="814">
        <v>1</v>
      </c>
      <c r="S72" s="819">
        <v>1</v>
      </c>
      <c r="T72" s="818">
        <v>1</v>
      </c>
      <c r="U72" s="820">
        <v>1</v>
      </c>
    </row>
    <row r="73" spans="1:21" ht="14.45" customHeight="1" x14ac:dyDescent="0.2">
      <c r="A73" s="813">
        <v>9</v>
      </c>
      <c r="B73" s="814" t="s">
        <v>907</v>
      </c>
      <c r="C73" s="814" t="s">
        <v>912</v>
      </c>
      <c r="D73" s="815" t="s">
        <v>1201</v>
      </c>
      <c r="E73" s="816" t="s">
        <v>924</v>
      </c>
      <c r="F73" s="814" t="s">
        <v>909</v>
      </c>
      <c r="G73" s="814" t="s">
        <v>969</v>
      </c>
      <c r="H73" s="814" t="s">
        <v>329</v>
      </c>
      <c r="I73" s="814" t="s">
        <v>1081</v>
      </c>
      <c r="J73" s="814" t="s">
        <v>971</v>
      </c>
      <c r="K73" s="814"/>
      <c r="L73" s="817">
        <v>0</v>
      </c>
      <c r="M73" s="817">
        <v>0</v>
      </c>
      <c r="N73" s="814">
        <v>1</v>
      </c>
      <c r="O73" s="818">
        <v>1</v>
      </c>
      <c r="P73" s="817">
        <v>0</v>
      </c>
      <c r="Q73" s="819"/>
      <c r="R73" s="814">
        <v>1</v>
      </c>
      <c r="S73" s="819">
        <v>1</v>
      </c>
      <c r="T73" s="818">
        <v>1</v>
      </c>
      <c r="U73" s="820">
        <v>1</v>
      </c>
    </row>
    <row r="74" spans="1:21" ht="14.45" customHeight="1" x14ac:dyDescent="0.2">
      <c r="A74" s="813">
        <v>9</v>
      </c>
      <c r="B74" s="814" t="s">
        <v>907</v>
      </c>
      <c r="C74" s="814" t="s">
        <v>912</v>
      </c>
      <c r="D74" s="815" t="s">
        <v>1201</v>
      </c>
      <c r="E74" s="816" t="s">
        <v>924</v>
      </c>
      <c r="F74" s="814" t="s">
        <v>909</v>
      </c>
      <c r="G74" s="814" t="s">
        <v>969</v>
      </c>
      <c r="H74" s="814" t="s">
        <v>329</v>
      </c>
      <c r="I74" s="814" t="s">
        <v>1082</v>
      </c>
      <c r="J74" s="814" t="s">
        <v>971</v>
      </c>
      <c r="K74" s="814"/>
      <c r="L74" s="817">
        <v>0</v>
      </c>
      <c r="M74" s="817">
        <v>0</v>
      </c>
      <c r="N74" s="814">
        <v>4</v>
      </c>
      <c r="O74" s="818">
        <v>4</v>
      </c>
      <c r="P74" s="817"/>
      <c r="Q74" s="819"/>
      <c r="R74" s="814"/>
      <c r="S74" s="819">
        <v>0</v>
      </c>
      <c r="T74" s="818"/>
      <c r="U74" s="820">
        <v>0</v>
      </c>
    </row>
    <row r="75" spans="1:21" ht="14.45" customHeight="1" x14ac:dyDescent="0.2">
      <c r="A75" s="813">
        <v>9</v>
      </c>
      <c r="B75" s="814" t="s">
        <v>907</v>
      </c>
      <c r="C75" s="814" t="s">
        <v>912</v>
      </c>
      <c r="D75" s="815" t="s">
        <v>1201</v>
      </c>
      <c r="E75" s="816" t="s">
        <v>924</v>
      </c>
      <c r="F75" s="814" t="s">
        <v>910</v>
      </c>
      <c r="G75" s="814" t="s">
        <v>969</v>
      </c>
      <c r="H75" s="814" t="s">
        <v>329</v>
      </c>
      <c r="I75" s="814" t="s">
        <v>1083</v>
      </c>
      <c r="J75" s="814" t="s">
        <v>971</v>
      </c>
      <c r="K75" s="814"/>
      <c r="L75" s="817">
        <v>0</v>
      </c>
      <c r="M75" s="817">
        <v>0</v>
      </c>
      <c r="N75" s="814">
        <v>22</v>
      </c>
      <c r="O75" s="818">
        <v>3</v>
      </c>
      <c r="P75" s="817"/>
      <c r="Q75" s="819"/>
      <c r="R75" s="814"/>
      <c r="S75" s="819">
        <v>0</v>
      </c>
      <c r="T75" s="818"/>
      <c r="U75" s="820">
        <v>0</v>
      </c>
    </row>
    <row r="76" spans="1:21" ht="14.45" customHeight="1" x14ac:dyDescent="0.2">
      <c r="A76" s="813">
        <v>9</v>
      </c>
      <c r="B76" s="814" t="s">
        <v>907</v>
      </c>
      <c r="C76" s="814" t="s">
        <v>912</v>
      </c>
      <c r="D76" s="815" t="s">
        <v>1201</v>
      </c>
      <c r="E76" s="816" t="s">
        <v>924</v>
      </c>
      <c r="F76" s="814" t="s">
        <v>910</v>
      </c>
      <c r="G76" s="814" t="s">
        <v>969</v>
      </c>
      <c r="H76" s="814" t="s">
        <v>329</v>
      </c>
      <c r="I76" s="814" t="s">
        <v>1084</v>
      </c>
      <c r="J76" s="814" t="s">
        <v>1085</v>
      </c>
      <c r="K76" s="814" t="s">
        <v>1086</v>
      </c>
      <c r="L76" s="817">
        <v>60</v>
      </c>
      <c r="M76" s="817">
        <v>60</v>
      </c>
      <c r="N76" s="814">
        <v>1</v>
      </c>
      <c r="O76" s="818">
        <v>1</v>
      </c>
      <c r="P76" s="817"/>
      <c r="Q76" s="819">
        <v>0</v>
      </c>
      <c r="R76" s="814"/>
      <c r="S76" s="819">
        <v>0</v>
      </c>
      <c r="T76" s="818"/>
      <c r="U76" s="820">
        <v>0</v>
      </c>
    </row>
    <row r="77" spans="1:21" ht="14.45" customHeight="1" x14ac:dyDescent="0.2">
      <c r="A77" s="813">
        <v>9</v>
      </c>
      <c r="B77" s="814" t="s">
        <v>907</v>
      </c>
      <c r="C77" s="814" t="s">
        <v>912</v>
      </c>
      <c r="D77" s="815" t="s">
        <v>1201</v>
      </c>
      <c r="E77" s="816" t="s">
        <v>924</v>
      </c>
      <c r="F77" s="814" t="s">
        <v>910</v>
      </c>
      <c r="G77" s="814" t="s">
        <v>969</v>
      </c>
      <c r="H77" s="814" t="s">
        <v>329</v>
      </c>
      <c r="I77" s="814" t="s">
        <v>1087</v>
      </c>
      <c r="J77" s="814" t="s">
        <v>1088</v>
      </c>
      <c r="K77" s="814" t="s">
        <v>1089</v>
      </c>
      <c r="L77" s="817">
        <v>150</v>
      </c>
      <c r="M77" s="817">
        <v>150</v>
      </c>
      <c r="N77" s="814">
        <v>1</v>
      </c>
      <c r="O77" s="818">
        <v>1</v>
      </c>
      <c r="P77" s="817"/>
      <c r="Q77" s="819">
        <v>0</v>
      </c>
      <c r="R77" s="814"/>
      <c r="S77" s="819">
        <v>0</v>
      </c>
      <c r="T77" s="818"/>
      <c r="U77" s="820">
        <v>0</v>
      </c>
    </row>
    <row r="78" spans="1:21" ht="14.45" customHeight="1" x14ac:dyDescent="0.2">
      <c r="A78" s="813">
        <v>9</v>
      </c>
      <c r="B78" s="814" t="s">
        <v>907</v>
      </c>
      <c r="C78" s="814" t="s">
        <v>912</v>
      </c>
      <c r="D78" s="815" t="s">
        <v>1201</v>
      </c>
      <c r="E78" s="816" t="s">
        <v>924</v>
      </c>
      <c r="F78" s="814" t="s">
        <v>910</v>
      </c>
      <c r="G78" s="814" t="s">
        <v>969</v>
      </c>
      <c r="H78" s="814" t="s">
        <v>329</v>
      </c>
      <c r="I78" s="814" t="s">
        <v>1090</v>
      </c>
      <c r="J78" s="814" t="s">
        <v>1091</v>
      </c>
      <c r="K78" s="814" t="s">
        <v>1092</v>
      </c>
      <c r="L78" s="817">
        <v>60</v>
      </c>
      <c r="M78" s="817">
        <v>120</v>
      </c>
      <c r="N78" s="814">
        <v>2</v>
      </c>
      <c r="O78" s="818">
        <v>2</v>
      </c>
      <c r="P78" s="817"/>
      <c r="Q78" s="819">
        <v>0</v>
      </c>
      <c r="R78" s="814"/>
      <c r="S78" s="819">
        <v>0</v>
      </c>
      <c r="T78" s="818"/>
      <c r="U78" s="820">
        <v>0</v>
      </c>
    </row>
    <row r="79" spans="1:21" ht="14.45" customHeight="1" x14ac:dyDescent="0.2">
      <c r="A79" s="813">
        <v>9</v>
      </c>
      <c r="B79" s="814" t="s">
        <v>907</v>
      </c>
      <c r="C79" s="814" t="s">
        <v>912</v>
      </c>
      <c r="D79" s="815" t="s">
        <v>1201</v>
      </c>
      <c r="E79" s="816" t="s">
        <v>924</v>
      </c>
      <c r="F79" s="814" t="s">
        <v>910</v>
      </c>
      <c r="G79" s="814" t="s">
        <v>969</v>
      </c>
      <c r="H79" s="814" t="s">
        <v>329</v>
      </c>
      <c r="I79" s="814" t="s">
        <v>1093</v>
      </c>
      <c r="J79" s="814" t="s">
        <v>971</v>
      </c>
      <c r="K79" s="814"/>
      <c r="L79" s="817">
        <v>0</v>
      </c>
      <c r="M79" s="817">
        <v>0</v>
      </c>
      <c r="N79" s="814">
        <v>1</v>
      </c>
      <c r="O79" s="818">
        <v>1</v>
      </c>
      <c r="P79" s="817"/>
      <c r="Q79" s="819"/>
      <c r="R79" s="814"/>
      <c r="S79" s="819">
        <v>0</v>
      </c>
      <c r="T79" s="818"/>
      <c r="U79" s="820">
        <v>0</v>
      </c>
    </row>
    <row r="80" spans="1:21" ht="14.45" customHeight="1" x14ac:dyDescent="0.2">
      <c r="A80" s="813">
        <v>9</v>
      </c>
      <c r="B80" s="814" t="s">
        <v>907</v>
      </c>
      <c r="C80" s="814" t="s">
        <v>912</v>
      </c>
      <c r="D80" s="815" t="s">
        <v>1201</v>
      </c>
      <c r="E80" s="816" t="s">
        <v>927</v>
      </c>
      <c r="F80" s="814" t="s">
        <v>908</v>
      </c>
      <c r="G80" s="814" t="s">
        <v>936</v>
      </c>
      <c r="H80" s="814" t="s">
        <v>329</v>
      </c>
      <c r="I80" s="814" t="s">
        <v>937</v>
      </c>
      <c r="J80" s="814" t="s">
        <v>938</v>
      </c>
      <c r="K80" s="814" t="s">
        <v>939</v>
      </c>
      <c r="L80" s="817">
        <v>97.96</v>
      </c>
      <c r="M80" s="817">
        <v>97.96</v>
      </c>
      <c r="N80" s="814">
        <v>1</v>
      </c>
      <c r="O80" s="818">
        <v>1</v>
      </c>
      <c r="P80" s="817">
        <v>97.96</v>
      </c>
      <c r="Q80" s="819">
        <v>1</v>
      </c>
      <c r="R80" s="814">
        <v>1</v>
      </c>
      <c r="S80" s="819">
        <v>1</v>
      </c>
      <c r="T80" s="818">
        <v>1</v>
      </c>
      <c r="U80" s="820">
        <v>1</v>
      </c>
    </row>
    <row r="81" spans="1:21" ht="14.45" customHeight="1" x14ac:dyDescent="0.2">
      <c r="A81" s="813">
        <v>9</v>
      </c>
      <c r="B81" s="814" t="s">
        <v>907</v>
      </c>
      <c r="C81" s="814" t="s">
        <v>912</v>
      </c>
      <c r="D81" s="815" t="s">
        <v>1201</v>
      </c>
      <c r="E81" s="816" t="s">
        <v>927</v>
      </c>
      <c r="F81" s="814" t="s">
        <v>908</v>
      </c>
      <c r="G81" s="814" t="s">
        <v>972</v>
      </c>
      <c r="H81" s="814" t="s">
        <v>329</v>
      </c>
      <c r="I81" s="814" t="s">
        <v>1094</v>
      </c>
      <c r="J81" s="814" t="s">
        <v>974</v>
      </c>
      <c r="K81" s="814" t="s">
        <v>1095</v>
      </c>
      <c r="L81" s="817">
        <v>42.1</v>
      </c>
      <c r="M81" s="817">
        <v>42.1</v>
      </c>
      <c r="N81" s="814">
        <v>1</v>
      </c>
      <c r="O81" s="818">
        <v>1</v>
      </c>
      <c r="P81" s="817"/>
      <c r="Q81" s="819">
        <v>0</v>
      </c>
      <c r="R81" s="814"/>
      <c r="S81" s="819">
        <v>0</v>
      </c>
      <c r="T81" s="818"/>
      <c r="U81" s="820">
        <v>0</v>
      </c>
    </row>
    <row r="82" spans="1:21" ht="14.45" customHeight="1" x14ac:dyDescent="0.2">
      <c r="A82" s="813">
        <v>9</v>
      </c>
      <c r="B82" s="814" t="s">
        <v>907</v>
      </c>
      <c r="C82" s="814" t="s">
        <v>912</v>
      </c>
      <c r="D82" s="815" t="s">
        <v>1201</v>
      </c>
      <c r="E82" s="816" t="s">
        <v>927</v>
      </c>
      <c r="F82" s="814" t="s">
        <v>908</v>
      </c>
      <c r="G82" s="814" t="s">
        <v>982</v>
      </c>
      <c r="H82" s="814" t="s">
        <v>329</v>
      </c>
      <c r="I82" s="814" t="s">
        <v>983</v>
      </c>
      <c r="J82" s="814" t="s">
        <v>633</v>
      </c>
      <c r="K82" s="814" t="s">
        <v>634</v>
      </c>
      <c r="L82" s="817">
        <v>105.63</v>
      </c>
      <c r="M82" s="817">
        <v>105.63</v>
      </c>
      <c r="N82" s="814">
        <v>1</v>
      </c>
      <c r="O82" s="818">
        <v>1</v>
      </c>
      <c r="P82" s="817"/>
      <c r="Q82" s="819">
        <v>0</v>
      </c>
      <c r="R82" s="814"/>
      <c r="S82" s="819">
        <v>0</v>
      </c>
      <c r="T82" s="818"/>
      <c r="U82" s="820">
        <v>0</v>
      </c>
    </row>
    <row r="83" spans="1:21" ht="14.45" customHeight="1" x14ac:dyDescent="0.2">
      <c r="A83" s="813">
        <v>9</v>
      </c>
      <c r="B83" s="814" t="s">
        <v>907</v>
      </c>
      <c r="C83" s="814" t="s">
        <v>912</v>
      </c>
      <c r="D83" s="815" t="s">
        <v>1201</v>
      </c>
      <c r="E83" s="816" t="s">
        <v>927</v>
      </c>
      <c r="F83" s="814" t="s">
        <v>908</v>
      </c>
      <c r="G83" s="814" t="s">
        <v>988</v>
      </c>
      <c r="H83" s="814" t="s">
        <v>329</v>
      </c>
      <c r="I83" s="814" t="s">
        <v>989</v>
      </c>
      <c r="J83" s="814" t="s">
        <v>990</v>
      </c>
      <c r="K83" s="814" t="s">
        <v>991</v>
      </c>
      <c r="L83" s="817">
        <v>49.04</v>
      </c>
      <c r="M83" s="817">
        <v>98.08</v>
      </c>
      <c r="N83" s="814">
        <v>2</v>
      </c>
      <c r="O83" s="818">
        <v>1.5</v>
      </c>
      <c r="P83" s="817"/>
      <c r="Q83" s="819">
        <v>0</v>
      </c>
      <c r="R83" s="814"/>
      <c r="S83" s="819">
        <v>0</v>
      </c>
      <c r="T83" s="818"/>
      <c r="U83" s="820">
        <v>0</v>
      </c>
    </row>
    <row r="84" spans="1:21" ht="14.45" customHeight="1" x14ac:dyDescent="0.2">
      <c r="A84" s="813">
        <v>9</v>
      </c>
      <c r="B84" s="814" t="s">
        <v>907</v>
      </c>
      <c r="C84" s="814" t="s">
        <v>912</v>
      </c>
      <c r="D84" s="815" t="s">
        <v>1201</v>
      </c>
      <c r="E84" s="816" t="s">
        <v>927</v>
      </c>
      <c r="F84" s="814" t="s">
        <v>908</v>
      </c>
      <c r="G84" s="814" t="s">
        <v>1001</v>
      </c>
      <c r="H84" s="814" t="s">
        <v>329</v>
      </c>
      <c r="I84" s="814" t="s">
        <v>1002</v>
      </c>
      <c r="J84" s="814" t="s">
        <v>1003</v>
      </c>
      <c r="K84" s="814" t="s">
        <v>1004</v>
      </c>
      <c r="L84" s="817">
        <v>36.54</v>
      </c>
      <c r="M84" s="817">
        <v>255.77999999999997</v>
      </c>
      <c r="N84" s="814">
        <v>7</v>
      </c>
      <c r="O84" s="818">
        <v>6.5</v>
      </c>
      <c r="P84" s="817">
        <v>73.08</v>
      </c>
      <c r="Q84" s="819">
        <v>0.28571428571428575</v>
      </c>
      <c r="R84" s="814">
        <v>2</v>
      </c>
      <c r="S84" s="819">
        <v>0.2857142857142857</v>
      </c>
      <c r="T84" s="818">
        <v>2</v>
      </c>
      <c r="U84" s="820">
        <v>0.30769230769230771</v>
      </c>
    </row>
    <row r="85" spans="1:21" ht="14.45" customHeight="1" x14ac:dyDescent="0.2">
      <c r="A85" s="813">
        <v>9</v>
      </c>
      <c r="B85" s="814" t="s">
        <v>907</v>
      </c>
      <c r="C85" s="814" t="s">
        <v>912</v>
      </c>
      <c r="D85" s="815" t="s">
        <v>1201</v>
      </c>
      <c r="E85" s="816" t="s">
        <v>927</v>
      </c>
      <c r="F85" s="814" t="s">
        <v>908</v>
      </c>
      <c r="G85" s="814" t="s">
        <v>1018</v>
      </c>
      <c r="H85" s="814" t="s">
        <v>329</v>
      </c>
      <c r="I85" s="814" t="s">
        <v>1096</v>
      </c>
      <c r="J85" s="814" t="s">
        <v>1097</v>
      </c>
      <c r="K85" s="814" t="s">
        <v>1098</v>
      </c>
      <c r="L85" s="817">
        <v>347.35</v>
      </c>
      <c r="M85" s="817">
        <v>347.35</v>
      </c>
      <c r="N85" s="814">
        <v>1</v>
      </c>
      <c r="O85" s="818">
        <v>1</v>
      </c>
      <c r="P85" s="817">
        <v>347.35</v>
      </c>
      <c r="Q85" s="819">
        <v>1</v>
      </c>
      <c r="R85" s="814">
        <v>1</v>
      </c>
      <c r="S85" s="819">
        <v>1</v>
      </c>
      <c r="T85" s="818">
        <v>1</v>
      </c>
      <c r="U85" s="820">
        <v>1</v>
      </c>
    </row>
    <row r="86" spans="1:21" ht="14.45" customHeight="1" x14ac:dyDescent="0.2">
      <c r="A86" s="813">
        <v>9</v>
      </c>
      <c r="B86" s="814" t="s">
        <v>907</v>
      </c>
      <c r="C86" s="814" t="s">
        <v>912</v>
      </c>
      <c r="D86" s="815" t="s">
        <v>1201</v>
      </c>
      <c r="E86" s="816" t="s">
        <v>927</v>
      </c>
      <c r="F86" s="814" t="s">
        <v>908</v>
      </c>
      <c r="G86" s="814" t="s">
        <v>1018</v>
      </c>
      <c r="H86" s="814" t="s">
        <v>329</v>
      </c>
      <c r="I86" s="814" t="s">
        <v>1038</v>
      </c>
      <c r="J86" s="814" t="s">
        <v>1039</v>
      </c>
      <c r="K86" s="814" t="s">
        <v>1040</v>
      </c>
      <c r="L86" s="817">
        <v>294.81</v>
      </c>
      <c r="M86" s="817">
        <v>1768.8600000000001</v>
      </c>
      <c r="N86" s="814">
        <v>6</v>
      </c>
      <c r="O86" s="818">
        <v>2</v>
      </c>
      <c r="P86" s="817">
        <v>1179.24</v>
      </c>
      <c r="Q86" s="819">
        <v>0.66666666666666663</v>
      </c>
      <c r="R86" s="814">
        <v>4</v>
      </c>
      <c r="S86" s="819">
        <v>0.66666666666666663</v>
      </c>
      <c r="T86" s="818">
        <v>1</v>
      </c>
      <c r="U86" s="820">
        <v>0.5</v>
      </c>
    </row>
    <row r="87" spans="1:21" ht="14.45" customHeight="1" x14ac:dyDescent="0.2">
      <c r="A87" s="813">
        <v>9</v>
      </c>
      <c r="B87" s="814" t="s">
        <v>907</v>
      </c>
      <c r="C87" s="814" t="s">
        <v>912</v>
      </c>
      <c r="D87" s="815" t="s">
        <v>1201</v>
      </c>
      <c r="E87" s="816" t="s">
        <v>927</v>
      </c>
      <c r="F87" s="814" t="s">
        <v>908</v>
      </c>
      <c r="G87" s="814" t="s">
        <v>1018</v>
      </c>
      <c r="H87" s="814" t="s">
        <v>329</v>
      </c>
      <c r="I87" s="814" t="s">
        <v>1073</v>
      </c>
      <c r="J87" s="814" t="s">
        <v>1074</v>
      </c>
      <c r="K87" s="814" t="s">
        <v>1075</v>
      </c>
      <c r="L87" s="817">
        <v>331.56</v>
      </c>
      <c r="M87" s="817">
        <v>1326.24</v>
      </c>
      <c r="N87" s="814">
        <v>4</v>
      </c>
      <c r="O87" s="818">
        <v>1</v>
      </c>
      <c r="P87" s="817"/>
      <c r="Q87" s="819">
        <v>0</v>
      </c>
      <c r="R87" s="814"/>
      <c r="S87" s="819">
        <v>0</v>
      </c>
      <c r="T87" s="818"/>
      <c r="U87" s="820">
        <v>0</v>
      </c>
    </row>
    <row r="88" spans="1:21" ht="14.45" customHeight="1" x14ac:dyDescent="0.2">
      <c r="A88" s="813">
        <v>9</v>
      </c>
      <c r="B88" s="814" t="s">
        <v>907</v>
      </c>
      <c r="C88" s="814" t="s">
        <v>912</v>
      </c>
      <c r="D88" s="815" t="s">
        <v>1201</v>
      </c>
      <c r="E88" s="816" t="s">
        <v>927</v>
      </c>
      <c r="F88" s="814" t="s">
        <v>909</v>
      </c>
      <c r="G88" s="814" t="s">
        <v>969</v>
      </c>
      <c r="H88" s="814" t="s">
        <v>329</v>
      </c>
      <c r="I88" s="814" t="s">
        <v>1081</v>
      </c>
      <c r="J88" s="814" t="s">
        <v>971</v>
      </c>
      <c r="K88" s="814"/>
      <c r="L88" s="817">
        <v>0</v>
      </c>
      <c r="M88" s="817">
        <v>0</v>
      </c>
      <c r="N88" s="814">
        <v>1</v>
      </c>
      <c r="O88" s="818">
        <v>1</v>
      </c>
      <c r="P88" s="817">
        <v>0</v>
      </c>
      <c r="Q88" s="819"/>
      <c r="R88" s="814">
        <v>1</v>
      </c>
      <c r="S88" s="819">
        <v>1</v>
      </c>
      <c r="T88" s="818">
        <v>1</v>
      </c>
      <c r="U88" s="820">
        <v>1</v>
      </c>
    </row>
    <row r="89" spans="1:21" ht="14.45" customHeight="1" x14ac:dyDescent="0.2">
      <c r="A89" s="813">
        <v>9</v>
      </c>
      <c r="B89" s="814" t="s">
        <v>907</v>
      </c>
      <c r="C89" s="814" t="s">
        <v>912</v>
      </c>
      <c r="D89" s="815" t="s">
        <v>1201</v>
      </c>
      <c r="E89" s="816" t="s">
        <v>926</v>
      </c>
      <c r="F89" s="814" t="s">
        <v>908</v>
      </c>
      <c r="G89" s="814" t="s">
        <v>932</v>
      </c>
      <c r="H89" s="814" t="s">
        <v>664</v>
      </c>
      <c r="I89" s="814" t="s">
        <v>933</v>
      </c>
      <c r="J89" s="814" t="s">
        <v>934</v>
      </c>
      <c r="K89" s="814" t="s">
        <v>935</v>
      </c>
      <c r="L89" s="817">
        <v>56.06</v>
      </c>
      <c r="M89" s="817">
        <v>56.06</v>
      </c>
      <c r="N89" s="814">
        <v>1</v>
      </c>
      <c r="O89" s="818">
        <v>1</v>
      </c>
      <c r="P89" s="817">
        <v>56.06</v>
      </c>
      <c r="Q89" s="819">
        <v>1</v>
      </c>
      <c r="R89" s="814">
        <v>1</v>
      </c>
      <c r="S89" s="819">
        <v>1</v>
      </c>
      <c r="T89" s="818">
        <v>1</v>
      </c>
      <c r="U89" s="820">
        <v>1</v>
      </c>
    </row>
    <row r="90" spans="1:21" ht="14.45" customHeight="1" x14ac:dyDescent="0.2">
      <c r="A90" s="813">
        <v>9</v>
      </c>
      <c r="B90" s="814" t="s">
        <v>907</v>
      </c>
      <c r="C90" s="814" t="s">
        <v>912</v>
      </c>
      <c r="D90" s="815" t="s">
        <v>1201</v>
      </c>
      <c r="E90" s="816" t="s">
        <v>926</v>
      </c>
      <c r="F90" s="814" t="s">
        <v>908</v>
      </c>
      <c r="G90" s="814" t="s">
        <v>944</v>
      </c>
      <c r="H90" s="814" t="s">
        <v>329</v>
      </c>
      <c r="I90" s="814" t="s">
        <v>1099</v>
      </c>
      <c r="J90" s="814" t="s">
        <v>1100</v>
      </c>
      <c r="K90" s="814" t="s">
        <v>1101</v>
      </c>
      <c r="L90" s="817">
        <v>354.04</v>
      </c>
      <c r="M90" s="817">
        <v>708.08</v>
      </c>
      <c r="N90" s="814">
        <v>2</v>
      </c>
      <c r="O90" s="818">
        <v>1</v>
      </c>
      <c r="P90" s="817">
        <v>354.04</v>
      </c>
      <c r="Q90" s="819">
        <v>0.5</v>
      </c>
      <c r="R90" s="814">
        <v>1</v>
      </c>
      <c r="S90" s="819">
        <v>0.5</v>
      </c>
      <c r="T90" s="818">
        <v>0.5</v>
      </c>
      <c r="U90" s="820">
        <v>0.5</v>
      </c>
    </row>
    <row r="91" spans="1:21" ht="14.45" customHeight="1" x14ac:dyDescent="0.2">
      <c r="A91" s="813">
        <v>9</v>
      </c>
      <c r="B91" s="814" t="s">
        <v>907</v>
      </c>
      <c r="C91" s="814" t="s">
        <v>912</v>
      </c>
      <c r="D91" s="815" t="s">
        <v>1201</v>
      </c>
      <c r="E91" s="816" t="s">
        <v>926</v>
      </c>
      <c r="F91" s="814" t="s">
        <v>908</v>
      </c>
      <c r="G91" s="814" t="s">
        <v>982</v>
      </c>
      <c r="H91" s="814" t="s">
        <v>329</v>
      </c>
      <c r="I91" s="814" t="s">
        <v>983</v>
      </c>
      <c r="J91" s="814" t="s">
        <v>633</v>
      </c>
      <c r="K91" s="814" t="s">
        <v>634</v>
      </c>
      <c r="L91" s="817">
        <v>105.63</v>
      </c>
      <c r="M91" s="817">
        <v>105.63</v>
      </c>
      <c r="N91" s="814">
        <v>1</v>
      </c>
      <c r="O91" s="818"/>
      <c r="P91" s="817"/>
      <c r="Q91" s="819">
        <v>0</v>
      </c>
      <c r="R91" s="814"/>
      <c r="S91" s="819">
        <v>0</v>
      </c>
      <c r="T91" s="818"/>
      <c r="U91" s="820"/>
    </row>
    <row r="92" spans="1:21" ht="14.45" customHeight="1" x14ac:dyDescent="0.2">
      <c r="A92" s="813">
        <v>9</v>
      </c>
      <c r="B92" s="814" t="s">
        <v>907</v>
      </c>
      <c r="C92" s="814" t="s">
        <v>912</v>
      </c>
      <c r="D92" s="815" t="s">
        <v>1201</v>
      </c>
      <c r="E92" s="816" t="s">
        <v>926</v>
      </c>
      <c r="F92" s="814" t="s">
        <v>908</v>
      </c>
      <c r="G92" s="814" t="s">
        <v>1102</v>
      </c>
      <c r="H92" s="814" t="s">
        <v>329</v>
      </c>
      <c r="I92" s="814" t="s">
        <v>1103</v>
      </c>
      <c r="J92" s="814" t="s">
        <v>1104</v>
      </c>
      <c r="K92" s="814" t="s">
        <v>1105</v>
      </c>
      <c r="L92" s="817">
        <v>0</v>
      </c>
      <c r="M92" s="817">
        <v>0</v>
      </c>
      <c r="N92" s="814">
        <v>1</v>
      </c>
      <c r="O92" s="818">
        <v>1</v>
      </c>
      <c r="P92" s="817"/>
      <c r="Q92" s="819"/>
      <c r="R92" s="814"/>
      <c r="S92" s="819">
        <v>0</v>
      </c>
      <c r="T92" s="818"/>
      <c r="U92" s="820">
        <v>0</v>
      </c>
    </row>
    <row r="93" spans="1:21" ht="14.45" customHeight="1" x14ac:dyDescent="0.2">
      <c r="A93" s="813">
        <v>9</v>
      </c>
      <c r="B93" s="814" t="s">
        <v>907</v>
      </c>
      <c r="C93" s="814" t="s">
        <v>912</v>
      </c>
      <c r="D93" s="815" t="s">
        <v>1201</v>
      </c>
      <c r="E93" s="816" t="s">
        <v>926</v>
      </c>
      <c r="F93" s="814" t="s">
        <v>908</v>
      </c>
      <c r="G93" s="814" t="s">
        <v>988</v>
      </c>
      <c r="H93" s="814" t="s">
        <v>329</v>
      </c>
      <c r="I93" s="814" t="s">
        <v>1106</v>
      </c>
      <c r="J93" s="814" t="s">
        <v>990</v>
      </c>
      <c r="K93" s="814" t="s">
        <v>991</v>
      </c>
      <c r="L93" s="817">
        <v>49.04</v>
      </c>
      <c r="M93" s="817">
        <v>49.04</v>
      </c>
      <c r="N93" s="814">
        <v>1</v>
      </c>
      <c r="O93" s="818">
        <v>0.5</v>
      </c>
      <c r="P93" s="817"/>
      <c r="Q93" s="819">
        <v>0</v>
      </c>
      <c r="R93" s="814"/>
      <c r="S93" s="819">
        <v>0</v>
      </c>
      <c r="T93" s="818"/>
      <c r="U93" s="820">
        <v>0</v>
      </c>
    </row>
    <row r="94" spans="1:21" ht="14.45" customHeight="1" x14ac:dyDescent="0.2">
      <c r="A94" s="813">
        <v>9</v>
      </c>
      <c r="B94" s="814" t="s">
        <v>907</v>
      </c>
      <c r="C94" s="814" t="s">
        <v>912</v>
      </c>
      <c r="D94" s="815" t="s">
        <v>1201</v>
      </c>
      <c r="E94" s="816" t="s">
        <v>926</v>
      </c>
      <c r="F94" s="814" t="s">
        <v>908</v>
      </c>
      <c r="G94" s="814" t="s">
        <v>995</v>
      </c>
      <c r="H94" s="814" t="s">
        <v>329</v>
      </c>
      <c r="I94" s="814" t="s">
        <v>996</v>
      </c>
      <c r="J94" s="814" t="s">
        <v>655</v>
      </c>
      <c r="K94" s="814" t="s">
        <v>997</v>
      </c>
      <c r="L94" s="817">
        <v>42.14</v>
      </c>
      <c r="M94" s="817">
        <v>168.56</v>
      </c>
      <c r="N94" s="814">
        <v>4</v>
      </c>
      <c r="O94" s="818">
        <v>2</v>
      </c>
      <c r="P94" s="817"/>
      <c r="Q94" s="819">
        <v>0</v>
      </c>
      <c r="R94" s="814"/>
      <c r="S94" s="819">
        <v>0</v>
      </c>
      <c r="T94" s="818"/>
      <c r="U94" s="820">
        <v>0</v>
      </c>
    </row>
    <row r="95" spans="1:21" ht="14.45" customHeight="1" x14ac:dyDescent="0.2">
      <c r="A95" s="813">
        <v>9</v>
      </c>
      <c r="B95" s="814" t="s">
        <v>907</v>
      </c>
      <c r="C95" s="814" t="s">
        <v>912</v>
      </c>
      <c r="D95" s="815" t="s">
        <v>1201</v>
      </c>
      <c r="E95" s="816" t="s">
        <v>926</v>
      </c>
      <c r="F95" s="814" t="s">
        <v>908</v>
      </c>
      <c r="G95" s="814" t="s">
        <v>1107</v>
      </c>
      <c r="H95" s="814" t="s">
        <v>329</v>
      </c>
      <c r="I95" s="814" t="s">
        <v>1108</v>
      </c>
      <c r="J95" s="814" t="s">
        <v>648</v>
      </c>
      <c r="K95" s="814" t="s">
        <v>649</v>
      </c>
      <c r="L95" s="817">
        <v>0</v>
      </c>
      <c r="M95" s="817">
        <v>0</v>
      </c>
      <c r="N95" s="814">
        <v>1</v>
      </c>
      <c r="O95" s="818">
        <v>1</v>
      </c>
      <c r="P95" s="817"/>
      <c r="Q95" s="819"/>
      <c r="R95" s="814"/>
      <c r="S95" s="819">
        <v>0</v>
      </c>
      <c r="T95" s="818"/>
      <c r="U95" s="820">
        <v>0</v>
      </c>
    </row>
    <row r="96" spans="1:21" ht="14.45" customHeight="1" x14ac:dyDescent="0.2">
      <c r="A96" s="813">
        <v>9</v>
      </c>
      <c r="B96" s="814" t="s">
        <v>907</v>
      </c>
      <c r="C96" s="814" t="s">
        <v>912</v>
      </c>
      <c r="D96" s="815" t="s">
        <v>1201</v>
      </c>
      <c r="E96" s="816" t="s">
        <v>926</v>
      </c>
      <c r="F96" s="814" t="s">
        <v>908</v>
      </c>
      <c r="G96" s="814" t="s">
        <v>1109</v>
      </c>
      <c r="H96" s="814" t="s">
        <v>329</v>
      </c>
      <c r="I96" s="814" t="s">
        <v>1110</v>
      </c>
      <c r="J96" s="814" t="s">
        <v>1111</v>
      </c>
      <c r="K96" s="814" t="s">
        <v>1112</v>
      </c>
      <c r="L96" s="817">
        <v>16.079999999999998</v>
      </c>
      <c r="M96" s="817">
        <v>16.079999999999998</v>
      </c>
      <c r="N96" s="814">
        <v>1</v>
      </c>
      <c r="O96" s="818">
        <v>0.5</v>
      </c>
      <c r="P96" s="817"/>
      <c r="Q96" s="819">
        <v>0</v>
      </c>
      <c r="R96" s="814"/>
      <c r="S96" s="819">
        <v>0</v>
      </c>
      <c r="T96" s="818"/>
      <c r="U96" s="820">
        <v>0</v>
      </c>
    </row>
    <row r="97" spans="1:21" ht="14.45" customHeight="1" x14ac:dyDescent="0.2">
      <c r="A97" s="813">
        <v>9</v>
      </c>
      <c r="B97" s="814" t="s">
        <v>907</v>
      </c>
      <c r="C97" s="814" t="s">
        <v>912</v>
      </c>
      <c r="D97" s="815" t="s">
        <v>1201</v>
      </c>
      <c r="E97" s="816" t="s">
        <v>926</v>
      </c>
      <c r="F97" s="814" t="s">
        <v>908</v>
      </c>
      <c r="G97" s="814" t="s">
        <v>1113</v>
      </c>
      <c r="H97" s="814" t="s">
        <v>329</v>
      </c>
      <c r="I97" s="814" t="s">
        <v>1114</v>
      </c>
      <c r="J97" s="814" t="s">
        <v>1115</v>
      </c>
      <c r="K97" s="814" t="s">
        <v>1116</v>
      </c>
      <c r="L97" s="817">
        <v>73.989999999999995</v>
      </c>
      <c r="M97" s="817">
        <v>73.989999999999995</v>
      </c>
      <c r="N97" s="814">
        <v>1</v>
      </c>
      <c r="O97" s="818">
        <v>0.5</v>
      </c>
      <c r="P97" s="817">
        <v>73.989999999999995</v>
      </c>
      <c r="Q97" s="819">
        <v>1</v>
      </c>
      <c r="R97" s="814">
        <v>1</v>
      </c>
      <c r="S97" s="819">
        <v>1</v>
      </c>
      <c r="T97" s="818">
        <v>0.5</v>
      </c>
      <c r="U97" s="820">
        <v>1</v>
      </c>
    </row>
    <row r="98" spans="1:21" ht="14.45" customHeight="1" x14ac:dyDescent="0.2">
      <c r="A98" s="813">
        <v>9</v>
      </c>
      <c r="B98" s="814" t="s">
        <v>907</v>
      </c>
      <c r="C98" s="814" t="s">
        <v>912</v>
      </c>
      <c r="D98" s="815" t="s">
        <v>1201</v>
      </c>
      <c r="E98" s="816" t="s">
        <v>926</v>
      </c>
      <c r="F98" s="814" t="s">
        <v>908</v>
      </c>
      <c r="G98" s="814" t="s">
        <v>1001</v>
      </c>
      <c r="H98" s="814" t="s">
        <v>329</v>
      </c>
      <c r="I98" s="814" t="s">
        <v>1002</v>
      </c>
      <c r="J98" s="814" t="s">
        <v>1003</v>
      </c>
      <c r="K98" s="814" t="s">
        <v>1004</v>
      </c>
      <c r="L98" s="817">
        <v>36.54</v>
      </c>
      <c r="M98" s="817">
        <v>36.54</v>
      </c>
      <c r="N98" s="814">
        <v>1</v>
      </c>
      <c r="O98" s="818">
        <v>1</v>
      </c>
      <c r="P98" s="817"/>
      <c r="Q98" s="819">
        <v>0</v>
      </c>
      <c r="R98" s="814"/>
      <c r="S98" s="819">
        <v>0</v>
      </c>
      <c r="T98" s="818"/>
      <c r="U98" s="820">
        <v>0</v>
      </c>
    </row>
    <row r="99" spans="1:21" ht="14.45" customHeight="1" x14ac:dyDescent="0.2">
      <c r="A99" s="813">
        <v>9</v>
      </c>
      <c r="B99" s="814" t="s">
        <v>907</v>
      </c>
      <c r="C99" s="814" t="s">
        <v>912</v>
      </c>
      <c r="D99" s="815" t="s">
        <v>1201</v>
      </c>
      <c r="E99" s="816" t="s">
        <v>926</v>
      </c>
      <c r="F99" s="814" t="s">
        <v>908</v>
      </c>
      <c r="G99" s="814" t="s">
        <v>1117</v>
      </c>
      <c r="H99" s="814" t="s">
        <v>329</v>
      </c>
      <c r="I99" s="814" t="s">
        <v>1118</v>
      </c>
      <c r="J99" s="814" t="s">
        <v>1119</v>
      </c>
      <c r="K99" s="814" t="s">
        <v>1120</v>
      </c>
      <c r="L99" s="817">
        <v>54.85</v>
      </c>
      <c r="M99" s="817">
        <v>54.85</v>
      </c>
      <c r="N99" s="814">
        <v>1</v>
      </c>
      <c r="O99" s="818">
        <v>1</v>
      </c>
      <c r="P99" s="817">
        <v>54.85</v>
      </c>
      <c r="Q99" s="819">
        <v>1</v>
      </c>
      <c r="R99" s="814">
        <v>1</v>
      </c>
      <c r="S99" s="819">
        <v>1</v>
      </c>
      <c r="T99" s="818">
        <v>1</v>
      </c>
      <c r="U99" s="820">
        <v>1</v>
      </c>
    </row>
    <row r="100" spans="1:21" ht="14.45" customHeight="1" x14ac:dyDescent="0.2">
      <c r="A100" s="813">
        <v>9</v>
      </c>
      <c r="B100" s="814" t="s">
        <v>907</v>
      </c>
      <c r="C100" s="814" t="s">
        <v>912</v>
      </c>
      <c r="D100" s="815" t="s">
        <v>1201</v>
      </c>
      <c r="E100" s="816" t="s">
        <v>926</v>
      </c>
      <c r="F100" s="814" t="s">
        <v>908</v>
      </c>
      <c r="G100" s="814" t="s">
        <v>1121</v>
      </c>
      <c r="H100" s="814" t="s">
        <v>329</v>
      </c>
      <c r="I100" s="814" t="s">
        <v>1122</v>
      </c>
      <c r="J100" s="814" t="s">
        <v>1123</v>
      </c>
      <c r="K100" s="814" t="s">
        <v>1124</v>
      </c>
      <c r="L100" s="817">
        <v>92.04</v>
      </c>
      <c r="M100" s="817">
        <v>92.04</v>
      </c>
      <c r="N100" s="814">
        <v>1</v>
      </c>
      <c r="O100" s="818">
        <v>1</v>
      </c>
      <c r="P100" s="817"/>
      <c r="Q100" s="819">
        <v>0</v>
      </c>
      <c r="R100" s="814"/>
      <c r="S100" s="819">
        <v>0</v>
      </c>
      <c r="T100" s="818"/>
      <c r="U100" s="820">
        <v>0</v>
      </c>
    </row>
    <row r="101" spans="1:21" ht="14.45" customHeight="1" x14ac:dyDescent="0.2">
      <c r="A101" s="813">
        <v>9</v>
      </c>
      <c r="B101" s="814" t="s">
        <v>907</v>
      </c>
      <c r="C101" s="814" t="s">
        <v>912</v>
      </c>
      <c r="D101" s="815" t="s">
        <v>1201</v>
      </c>
      <c r="E101" s="816" t="s">
        <v>926</v>
      </c>
      <c r="F101" s="814" t="s">
        <v>908</v>
      </c>
      <c r="G101" s="814" t="s">
        <v>1125</v>
      </c>
      <c r="H101" s="814" t="s">
        <v>664</v>
      </c>
      <c r="I101" s="814" t="s">
        <v>1126</v>
      </c>
      <c r="J101" s="814" t="s">
        <v>1127</v>
      </c>
      <c r="K101" s="814" t="s">
        <v>1128</v>
      </c>
      <c r="L101" s="817">
        <v>490.89</v>
      </c>
      <c r="M101" s="817">
        <v>490.89</v>
      </c>
      <c r="N101" s="814">
        <v>1</v>
      </c>
      <c r="O101" s="818">
        <v>1</v>
      </c>
      <c r="P101" s="817"/>
      <c r="Q101" s="819">
        <v>0</v>
      </c>
      <c r="R101" s="814"/>
      <c r="S101" s="819">
        <v>0</v>
      </c>
      <c r="T101" s="818"/>
      <c r="U101" s="820">
        <v>0</v>
      </c>
    </row>
    <row r="102" spans="1:21" ht="14.45" customHeight="1" x14ac:dyDescent="0.2">
      <c r="A102" s="813">
        <v>9</v>
      </c>
      <c r="B102" s="814" t="s">
        <v>907</v>
      </c>
      <c r="C102" s="814" t="s">
        <v>912</v>
      </c>
      <c r="D102" s="815" t="s">
        <v>1201</v>
      </c>
      <c r="E102" s="816" t="s">
        <v>926</v>
      </c>
      <c r="F102" s="814" t="s">
        <v>908</v>
      </c>
      <c r="G102" s="814" t="s">
        <v>952</v>
      </c>
      <c r="H102" s="814" t="s">
        <v>329</v>
      </c>
      <c r="I102" s="814" t="s">
        <v>953</v>
      </c>
      <c r="J102" s="814" t="s">
        <v>865</v>
      </c>
      <c r="K102" s="814" t="s">
        <v>954</v>
      </c>
      <c r="L102" s="817">
        <v>27.37</v>
      </c>
      <c r="M102" s="817">
        <v>27.37</v>
      </c>
      <c r="N102" s="814">
        <v>1</v>
      </c>
      <c r="O102" s="818">
        <v>1</v>
      </c>
      <c r="P102" s="817">
        <v>27.37</v>
      </c>
      <c r="Q102" s="819">
        <v>1</v>
      </c>
      <c r="R102" s="814">
        <v>1</v>
      </c>
      <c r="S102" s="819">
        <v>1</v>
      </c>
      <c r="T102" s="818">
        <v>1</v>
      </c>
      <c r="U102" s="820">
        <v>1</v>
      </c>
    </row>
    <row r="103" spans="1:21" ht="14.45" customHeight="1" x14ac:dyDescent="0.2">
      <c r="A103" s="813">
        <v>9</v>
      </c>
      <c r="B103" s="814" t="s">
        <v>907</v>
      </c>
      <c r="C103" s="814" t="s">
        <v>912</v>
      </c>
      <c r="D103" s="815" t="s">
        <v>1201</v>
      </c>
      <c r="E103" s="816" t="s">
        <v>926</v>
      </c>
      <c r="F103" s="814" t="s">
        <v>908</v>
      </c>
      <c r="G103" s="814" t="s">
        <v>959</v>
      </c>
      <c r="H103" s="814" t="s">
        <v>664</v>
      </c>
      <c r="I103" s="814" t="s">
        <v>960</v>
      </c>
      <c r="J103" s="814" t="s">
        <v>800</v>
      </c>
      <c r="K103" s="814" t="s">
        <v>801</v>
      </c>
      <c r="L103" s="817">
        <v>63.75</v>
      </c>
      <c r="M103" s="817">
        <v>63.75</v>
      </c>
      <c r="N103" s="814">
        <v>1</v>
      </c>
      <c r="O103" s="818">
        <v>0.5</v>
      </c>
      <c r="P103" s="817"/>
      <c r="Q103" s="819">
        <v>0</v>
      </c>
      <c r="R103" s="814"/>
      <c r="S103" s="819">
        <v>0</v>
      </c>
      <c r="T103" s="818"/>
      <c r="U103" s="820">
        <v>0</v>
      </c>
    </row>
    <row r="104" spans="1:21" ht="14.45" customHeight="1" x14ac:dyDescent="0.2">
      <c r="A104" s="813">
        <v>9</v>
      </c>
      <c r="B104" s="814" t="s">
        <v>907</v>
      </c>
      <c r="C104" s="814" t="s">
        <v>912</v>
      </c>
      <c r="D104" s="815" t="s">
        <v>1201</v>
      </c>
      <c r="E104" s="816" t="s">
        <v>926</v>
      </c>
      <c r="F104" s="814" t="s">
        <v>908</v>
      </c>
      <c r="G104" s="814" t="s">
        <v>965</v>
      </c>
      <c r="H104" s="814" t="s">
        <v>664</v>
      </c>
      <c r="I104" s="814" t="s">
        <v>1059</v>
      </c>
      <c r="J104" s="814" t="s">
        <v>1060</v>
      </c>
      <c r="K104" s="814" t="s">
        <v>1061</v>
      </c>
      <c r="L104" s="817">
        <v>154.36000000000001</v>
      </c>
      <c r="M104" s="817">
        <v>154.36000000000001</v>
      </c>
      <c r="N104" s="814">
        <v>1</v>
      </c>
      <c r="O104" s="818">
        <v>1</v>
      </c>
      <c r="P104" s="817">
        <v>154.36000000000001</v>
      </c>
      <c r="Q104" s="819">
        <v>1</v>
      </c>
      <c r="R104" s="814">
        <v>1</v>
      </c>
      <c r="S104" s="819">
        <v>1</v>
      </c>
      <c r="T104" s="818">
        <v>1</v>
      </c>
      <c r="U104" s="820">
        <v>1</v>
      </c>
    </row>
    <row r="105" spans="1:21" ht="14.45" customHeight="1" x14ac:dyDescent="0.2">
      <c r="A105" s="813">
        <v>9</v>
      </c>
      <c r="B105" s="814" t="s">
        <v>907</v>
      </c>
      <c r="C105" s="814" t="s">
        <v>912</v>
      </c>
      <c r="D105" s="815" t="s">
        <v>1201</v>
      </c>
      <c r="E105" s="816" t="s">
        <v>926</v>
      </c>
      <c r="F105" s="814" t="s">
        <v>908</v>
      </c>
      <c r="G105" s="814" t="s">
        <v>1018</v>
      </c>
      <c r="H105" s="814" t="s">
        <v>329</v>
      </c>
      <c r="I105" s="814" t="s">
        <v>1038</v>
      </c>
      <c r="J105" s="814" t="s">
        <v>1039</v>
      </c>
      <c r="K105" s="814" t="s">
        <v>1040</v>
      </c>
      <c r="L105" s="817">
        <v>294.81</v>
      </c>
      <c r="M105" s="817">
        <v>2653.29</v>
      </c>
      <c r="N105" s="814">
        <v>9</v>
      </c>
      <c r="O105" s="818">
        <v>3</v>
      </c>
      <c r="P105" s="817">
        <v>1768.8600000000001</v>
      </c>
      <c r="Q105" s="819">
        <v>0.66666666666666674</v>
      </c>
      <c r="R105" s="814">
        <v>6</v>
      </c>
      <c r="S105" s="819">
        <v>0.66666666666666663</v>
      </c>
      <c r="T105" s="818">
        <v>2</v>
      </c>
      <c r="U105" s="820">
        <v>0.66666666666666663</v>
      </c>
    </row>
    <row r="106" spans="1:21" ht="14.45" customHeight="1" x14ac:dyDescent="0.2">
      <c r="A106" s="813">
        <v>9</v>
      </c>
      <c r="B106" s="814" t="s">
        <v>907</v>
      </c>
      <c r="C106" s="814" t="s">
        <v>912</v>
      </c>
      <c r="D106" s="815" t="s">
        <v>1201</v>
      </c>
      <c r="E106" s="816" t="s">
        <v>921</v>
      </c>
      <c r="F106" s="814" t="s">
        <v>908</v>
      </c>
      <c r="G106" s="814" t="s">
        <v>988</v>
      </c>
      <c r="H106" s="814" t="s">
        <v>329</v>
      </c>
      <c r="I106" s="814" t="s">
        <v>989</v>
      </c>
      <c r="J106" s="814" t="s">
        <v>990</v>
      </c>
      <c r="K106" s="814" t="s">
        <v>991</v>
      </c>
      <c r="L106" s="817">
        <v>49.04</v>
      </c>
      <c r="M106" s="817">
        <v>49.04</v>
      </c>
      <c r="N106" s="814">
        <v>1</v>
      </c>
      <c r="O106" s="818">
        <v>1</v>
      </c>
      <c r="P106" s="817"/>
      <c r="Q106" s="819">
        <v>0</v>
      </c>
      <c r="R106" s="814"/>
      <c r="S106" s="819">
        <v>0</v>
      </c>
      <c r="T106" s="818"/>
      <c r="U106" s="820">
        <v>0</v>
      </c>
    </row>
    <row r="107" spans="1:21" ht="14.45" customHeight="1" x14ac:dyDescent="0.2">
      <c r="A107" s="813">
        <v>9</v>
      </c>
      <c r="B107" s="814" t="s">
        <v>907</v>
      </c>
      <c r="C107" s="814" t="s">
        <v>912</v>
      </c>
      <c r="D107" s="815" t="s">
        <v>1201</v>
      </c>
      <c r="E107" s="816" t="s">
        <v>921</v>
      </c>
      <c r="F107" s="814" t="s">
        <v>908</v>
      </c>
      <c r="G107" s="814" t="s">
        <v>1001</v>
      </c>
      <c r="H107" s="814" t="s">
        <v>329</v>
      </c>
      <c r="I107" s="814" t="s">
        <v>1002</v>
      </c>
      <c r="J107" s="814" t="s">
        <v>1003</v>
      </c>
      <c r="K107" s="814" t="s">
        <v>1004</v>
      </c>
      <c r="L107" s="817">
        <v>36.54</v>
      </c>
      <c r="M107" s="817">
        <v>36.54</v>
      </c>
      <c r="N107" s="814">
        <v>1</v>
      </c>
      <c r="O107" s="818">
        <v>1</v>
      </c>
      <c r="P107" s="817"/>
      <c r="Q107" s="819">
        <v>0</v>
      </c>
      <c r="R107" s="814"/>
      <c r="S107" s="819">
        <v>0</v>
      </c>
      <c r="T107" s="818"/>
      <c r="U107" s="820">
        <v>0</v>
      </c>
    </row>
    <row r="108" spans="1:21" ht="14.45" customHeight="1" x14ac:dyDescent="0.2">
      <c r="A108" s="813">
        <v>9</v>
      </c>
      <c r="B108" s="814" t="s">
        <v>907</v>
      </c>
      <c r="C108" s="814" t="s">
        <v>912</v>
      </c>
      <c r="D108" s="815" t="s">
        <v>1201</v>
      </c>
      <c r="E108" s="816" t="s">
        <v>921</v>
      </c>
      <c r="F108" s="814" t="s">
        <v>908</v>
      </c>
      <c r="G108" s="814" t="s">
        <v>1129</v>
      </c>
      <c r="H108" s="814" t="s">
        <v>664</v>
      </c>
      <c r="I108" s="814" t="s">
        <v>1130</v>
      </c>
      <c r="J108" s="814" t="s">
        <v>1131</v>
      </c>
      <c r="K108" s="814" t="s">
        <v>1132</v>
      </c>
      <c r="L108" s="817">
        <v>126.27</v>
      </c>
      <c r="M108" s="817">
        <v>126.27</v>
      </c>
      <c r="N108" s="814">
        <v>1</v>
      </c>
      <c r="O108" s="818">
        <v>1</v>
      </c>
      <c r="P108" s="817">
        <v>126.27</v>
      </c>
      <c r="Q108" s="819">
        <v>1</v>
      </c>
      <c r="R108" s="814">
        <v>1</v>
      </c>
      <c r="S108" s="819">
        <v>1</v>
      </c>
      <c r="T108" s="818">
        <v>1</v>
      </c>
      <c r="U108" s="820">
        <v>1</v>
      </c>
    </row>
    <row r="109" spans="1:21" ht="14.45" customHeight="1" x14ac:dyDescent="0.2">
      <c r="A109" s="813">
        <v>9</v>
      </c>
      <c r="B109" s="814" t="s">
        <v>907</v>
      </c>
      <c r="C109" s="814" t="s">
        <v>912</v>
      </c>
      <c r="D109" s="815" t="s">
        <v>1201</v>
      </c>
      <c r="E109" s="816" t="s">
        <v>921</v>
      </c>
      <c r="F109" s="814" t="s">
        <v>908</v>
      </c>
      <c r="G109" s="814" t="s">
        <v>1018</v>
      </c>
      <c r="H109" s="814" t="s">
        <v>329</v>
      </c>
      <c r="I109" s="814" t="s">
        <v>1038</v>
      </c>
      <c r="J109" s="814" t="s">
        <v>1039</v>
      </c>
      <c r="K109" s="814" t="s">
        <v>1040</v>
      </c>
      <c r="L109" s="817">
        <v>294.81</v>
      </c>
      <c r="M109" s="817">
        <v>4716.96</v>
      </c>
      <c r="N109" s="814">
        <v>16</v>
      </c>
      <c r="O109" s="818">
        <v>7</v>
      </c>
      <c r="P109" s="817">
        <v>2063.67</v>
      </c>
      <c r="Q109" s="819">
        <v>0.4375</v>
      </c>
      <c r="R109" s="814">
        <v>7</v>
      </c>
      <c r="S109" s="819">
        <v>0.4375</v>
      </c>
      <c r="T109" s="818">
        <v>3</v>
      </c>
      <c r="U109" s="820">
        <v>0.42857142857142855</v>
      </c>
    </row>
    <row r="110" spans="1:21" ht="14.45" customHeight="1" x14ac:dyDescent="0.2">
      <c r="A110" s="813">
        <v>9</v>
      </c>
      <c r="B110" s="814" t="s">
        <v>907</v>
      </c>
      <c r="C110" s="814" t="s">
        <v>912</v>
      </c>
      <c r="D110" s="815" t="s">
        <v>1201</v>
      </c>
      <c r="E110" s="816" t="s">
        <v>921</v>
      </c>
      <c r="F110" s="814" t="s">
        <v>909</v>
      </c>
      <c r="G110" s="814" t="s">
        <v>969</v>
      </c>
      <c r="H110" s="814" t="s">
        <v>329</v>
      </c>
      <c r="I110" s="814" t="s">
        <v>1133</v>
      </c>
      <c r="J110" s="814" t="s">
        <v>971</v>
      </c>
      <c r="K110" s="814"/>
      <c r="L110" s="817">
        <v>0</v>
      </c>
      <c r="M110" s="817">
        <v>0</v>
      </c>
      <c r="N110" s="814">
        <v>1</v>
      </c>
      <c r="O110" s="818">
        <v>1</v>
      </c>
      <c r="P110" s="817">
        <v>0</v>
      </c>
      <c r="Q110" s="819"/>
      <c r="R110" s="814">
        <v>1</v>
      </c>
      <c r="S110" s="819">
        <v>1</v>
      </c>
      <c r="T110" s="818">
        <v>1</v>
      </c>
      <c r="U110" s="820">
        <v>1</v>
      </c>
    </row>
    <row r="111" spans="1:21" ht="14.45" customHeight="1" x14ac:dyDescent="0.2">
      <c r="A111" s="813">
        <v>9</v>
      </c>
      <c r="B111" s="814" t="s">
        <v>907</v>
      </c>
      <c r="C111" s="814" t="s">
        <v>912</v>
      </c>
      <c r="D111" s="815" t="s">
        <v>1201</v>
      </c>
      <c r="E111" s="816" t="s">
        <v>918</v>
      </c>
      <c r="F111" s="814" t="s">
        <v>908</v>
      </c>
      <c r="G111" s="814" t="s">
        <v>1134</v>
      </c>
      <c r="H111" s="814" t="s">
        <v>664</v>
      </c>
      <c r="I111" s="814" t="s">
        <v>1135</v>
      </c>
      <c r="J111" s="814" t="s">
        <v>705</v>
      </c>
      <c r="K111" s="814" t="s">
        <v>902</v>
      </c>
      <c r="L111" s="817">
        <v>120.15</v>
      </c>
      <c r="M111" s="817">
        <v>120.15</v>
      </c>
      <c r="N111" s="814">
        <v>1</v>
      </c>
      <c r="O111" s="818">
        <v>1</v>
      </c>
      <c r="P111" s="817">
        <v>120.15</v>
      </c>
      <c r="Q111" s="819">
        <v>1</v>
      </c>
      <c r="R111" s="814">
        <v>1</v>
      </c>
      <c r="S111" s="819">
        <v>1</v>
      </c>
      <c r="T111" s="818">
        <v>1</v>
      </c>
      <c r="U111" s="820">
        <v>1</v>
      </c>
    </row>
    <row r="112" spans="1:21" ht="14.45" customHeight="1" x14ac:dyDescent="0.2">
      <c r="A112" s="813">
        <v>9</v>
      </c>
      <c r="B112" s="814" t="s">
        <v>907</v>
      </c>
      <c r="C112" s="814" t="s">
        <v>912</v>
      </c>
      <c r="D112" s="815" t="s">
        <v>1201</v>
      </c>
      <c r="E112" s="816" t="s">
        <v>918</v>
      </c>
      <c r="F112" s="814" t="s">
        <v>908</v>
      </c>
      <c r="G112" s="814" t="s">
        <v>1136</v>
      </c>
      <c r="H112" s="814" t="s">
        <v>329</v>
      </c>
      <c r="I112" s="814" t="s">
        <v>1137</v>
      </c>
      <c r="J112" s="814" t="s">
        <v>1138</v>
      </c>
      <c r="K112" s="814" t="s">
        <v>1139</v>
      </c>
      <c r="L112" s="817">
        <v>98.89</v>
      </c>
      <c r="M112" s="817">
        <v>98.89</v>
      </c>
      <c r="N112" s="814">
        <v>1</v>
      </c>
      <c r="O112" s="818">
        <v>0.5</v>
      </c>
      <c r="P112" s="817"/>
      <c r="Q112" s="819">
        <v>0</v>
      </c>
      <c r="R112" s="814"/>
      <c r="S112" s="819">
        <v>0</v>
      </c>
      <c r="T112" s="818"/>
      <c r="U112" s="820">
        <v>0</v>
      </c>
    </row>
    <row r="113" spans="1:21" ht="14.45" customHeight="1" x14ac:dyDescent="0.2">
      <c r="A113" s="813">
        <v>9</v>
      </c>
      <c r="B113" s="814" t="s">
        <v>907</v>
      </c>
      <c r="C113" s="814" t="s">
        <v>912</v>
      </c>
      <c r="D113" s="815" t="s">
        <v>1201</v>
      </c>
      <c r="E113" s="816" t="s">
        <v>918</v>
      </c>
      <c r="F113" s="814" t="s">
        <v>908</v>
      </c>
      <c r="G113" s="814" t="s">
        <v>988</v>
      </c>
      <c r="H113" s="814" t="s">
        <v>329</v>
      </c>
      <c r="I113" s="814" t="s">
        <v>1140</v>
      </c>
      <c r="J113" s="814" t="s">
        <v>990</v>
      </c>
      <c r="K113" s="814" t="s">
        <v>1141</v>
      </c>
      <c r="L113" s="817">
        <v>49.04</v>
      </c>
      <c r="M113" s="817">
        <v>49.04</v>
      </c>
      <c r="N113" s="814">
        <v>1</v>
      </c>
      <c r="O113" s="818">
        <v>0.5</v>
      </c>
      <c r="P113" s="817">
        <v>49.04</v>
      </c>
      <c r="Q113" s="819">
        <v>1</v>
      </c>
      <c r="R113" s="814">
        <v>1</v>
      </c>
      <c r="S113" s="819">
        <v>1</v>
      </c>
      <c r="T113" s="818">
        <v>0.5</v>
      </c>
      <c r="U113" s="820">
        <v>1</v>
      </c>
    </row>
    <row r="114" spans="1:21" ht="14.45" customHeight="1" x14ac:dyDescent="0.2">
      <c r="A114" s="813">
        <v>9</v>
      </c>
      <c r="B114" s="814" t="s">
        <v>907</v>
      </c>
      <c r="C114" s="814" t="s">
        <v>912</v>
      </c>
      <c r="D114" s="815" t="s">
        <v>1201</v>
      </c>
      <c r="E114" s="816" t="s">
        <v>918</v>
      </c>
      <c r="F114" s="814" t="s">
        <v>908</v>
      </c>
      <c r="G114" s="814" t="s">
        <v>1001</v>
      </c>
      <c r="H114" s="814" t="s">
        <v>329</v>
      </c>
      <c r="I114" s="814" t="s">
        <v>1002</v>
      </c>
      <c r="J114" s="814" t="s">
        <v>1003</v>
      </c>
      <c r="K114" s="814" t="s">
        <v>1004</v>
      </c>
      <c r="L114" s="817">
        <v>36.54</v>
      </c>
      <c r="M114" s="817">
        <v>36.54</v>
      </c>
      <c r="N114" s="814">
        <v>1</v>
      </c>
      <c r="O114" s="818">
        <v>0.5</v>
      </c>
      <c r="P114" s="817">
        <v>36.54</v>
      </c>
      <c r="Q114" s="819">
        <v>1</v>
      </c>
      <c r="R114" s="814">
        <v>1</v>
      </c>
      <c r="S114" s="819">
        <v>1</v>
      </c>
      <c r="T114" s="818">
        <v>0.5</v>
      </c>
      <c r="U114" s="820">
        <v>1</v>
      </c>
    </row>
    <row r="115" spans="1:21" ht="14.45" customHeight="1" x14ac:dyDescent="0.2">
      <c r="A115" s="813">
        <v>9</v>
      </c>
      <c r="B115" s="814" t="s">
        <v>907</v>
      </c>
      <c r="C115" s="814" t="s">
        <v>912</v>
      </c>
      <c r="D115" s="815" t="s">
        <v>1201</v>
      </c>
      <c r="E115" s="816" t="s">
        <v>918</v>
      </c>
      <c r="F115" s="814" t="s">
        <v>908</v>
      </c>
      <c r="G115" s="814" t="s">
        <v>1121</v>
      </c>
      <c r="H115" s="814" t="s">
        <v>329</v>
      </c>
      <c r="I115" s="814" t="s">
        <v>1142</v>
      </c>
      <c r="J115" s="814" t="s">
        <v>1143</v>
      </c>
      <c r="K115" s="814" t="s">
        <v>1144</v>
      </c>
      <c r="L115" s="817">
        <v>141.25</v>
      </c>
      <c r="M115" s="817">
        <v>282.5</v>
      </c>
      <c r="N115" s="814">
        <v>2</v>
      </c>
      <c r="O115" s="818">
        <v>0.5</v>
      </c>
      <c r="P115" s="817"/>
      <c r="Q115" s="819">
        <v>0</v>
      </c>
      <c r="R115" s="814"/>
      <c r="S115" s="819">
        <v>0</v>
      </c>
      <c r="T115" s="818"/>
      <c r="U115" s="820">
        <v>0</v>
      </c>
    </row>
    <row r="116" spans="1:21" ht="14.45" customHeight="1" x14ac:dyDescent="0.2">
      <c r="A116" s="813">
        <v>9</v>
      </c>
      <c r="B116" s="814" t="s">
        <v>907</v>
      </c>
      <c r="C116" s="814" t="s">
        <v>912</v>
      </c>
      <c r="D116" s="815" t="s">
        <v>1201</v>
      </c>
      <c r="E116" s="816" t="s">
        <v>918</v>
      </c>
      <c r="F116" s="814" t="s">
        <v>908</v>
      </c>
      <c r="G116" s="814" t="s">
        <v>1121</v>
      </c>
      <c r="H116" s="814" t="s">
        <v>664</v>
      </c>
      <c r="I116" s="814" t="s">
        <v>1145</v>
      </c>
      <c r="J116" s="814" t="s">
        <v>1146</v>
      </c>
      <c r="K116" s="814" t="s">
        <v>1147</v>
      </c>
      <c r="L116" s="817">
        <v>141.25</v>
      </c>
      <c r="M116" s="817">
        <v>423.75</v>
      </c>
      <c r="N116" s="814">
        <v>3</v>
      </c>
      <c r="O116" s="818">
        <v>2</v>
      </c>
      <c r="P116" s="817">
        <v>423.75</v>
      </c>
      <c r="Q116" s="819">
        <v>1</v>
      </c>
      <c r="R116" s="814">
        <v>3</v>
      </c>
      <c r="S116" s="819">
        <v>1</v>
      </c>
      <c r="T116" s="818">
        <v>2</v>
      </c>
      <c r="U116" s="820">
        <v>1</v>
      </c>
    </row>
    <row r="117" spans="1:21" ht="14.45" customHeight="1" x14ac:dyDescent="0.2">
      <c r="A117" s="813">
        <v>9</v>
      </c>
      <c r="B117" s="814" t="s">
        <v>907</v>
      </c>
      <c r="C117" s="814" t="s">
        <v>912</v>
      </c>
      <c r="D117" s="815" t="s">
        <v>1201</v>
      </c>
      <c r="E117" s="816" t="s">
        <v>918</v>
      </c>
      <c r="F117" s="814" t="s">
        <v>908</v>
      </c>
      <c r="G117" s="814" t="s">
        <v>1148</v>
      </c>
      <c r="H117" s="814" t="s">
        <v>329</v>
      </c>
      <c r="I117" s="814" t="s">
        <v>1149</v>
      </c>
      <c r="J117" s="814" t="s">
        <v>1150</v>
      </c>
      <c r="K117" s="814" t="s">
        <v>1151</v>
      </c>
      <c r="L117" s="817">
        <v>97.76</v>
      </c>
      <c r="M117" s="817">
        <v>97.76</v>
      </c>
      <c r="N117" s="814">
        <v>1</v>
      </c>
      <c r="O117" s="818">
        <v>0.5</v>
      </c>
      <c r="P117" s="817"/>
      <c r="Q117" s="819">
        <v>0</v>
      </c>
      <c r="R117" s="814"/>
      <c r="S117" s="819">
        <v>0</v>
      </c>
      <c r="T117" s="818"/>
      <c r="U117" s="820">
        <v>0</v>
      </c>
    </row>
    <row r="118" spans="1:21" ht="14.45" customHeight="1" x14ac:dyDescent="0.2">
      <c r="A118" s="813">
        <v>9</v>
      </c>
      <c r="B118" s="814" t="s">
        <v>907</v>
      </c>
      <c r="C118" s="814" t="s">
        <v>912</v>
      </c>
      <c r="D118" s="815" t="s">
        <v>1201</v>
      </c>
      <c r="E118" s="816" t="s">
        <v>918</v>
      </c>
      <c r="F118" s="814" t="s">
        <v>908</v>
      </c>
      <c r="G118" s="814" t="s">
        <v>955</v>
      </c>
      <c r="H118" s="814" t="s">
        <v>329</v>
      </c>
      <c r="I118" s="814" t="s">
        <v>956</v>
      </c>
      <c r="J118" s="814" t="s">
        <v>957</v>
      </c>
      <c r="K118" s="814" t="s">
        <v>958</v>
      </c>
      <c r="L118" s="817">
        <v>87.67</v>
      </c>
      <c r="M118" s="817">
        <v>263.01</v>
      </c>
      <c r="N118" s="814">
        <v>3</v>
      </c>
      <c r="O118" s="818">
        <v>1</v>
      </c>
      <c r="P118" s="817"/>
      <c r="Q118" s="819">
        <v>0</v>
      </c>
      <c r="R118" s="814"/>
      <c r="S118" s="819">
        <v>0</v>
      </c>
      <c r="T118" s="818"/>
      <c r="U118" s="820">
        <v>0</v>
      </c>
    </row>
    <row r="119" spans="1:21" ht="14.45" customHeight="1" x14ac:dyDescent="0.2">
      <c r="A119" s="813">
        <v>9</v>
      </c>
      <c r="B119" s="814" t="s">
        <v>907</v>
      </c>
      <c r="C119" s="814" t="s">
        <v>912</v>
      </c>
      <c r="D119" s="815" t="s">
        <v>1201</v>
      </c>
      <c r="E119" s="816" t="s">
        <v>918</v>
      </c>
      <c r="F119" s="814" t="s">
        <v>908</v>
      </c>
      <c r="G119" s="814" t="s">
        <v>1152</v>
      </c>
      <c r="H119" s="814" t="s">
        <v>329</v>
      </c>
      <c r="I119" s="814" t="s">
        <v>1153</v>
      </c>
      <c r="J119" s="814" t="s">
        <v>1154</v>
      </c>
      <c r="K119" s="814" t="s">
        <v>1155</v>
      </c>
      <c r="L119" s="817">
        <v>42.54</v>
      </c>
      <c r="M119" s="817">
        <v>127.62</v>
      </c>
      <c r="N119" s="814">
        <v>3</v>
      </c>
      <c r="O119" s="818">
        <v>1</v>
      </c>
      <c r="P119" s="817"/>
      <c r="Q119" s="819">
        <v>0</v>
      </c>
      <c r="R119" s="814"/>
      <c r="S119" s="819">
        <v>0</v>
      </c>
      <c r="T119" s="818"/>
      <c r="U119" s="820">
        <v>0</v>
      </c>
    </row>
    <row r="120" spans="1:21" ht="14.45" customHeight="1" x14ac:dyDescent="0.2">
      <c r="A120" s="813">
        <v>9</v>
      </c>
      <c r="B120" s="814" t="s">
        <v>907</v>
      </c>
      <c r="C120" s="814" t="s">
        <v>912</v>
      </c>
      <c r="D120" s="815" t="s">
        <v>1201</v>
      </c>
      <c r="E120" s="816" t="s">
        <v>918</v>
      </c>
      <c r="F120" s="814" t="s">
        <v>908</v>
      </c>
      <c r="G120" s="814" t="s">
        <v>961</v>
      </c>
      <c r="H120" s="814" t="s">
        <v>329</v>
      </c>
      <c r="I120" s="814" t="s">
        <v>1156</v>
      </c>
      <c r="J120" s="814" t="s">
        <v>1157</v>
      </c>
      <c r="K120" s="814" t="s">
        <v>1158</v>
      </c>
      <c r="L120" s="817">
        <v>177.92</v>
      </c>
      <c r="M120" s="817">
        <v>355.84</v>
      </c>
      <c r="N120" s="814">
        <v>2</v>
      </c>
      <c r="O120" s="818">
        <v>0.5</v>
      </c>
      <c r="P120" s="817"/>
      <c r="Q120" s="819">
        <v>0</v>
      </c>
      <c r="R120" s="814"/>
      <c r="S120" s="819">
        <v>0</v>
      </c>
      <c r="T120" s="818"/>
      <c r="U120" s="820">
        <v>0</v>
      </c>
    </row>
    <row r="121" spans="1:21" ht="14.45" customHeight="1" x14ac:dyDescent="0.2">
      <c r="A121" s="813">
        <v>9</v>
      </c>
      <c r="B121" s="814" t="s">
        <v>907</v>
      </c>
      <c r="C121" s="814" t="s">
        <v>912</v>
      </c>
      <c r="D121" s="815" t="s">
        <v>1201</v>
      </c>
      <c r="E121" s="816" t="s">
        <v>918</v>
      </c>
      <c r="F121" s="814" t="s">
        <v>908</v>
      </c>
      <c r="G121" s="814" t="s">
        <v>1159</v>
      </c>
      <c r="H121" s="814" t="s">
        <v>664</v>
      </c>
      <c r="I121" s="814" t="s">
        <v>1160</v>
      </c>
      <c r="J121" s="814" t="s">
        <v>1161</v>
      </c>
      <c r="K121" s="814" t="s">
        <v>1162</v>
      </c>
      <c r="L121" s="817">
        <v>0</v>
      </c>
      <c r="M121" s="817">
        <v>0</v>
      </c>
      <c r="N121" s="814">
        <v>1</v>
      </c>
      <c r="O121" s="818">
        <v>1</v>
      </c>
      <c r="P121" s="817"/>
      <c r="Q121" s="819"/>
      <c r="R121" s="814"/>
      <c r="S121" s="819">
        <v>0</v>
      </c>
      <c r="T121" s="818"/>
      <c r="U121" s="820">
        <v>0</v>
      </c>
    </row>
    <row r="122" spans="1:21" ht="14.45" customHeight="1" x14ac:dyDescent="0.2">
      <c r="A122" s="813">
        <v>9</v>
      </c>
      <c r="B122" s="814" t="s">
        <v>907</v>
      </c>
      <c r="C122" s="814" t="s">
        <v>912</v>
      </c>
      <c r="D122" s="815" t="s">
        <v>1201</v>
      </c>
      <c r="E122" s="816" t="s">
        <v>918</v>
      </c>
      <c r="F122" s="814" t="s">
        <v>908</v>
      </c>
      <c r="G122" s="814" t="s">
        <v>1163</v>
      </c>
      <c r="H122" s="814" t="s">
        <v>329</v>
      </c>
      <c r="I122" s="814" t="s">
        <v>1164</v>
      </c>
      <c r="J122" s="814" t="s">
        <v>1165</v>
      </c>
      <c r="K122" s="814" t="s">
        <v>1166</v>
      </c>
      <c r="L122" s="817">
        <v>239.79</v>
      </c>
      <c r="M122" s="817">
        <v>239.79</v>
      </c>
      <c r="N122" s="814">
        <v>1</v>
      </c>
      <c r="O122" s="818">
        <v>1</v>
      </c>
      <c r="P122" s="817">
        <v>239.79</v>
      </c>
      <c r="Q122" s="819">
        <v>1</v>
      </c>
      <c r="R122" s="814">
        <v>1</v>
      </c>
      <c r="S122" s="819">
        <v>1</v>
      </c>
      <c r="T122" s="818">
        <v>1</v>
      </c>
      <c r="U122" s="820">
        <v>1</v>
      </c>
    </row>
    <row r="123" spans="1:21" ht="14.45" customHeight="1" x14ac:dyDescent="0.2">
      <c r="A123" s="813">
        <v>9</v>
      </c>
      <c r="B123" s="814" t="s">
        <v>907</v>
      </c>
      <c r="C123" s="814" t="s">
        <v>912</v>
      </c>
      <c r="D123" s="815" t="s">
        <v>1201</v>
      </c>
      <c r="E123" s="816" t="s">
        <v>918</v>
      </c>
      <c r="F123" s="814" t="s">
        <v>908</v>
      </c>
      <c r="G123" s="814" t="s">
        <v>1018</v>
      </c>
      <c r="H123" s="814" t="s">
        <v>329</v>
      </c>
      <c r="I123" s="814" t="s">
        <v>1038</v>
      </c>
      <c r="J123" s="814" t="s">
        <v>1039</v>
      </c>
      <c r="K123" s="814" t="s">
        <v>1040</v>
      </c>
      <c r="L123" s="817">
        <v>294.81</v>
      </c>
      <c r="M123" s="817">
        <v>2653.29</v>
      </c>
      <c r="N123" s="814">
        <v>9</v>
      </c>
      <c r="O123" s="818">
        <v>2</v>
      </c>
      <c r="P123" s="817">
        <v>1768.8600000000001</v>
      </c>
      <c r="Q123" s="819">
        <v>0.66666666666666674</v>
      </c>
      <c r="R123" s="814">
        <v>6</v>
      </c>
      <c r="S123" s="819">
        <v>0.66666666666666663</v>
      </c>
      <c r="T123" s="818">
        <v>1</v>
      </c>
      <c r="U123" s="820">
        <v>0.5</v>
      </c>
    </row>
    <row r="124" spans="1:21" ht="14.45" customHeight="1" x14ac:dyDescent="0.2">
      <c r="A124" s="813">
        <v>9</v>
      </c>
      <c r="B124" s="814" t="s">
        <v>907</v>
      </c>
      <c r="C124" s="814" t="s">
        <v>912</v>
      </c>
      <c r="D124" s="815" t="s">
        <v>1201</v>
      </c>
      <c r="E124" s="816" t="s">
        <v>918</v>
      </c>
      <c r="F124" s="814" t="s">
        <v>910</v>
      </c>
      <c r="G124" s="814" t="s">
        <v>969</v>
      </c>
      <c r="H124" s="814" t="s">
        <v>329</v>
      </c>
      <c r="I124" s="814" t="s">
        <v>1167</v>
      </c>
      <c r="J124" s="814" t="s">
        <v>1168</v>
      </c>
      <c r="K124" s="814" t="s">
        <v>1169</v>
      </c>
      <c r="L124" s="817">
        <v>500.25</v>
      </c>
      <c r="M124" s="817">
        <v>500.25</v>
      </c>
      <c r="N124" s="814">
        <v>1</v>
      </c>
      <c r="O124" s="818">
        <v>1</v>
      </c>
      <c r="P124" s="817">
        <v>500.25</v>
      </c>
      <c r="Q124" s="819">
        <v>1</v>
      </c>
      <c r="R124" s="814">
        <v>1</v>
      </c>
      <c r="S124" s="819">
        <v>1</v>
      </c>
      <c r="T124" s="818">
        <v>1</v>
      </c>
      <c r="U124" s="820">
        <v>1</v>
      </c>
    </row>
    <row r="125" spans="1:21" ht="14.45" customHeight="1" x14ac:dyDescent="0.2">
      <c r="A125" s="813">
        <v>9</v>
      </c>
      <c r="B125" s="814" t="s">
        <v>907</v>
      </c>
      <c r="C125" s="814" t="s">
        <v>912</v>
      </c>
      <c r="D125" s="815" t="s">
        <v>1201</v>
      </c>
      <c r="E125" s="816" t="s">
        <v>923</v>
      </c>
      <c r="F125" s="814" t="s">
        <v>908</v>
      </c>
      <c r="G125" s="814" t="s">
        <v>972</v>
      </c>
      <c r="H125" s="814" t="s">
        <v>329</v>
      </c>
      <c r="I125" s="814" t="s">
        <v>1094</v>
      </c>
      <c r="J125" s="814" t="s">
        <v>974</v>
      </c>
      <c r="K125" s="814" t="s">
        <v>1095</v>
      </c>
      <c r="L125" s="817">
        <v>42.1</v>
      </c>
      <c r="M125" s="817">
        <v>42.1</v>
      </c>
      <c r="N125" s="814">
        <v>1</v>
      </c>
      <c r="O125" s="818">
        <v>1</v>
      </c>
      <c r="P125" s="817"/>
      <c r="Q125" s="819">
        <v>0</v>
      </c>
      <c r="R125" s="814"/>
      <c r="S125" s="819">
        <v>0</v>
      </c>
      <c r="T125" s="818"/>
      <c r="U125" s="820">
        <v>0</v>
      </c>
    </row>
    <row r="126" spans="1:21" ht="14.45" customHeight="1" x14ac:dyDescent="0.2">
      <c r="A126" s="813">
        <v>9</v>
      </c>
      <c r="B126" s="814" t="s">
        <v>907</v>
      </c>
      <c r="C126" s="814" t="s">
        <v>912</v>
      </c>
      <c r="D126" s="815" t="s">
        <v>1201</v>
      </c>
      <c r="E126" s="816" t="s">
        <v>923</v>
      </c>
      <c r="F126" s="814" t="s">
        <v>908</v>
      </c>
      <c r="G126" s="814" t="s">
        <v>1170</v>
      </c>
      <c r="H126" s="814" t="s">
        <v>664</v>
      </c>
      <c r="I126" s="814" t="s">
        <v>1171</v>
      </c>
      <c r="J126" s="814" t="s">
        <v>1172</v>
      </c>
      <c r="K126" s="814" t="s">
        <v>1173</v>
      </c>
      <c r="L126" s="817">
        <v>58.77</v>
      </c>
      <c r="M126" s="817">
        <v>58.77</v>
      </c>
      <c r="N126" s="814">
        <v>1</v>
      </c>
      <c r="O126" s="818">
        <v>1</v>
      </c>
      <c r="P126" s="817">
        <v>58.77</v>
      </c>
      <c r="Q126" s="819">
        <v>1</v>
      </c>
      <c r="R126" s="814">
        <v>1</v>
      </c>
      <c r="S126" s="819">
        <v>1</v>
      </c>
      <c r="T126" s="818">
        <v>1</v>
      </c>
      <c r="U126" s="820">
        <v>1</v>
      </c>
    </row>
    <row r="127" spans="1:21" ht="14.45" customHeight="1" x14ac:dyDescent="0.2">
      <c r="A127" s="813">
        <v>9</v>
      </c>
      <c r="B127" s="814" t="s">
        <v>907</v>
      </c>
      <c r="C127" s="814" t="s">
        <v>912</v>
      </c>
      <c r="D127" s="815" t="s">
        <v>1201</v>
      </c>
      <c r="E127" s="816" t="s">
        <v>923</v>
      </c>
      <c r="F127" s="814" t="s">
        <v>908</v>
      </c>
      <c r="G127" s="814" t="s">
        <v>1117</v>
      </c>
      <c r="H127" s="814" t="s">
        <v>329</v>
      </c>
      <c r="I127" s="814" t="s">
        <v>1118</v>
      </c>
      <c r="J127" s="814" t="s">
        <v>1119</v>
      </c>
      <c r="K127" s="814" t="s">
        <v>1120</v>
      </c>
      <c r="L127" s="817">
        <v>54.85</v>
      </c>
      <c r="M127" s="817">
        <v>54.85</v>
      </c>
      <c r="N127" s="814">
        <v>1</v>
      </c>
      <c r="O127" s="818"/>
      <c r="P127" s="817"/>
      <c r="Q127" s="819">
        <v>0</v>
      </c>
      <c r="R127" s="814"/>
      <c r="S127" s="819">
        <v>0</v>
      </c>
      <c r="T127" s="818"/>
      <c r="U127" s="820"/>
    </row>
    <row r="128" spans="1:21" ht="14.45" customHeight="1" x14ac:dyDescent="0.2">
      <c r="A128" s="813">
        <v>9</v>
      </c>
      <c r="B128" s="814" t="s">
        <v>907</v>
      </c>
      <c r="C128" s="814" t="s">
        <v>912</v>
      </c>
      <c r="D128" s="815" t="s">
        <v>1201</v>
      </c>
      <c r="E128" s="816" t="s">
        <v>923</v>
      </c>
      <c r="F128" s="814" t="s">
        <v>908</v>
      </c>
      <c r="G128" s="814" t="s">
        <v>1174</v>
      </c>
      <c r="H128" s="814" t="s">
        <v>329</v>
      </c>
      <c r="I128" s="814" t="s">
        <v>1175</v>
      </c>
      <c r="J128" s="814" t="s">
        <v>1176</v>
      </c>
      <c r="K128" s="814" t="s">
        <v>1177</v>
      </c>
      <c r="L128" s="817">
        <v>89.39</v>
      </c>
      <c r="M128" s="817">
        <v>178.78</v>
      </c>
      <c r="N128" s="814">
        <v>2</v>
      </c>
      <c r="O128" s="818">
        <v>1</v>
      </c>
      <c r="P128" s="817">
        <v>178.78</v>
      </c>
      <c r="Q128" s="819">
        <v>1</v>
      </c>
      <c r="R128" s="814">
        <v>2</v>
      </c>
      <c r="S128" s="819">
        <v>1</v>
      </c>
      <c r="T128" s="818">
        <v>1</v>
      </c>
      <c r="U128" s="820">
        <v>1</v>
      </c>
    </row>
    <row r="129" spans="1:21" ht="14.45" customHeight="1" x14ac:dyDescent="0.2">
      <c r="A129" s="813">
        <v>9</v>
      </c>
      <c r="B129" s="814" t="s">
        <v>907</v>
      </c>
      <c r="C129" s="814" t="s">
        <v>912</v>
      </c>
      <c r="D129" s="815" t="s">
        <v>1201</v>
      </c>
      <c r="E129" s="816" t="s">
        <v>923</v>
      </c>
      <c r="F129" s="814" t="s">
        <v>908</v>
      </c>
      <c r="G129" s="814" t="s">
        <v>952</v>
      </c>
      <c r="H129" s="814" t="s">
        <v>329</v>
      </c>
      <c r="I129" s="814" t="s">
        <v>1178</v>
      </c>
      <c r="J129" s="814" t="s">
        <v>865</v>
      </c>
      <c r="K129" s="814" t="s">
        <v>1179</v>
      </c>
      <c r="L129" s="817">
        <v>0</v>
      </c>
      <c r="M129" s="817">
        <v>0</v>
      </c>
      <c r="N129" s="814">
        <v>1</v>
      </c>
      <c r="O129" s="818">
        <v>1</v>
      </c>
      <c r="P129" s="817">
        <v>0</v>
      </c>
      <c r="Q129" s="819"/>
      <c r="R129" s="814">
        <v>1</v>
      </c>
      <c r="S129" s="819">
        <v>1</v>
      </c>
      <c r="T129" s="818">
        <v>1</v>
      </c>
      <c r="U129" s="820">
        <v>1</v>
      </c>
    </row>
    <row r="130" spans="1:21" ht="14.45" customHeight="1" x14ac:dyDescent="0.2">
      <c r="A130" s="813">
        <v>9</v>
      </c>
      <c r="B130" s="814" t="s">
        <v>907</v>
      </c>
      <c r="C130" s="814" t="s">
        <v>912</v>
      </c>
      <c r="D130" s="815" t="s">
        <v>1201</v>
      </c>
      <c r="E130" s="816" t="s">
        <v>922</v>
      </c>
      <c r="F130" s="814" t="s">
        <v>908</v>
      </c>
      <c r="G130" s="814" t="s">
        <v>1180</v>
      </c>
      <c r="H130" s="814" t="s">
        <v>329</v>
      </c>
      <c r="I130" s="814" t="s">
        <v>1181</v>
      </c>
      <c r="J130" s="814" t="s">
        <v>1182</v>
      </c>
      <c r="K130" s="814" t="s">
        <v>1183</v>
      </c>
      <c r="L130" s="817">
        <v>79.64</v>
      </c>
      <c r="M130" s="817">
        <v>159.28</v>
      </c>
      <c r="N130" s="814">
        <v>2</v>
      </c>
      <c r="O130" s="818">
        <v>0.5</v>
      </c>
      <c r="P130" s="817">
        <v>159.28</v>
      </c>
      <c r="Q130" s="819">
        <v>1</v>
      </c>
      <c r="R130" s="814">
        <v>2</v>
      </c>
      <c r="S130" s="819">
        <v>1</v>
      </c>
      <c r="T130" s="818">
        <v>0.5</v>
      </c>
      <c r="U130" s="820">
        <v>1</v>
      </c>
    </row>
    <row r="131" spans="1:21" ht="14.45" customHeight="1" x14ac:dyDescent="0.2">
      <c r="A131" s="813">
        <v>9</v>
      </c>
      <c r="B131" s="814" t="s">
        <v>907</v>
      </c>
      <c r="C131" s="814" t="s">
        <v>912</v>
      </c>
      <c r="D131" s="815" t="s">
        <v>1201</v>
      </c>
      <c r="E131" s="816" t="s">
        <v>922</v>
      </c>
      <c r="F131" s="814" t="s">
        <v>908</v>
      </c>
      <c r="G131" s="814" t="s">
        <v>1184</v>
      </c>
      <c r="H131" s="814" t="s">
        <v>329</v>
      </c>
      <c r="I131" s="814" t="s">
        <v>1185</v>
      </c>
      <c r="J131" s="814" t="s">
        <v>1186</v>
      </c>
      <c r="K131" s="814" t="s">
        <v>1187</v>
      </c>
      <c r="L131" s="817">
        <v>90.95</v>
      </c>
      <c r="M131" s="817">
        <v>90.95</v>
      </c>
      <c r="N131" s="814">
        <v>1</v>
      </c>
      <c r="O131" s="818">
        <v>1</v>
      </c>
      <c r="P131" s="817">
        <v>90.95</v>
      </c>
      <c r="Q131" s="819">
        <v>1</v>
      </c>
      <c r="R131" s="814">
        <v>1</v>
      </c>
      <c r="S131" s="819">
        <v>1</v>
      </c>
      <c r="T131" s="818">
        <v>1</v>
      </c>
      <c r="U131" s="820">
        <v>1</v>
      </c>
    </row>
    <row r="132" spans="1:21" ht="14.45" customHeight="1" x14ac:dyDescent="0.2">
      <c r="A132" s="813">
        <v>9</v>
      </c>
      <c r="B132" s="814" t="s">
        <v>907</v>
      </c>
      <c r="C132" s="814" t="s">
        <v>912</v>
      </c>
      <c r="D132" s="815" t="s">
        <v>1201</v>
      </c>
      <c r="E132" s="816" t="s">
        <v>922</v>
      </c>
      <c r="F132" s="814" t="s">
        <v>908</v>
      </c>
      <c r="G132" s="814" t="s">
        <v>1188</v>
      </c>
      <c r="H132" s="814" t="s">
        <v>664</v>
      </c>
      <c r="I132" s="814" t="s">
        <v>1189</v>
      </c>
      <c r="J132" s="814" t="s">
        <v>1190</v>
      </c>
      <c r="K132" s="814" t="s">
        <v>1191</v>
      </c>
      <c r="L132" s="817">
        <v>11.48</v>
      </c>
      <c r="M132" s="817">
        <v>34.44</v>
      </c>
      <c r="N132" s="814">
        <v>3</v>
      </c>
      <c r="O132" s="818">
        <v>0.5</v>
      </c>
      <c r="P132" s="817">
        <v>34.44</v>
      </c>
      <c r="Q132" s="819">
        <v>1</v>
      </c>
      <c r="R132" s="814">
        <v>3</v>
      </c>
      <c r="S132" s="819">
        <v>1</v>
      </c>
      <c r="T132" s="818">
        <v>0.5</v>
      </c>
      <c r="U132" s="820">
        <v>1</v>
      </c>
    </row>
    <row r="133" spans="1:21" ht="14.45" customHeight="1" x14ac:dyDescent="0.2">
      <c r="A133" s="813">
        <v>9</v>
      </c>
      <c r="B133" s="814" t="s">
        <v>907</v>
      </c>
      <c r="C133" s="814" t="s">
        <v>912</v>
      </c>
      <c r="D133" s="815" t="s">
        <v>1201</v>
      </c>
      <c r="E133" s="816" t="s">
        <v>917</v>
      </c>
      <c r="F133" s="814" t="s">
        <v>908</v>
      </c>
      <c r="G133" s="814" t="s">
        <v>1192</v>
      </c>
      <c r="H133" s="814" t="s">
        <v>329</v>
      </c>
      <c r="I133" s="814" t="s">
        <v>1193</v>
      </c>
      <c r="J133" s="814" t="s">
        <v>1194</v>
      </c>
      <c r="K133" s="814" t="s">
        <v>1195</v>
      </c>
      <c r="L133" s="817">
        <v>0</v>
      </c>
      <c r="M133" s="817">
        <v>0</v>
      </c>
      <c r="N133" s="814">
        <v>1</v>
      </c>
      <c r="O133" s="818">
        <v>1</v>
      </c>
      <c r="P133" s="817">
        <v>0</v>
      </c>
      <c r="Q133" s="819"/>
      <c r="R133" s="814">
        <v>1</v>
      </c>
      <c r="S133" s="819">
        <v>1</v>
      </c>
      <c r="T133" s="818">
        <v>1</v>
      </c>
      <c r="U133" s="820">
        <v>1</v>
      </c>
    </row>
    <row r="134" spans="1:21" ht="14.45" customHeight="1" x14ac:dyDescent="0.2">
      <c r="A134" s="813">
        <v>9</v>
      </c>
      <c r="B134" s="814" t="s">
        <v>907</v>
      </c>
      <c r="C134" s="814" t="s">
        <v>912</v>
      </c>
      <c r="D134" s="815" t="s">
        <v>1201</v>
      </c>
      <c r="E134" s="816" t="s">
        <v>917</v>
      </c>
      <c r="F134" s="814" t="s">
        <v>908</v>
      </c>
      <c r="G134" s="814" t="s">
        <v>995</v>
      </c>
      <c r="H134" s="814" t="s">
        <v>329</v>
      </c>
      <c r="I134" s="814" t="s">
        <v>996</v>
      </c>
      <c r="J134" s="814" t="s">
        <v>655</v>
      </c>
      <c r="K134" s="814" t="s">
        <v>997</v>
      </c>
      <c r="L134" s="817">
        <v>42.14</v>
      </c>
      <c r="M134" s="817">
        <v>42.14</v>
      </c>
      <c r="N134" s="814">
        <v>1</v>
      </c>
      <c r="O134" s="818">
        <v>1</v>
      </c>
      <c r="P134" s="817">
        <v>42.14</v>
      </c>
      <c r="Q134" s="819">
        <v>1</v>
      </c>
      <c r="R134" s="814">
        <v>1</v>
      </c>
      <c r="S134" s="819">
        <v>1</v>
      </c>
      <c r="T134" s="818">
        <v>1</v>
      </c>
      <c r="U134" s="820">
        <v>1</v>
      </c>
    </row>
    <row r="135" spans="1:21" ht="14.45" customHeight="1" x14ac:dyDescent="0.2">
      <c r="A135" s="813">
        <v>9</v>
      </c>
      <c r="B135" s="814" t="s">
        <v>907</v>
      </c>
      <c r="C135" s="814" t="s">
        <v>912</v>
      </c>
      <c r="D135" s="815" t="s">
        <v>1201</v>
      </c>
      <c r="E135" s="816" t="s">
        <v>917</v>
      </c>
      <c r="F135" s="814" t="s">
        <v>908</v>
      </c>
      <c r="G135" s="814" t="s">
        <v>1117</v>
      </c>
      <c r="H135" s="814" t="s">
        <v>329</v>
      </c>
      <c r="I135" s="814" t="s">
        <v>1196</v>
      </c>
      <c r="J135" s="814" t="s">
        <v>1119</v>
      </c>
      <c r="K135" s="814" t="s">
        <v>1197</v>
      </c>
      <c r="L135" s="817">
        <v>176.32</v>
      </c>
      <c r="M135" s="817">
        <v>176.32</v>
      </c>
      <c r="N135" s="814">
        <v>1</v>
      </c>
      <c r="O135" s="818">
        <v>1</v>
      </c>
      <c r="P135" s="817">
        <v>176.32</v>
      </c>
      <c r="Q135" s="819">
        <v>1</v>
      </c>
      <c r="R135" s="814">
        <v>1</v>
      </c>
      <c r="S135" s="819">
        <v>1</v>
      </c>
      <c r="T135" s="818">
        <v>1</v>
      </c>
      <c r="U135" s="820">
        <v>1</v>
      </c>
    </row>
    <row r="136" spans="1:21" ht="14.45" customHeight="1" x14ac:dyDescent="0.2">
      <c r="A136" s="813">
        <v>9</v>
      </c>
      <c r="B136" s="814" t="s">
        <v>907</v>
      </c>
      <c r="C136" s="814" t="s">
        <v>912</v>
      </c>
      <c r="D136" s="815" t="s">
        <v>1201</v>
      </c>
      <c r="E136" s="816" t="s">
        <v>917</v>
      </c>
      <c r="F136" s="814" t="s">
        <v>908</v>
      </c>
      <c r="G136" s="814" t="s">
        <v>1015</v>
      </c>
      <c r="H136" s="814" t="s">
        <v>329</v>
      </c>
      <c r="I136" s="814" t="s">
        <v>1016</v>
      </c>
      <c r="J136" s="814" t="s">
        <v>659</v>
      </c>
      <c r="K136" s="814" t="s">
        <v>1017</v>
      </c>
      <c r="L136" s="817">
        <v>61.97</v>
      </c>
      <c r="M136" s="817">
        <v>123.94</v>
      </c>
      <c r="N136" s="814">
        <v>2</v>
      </c>
      <c r="O136" s="818">
        <v>2</v>
      </c>
      <c r="P136" s="817"/>
      <c r="Q136" s="819">
        <v>0</v>
      </c>
      <c r="R136" s="814"/>
      <c r="S136" s="819">
        <v>0</v>
      </c>
      <c r="T136" s="818"/>
      <c r="U136" s="820">
        <v>0</v>
      </c>
    </row>
    <row r="137" spans="1:21" ht="14.45" customHeight="1" x14ac:dyDescent="0.2">
      <c r="A137" s="813">
        <v>9</v>
      </c>
      <c r="B137" s="814" t="s">
        <v>907</v>
      </c>
      <c r="C137" s="814" t="s">
        <v>912</v>
      </c>
      <c r="D137" s="815" t="s">
        <v>1201</v>
      </c>
      <c r="E137" s="816" t="s">
        <v>917</v>
      </c>
      <c r="F137" s="814" t="s">
        <v>908</v>
      </c>
      <c r="G137" s="814" t="s">
        <v>1159</v>
      </c>
      <c r="H137" s="814" t="s">
        <v>329</v>
      </c>
      <c r="I137" s="814" t="s">
        <v>1198</v>
      </c>
      <c r="J137" s="814" t="s">
        <v>1199</v>
      </c>
      <c r="K137" s="814" t="s">
        <v>1200</v>
      </c>
      <c r="L137" s="817">
        <v>0</v>
      </c>
      <c r="M137" s="817">
        <v>0</v>
      </c>
      <c r="N137" s="814">
        <v>1</v>
      </c>
      <c r="O137" s="818">
        <v>1</v>
      </c>
      <c r="P137" s="817">
        <v>0</v>
      </c>
      <c r="Q137" s="819"/>
      <c r="R137" s="814">
        <v>1</v>
      </c>
      <c r="S137" s="819">
        <v>1</v>
      </c>
      <c r="T137" s="818">
        <v>1</v>
      </c>
      <c r="U137" s="820">
        <v>1</v>
      </c>
    </row>
    <row r="138" spans="1:21" ht="14.45" customHeight="1" x14ac:dyDescent="0.2">
      <c r="A138" s="813">
        <v>9</v>
      </c>
      <c r="B138" s="814" t="s">
        <v>907</v>
      </c>
      <c r="C138" s="814" t="s">
        <v>912</v>
      </c>
      <c r="D138" s="815" t="s">
        <v>1201</v>
      </c>
      <c r="E138" s="816" t="s">
        <v>925</v>
      </c>
      <c r="F138" s="814" t="s">
        <v>908</v>
      </c>
      <c r="G138" s="814" t="s">
        <v>1001</v>
      </c>
      <c r="H138" s="814" t="s">
        <v>329</v>
      </c>
      <c r="I138" s="814" t="s">
        <v>1002</v>
      </c>
      <c r="J138" s="814" t="s">
        <v>1003</v>
      </c>
      <c r="K138" s="814" t="s">
        <v>1004</v>
      </c>
      <c r="L138" s="817">
        <v>36.54</v>
      </c>
      <c r="M138" s="817">
        <v>36.54</v>
      </c>
      <c r="N138" s="814">
        <v>1</v>
      </c>
      <c r="O138" s="818">
        <v>0.5</v>
      </c>
      <c r="P138" s="817">
        <v>36.54</v>
      </c>
      <c r="Q138" s="819">
        <v>1</v>
      </c>
      <c r="R138" s="814">
        <v>1</v>
      </c>
      <c r="S138" s="819">
        <v>1</v>
      </c>
      <c r="T138" s="818">
        <v>0.5</v>
      </c>
      <c r="U138" s="820">
        <v>1</v>
      </c>
    </row>
    <row r="139" spans="1:21" ht="14.45" customHeight="1" thickBot="1" x14ac:dyDescent="0.25">
      <c r="A139" s="821">
        <v>9</v>
      </c>
      <c r="B139" s="822" t="s">
        <v>907</v>
      </c>
      <c r="C139" s="822" t="s">
        <v>912</v>
      </c>
      <c r="D139" s="823" t="s">
        <v>1201</v>
      </c>
      <c r="E139" s="824" t="s">
        <v>925</v>
      </c>
      <c r="F139" s="822" t="s">
        <v>908</v>
      </c>
      <c r="G139" s="822" t="s">
        <v>1018</v>
      </c>
      <c r="H139" s="822" t="s">
        <v>329</v>
      </c>
      <c r="I139" s="822" t="s">
        <v>1038</v>
      </c>
      <c r="J139" s="822" t="s">
        <v>1039</v>
      </c>
      <c r="K139" s="822" t="s">
        <v>1040</v>
      </c>
      <c r="L139" s="825">
        <v>294.81</v>
      </c>
      <c r="M139" s="825">
        <v>589.62</v>
      </c>
      <c r="N139" s="822">
        <v>2</v>
      </c>
      <c r="O139" s="826">
        <v>0.5</v>
      </c>
      <c r="P139" s="825">
        <v>589.62</v>
      </c>
      <c r="Q139" s="827">
        <v>1</v>
      </c>
      <c r="R139" s="822">
        <v>2</v>
      </c>
      <c r="S139" s="827">
        <v>1</v>
      </c>
      <c r="T139" s="826">
        <v>0.5</v>
      </c>
      <c r="U139" s="828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FEA6542F-3CC8-4F39-94B4-0ACF6FD02027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3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" style="328" customWidth="1"/>
    <col min="5" max="5" width="5.5703125" style="331" customWidth="1"/>
    <col min="6" max="6" width="10" style="328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1203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29" t="s">
        <v>209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838" t="s">
        <v>920</v>
      </c>
      <c r="B5" s="225">
        <v>20751.239999999998</v>
      </c>
      <c r="C5" s="812">
        <v>0.41920223410328611</v>
      </c>
      <c r="D5" s="225">
        <v>28750.499999999996</v>
      </c>
      <c r="E5" s="812">
        <v>0.58079776589671395</v>
      </c>
      <c r="F5" s="830">
        <v>49501.739999999991</v>
      </c>
    </row>
    <row r="6" spans="1:6" ht="14.45" customHeight="1" x14ac:dyDescent="0.2">
      <c r="A6" s="839" t="s">
        <v>927</v>
      </c>
      <c r="B6" s="831">
        <v>347.35</v>
      </c>
      <c r="C6" s="819">
        <v>1</v>
      </c>
      <c r="D6" s="831"/>
      <c r="E6" s="819">
        <v>0</v>
      </c>
      <c r="F6" s="832">
        <v>347.35</v>
      </c>
    </row>
    <row r="7" spans="1:6" ht="14.45" customHeight="1" x14ac:dyDescent="0.2">
      <c r="A7" s="839" t="s">
        <v>924</v>
      </c>
      <c r="B7" s="831">
        <v>307.55</v>
      </c>
      <c r="C7" s="819">
        <v>4.1956088189228167E-3</v>
      </c>
      <c r="D7" s="831">
        <v>72995.28</v>
      </c>
      <c r="E7" s="819">
        <v>0.99580439118107711</v>
      </c>
      <c r="F7" s="832">
        <v>73302.83</v>
      </c>
    </row>
    <row r="8" spans="1:6" ht="14.45" customHeight="1" x14ac:dyDescent="0.2">
      <c r="A8" s="839" t="s">
        <v>919</v>
      </c>
      <c r="B8" s="831">
        <v>183.79</v>
      </c>
      <c r="C8" s="819">
        <v>0.13673630330625242</v>
      </c>
      <c r="D8" s="831">
        <v>1160.33</v>
      </c>
      <c r="E8" s="819">
        <v>0.86326369669374758</v>
      </c>
      <c r="F8" s="832">
        <v>1344.12</v>
      </c>
    </row>
    <row r="9" spans="1:6" ht="14.45" customHeight="1" x14ac:dyDescent="0.2">
      <c r="A9" s="839" t="s">
        <v>918</v>
      </c>
      <c r="B9" s="831">
        <v>97.76</v>
      </c>
      <c r="C9" s="819">
        <v>0.15235482966056793</v>
      </c>
      <c r="D9" s="831">
        <v>543.9</v>
      </c>
      <c r="E9" s="819">
        <v>0.8476451703394321</v>
      </c>
      <c r="F9" s="832">
        <v>641.66</v>
      </c>
    </row>
    <row r="10" spans="1:6" ht="14.45" customHeight="1" x14ac:dyDescent="0.2">
      <c r="A10" s="839" t="s">
        <v>923</v>
      </c>
      <c r="B10" s="831"/>
      <c r="C10" s="819">
        <v>0</v>
      </c>
      <c r="D10" s="831">
        <v>58.77</v>
      </c>
      <c r="E10" s="819">
        <v>1</v>
      </c>
      <c r="F10" s="832">
        <v>58.77</v>
      </c>
    </row>
    <row r="11" spans="1:6" ht="14.45" customHeight="1" x14ac:dyDescent="0.2">
      <c r="A11" s="839" t="s">
        <v>922</v>
      </c>
      <c r="B11" s="831"/>
      <c r="C11" s="819">
        <v>0</v>
      </c>
      <c r="D11" s="831">
        <v>34.44</v>
      </c>
      <c r="E11" s="819">
        <v>1</v>
      </c>
      <c r="F11" s="832">
        <v>34.44</v>
      </c>
    </row>
    <row r="12" spans="1:6" ht="14.45" customHeight="1" x14ac:dyDescent="0.2">
      <c r="A12" s="839" t="s">
        <v>921</v>
      </c>
      <c r="B12" s="831"/>
      <c r="C12" s="819">
        <v>0</v>
      </c>
      <c r="D12" s="831">
        <v>126.27</v>
      </c>
      <c r="E12" s="819">
        <v>1</v>
      </c>
      <c r="F12" s="832">
        <v>126.27</v>
      </c>
    </row>
    <row r="13" spans="1:6" ht="14.45" customHeight="1" thickBot="1" x14ac:dyDescent="0.25">
      <c r="A13" s="840" t="s">
        <v>926</v>
      </c>
      <c r="B13" s="835"/>
      <c r="C13" s="836">
        <v>0</v>
      </c>
      <c r="D13" s="835">
        <v>765.06</v>
      </c>
      <c r="E13" s="836">
        <v>1</v>
      </c>
      <c r="F13" s="837">
        <v>765.06</v>
      </c>
    </row>
    <row r="14" spans="1:6" ht="14.45" customHeight="1" thickBot="1" x14ac:dyDescent="0.25">
      <c r="A14" s="753" t="s">
        <v>3</v>
      </c>
      <c r="B14" s="754">
        <v>21687.689999999995</v>
      </c>
      <c r="C14" s="755">
        <v>0.17195769754802953</v>
      </c>
      <c r="D14" s="754">
        <v>104434.54999999999</v>
      </c>
      <c r="E14" s="755">
        <v>0.82804230245197019</v>
      </c>
      <c r="F14" s="756">
        <v>126122.24000000002</v>
      </c>
    </row>
    <row r="15" spans="1:6" ht="14.45" customHeight="1" thickBot="1" x14ac:dyDescent="0.25"/>
    <row r="16" spans="1:6" ht="14.45" customHeight="1" x14ac:dyDescent="0.2">
      <c r="A16" s="838" t="s">
        <v>1204</v>
      </c>
      <c r="B16" s="225">
        <v>21170.359999999997</v>
      </c>
      <c r="C16" s="812">
        <v>0.17562650808506977</v>
      </c>
      <c r="D16" s="225">
        <v>99371.58</v>
      </c>
      <c r="E16" s="812">
        <v>0.82437349191493015</v>
      </c>
      <c r="F16" s="830">
        <v>120541.94</v>
      </c>
    </row>
    <row r="17" spans="1:6" ht="14.45" customHeight="1" x14ac:dyDescent="0.2">
      <c r="A17" s="839" t="s">
        <v>1205</v>
      </c>
      <c r="B17" s="831">
        <v>235.78</v>
      </c>
      <c r="C17" s="819">
        <v>1</v>
      </c>
      <c r="D17" s="831"/>
      <c r="E17" s="819">
        <v>0</v>
      </c>
      <c r="F17" s="832">
        <v>235.78</v>
      </c>
    </row>
    <row r="18" spans="1:6" ht="14.45" customHeight="1" x14ac:dyDescent="0.2">
      <c r="A18" s="839" t="s">
        <v>1206</v>
      </c>
      <c r="B18" s="831">
        <v>183.79</v>
      </c>
      <c r="C18" s="819">
        <v>1</v>
      </c>
      <c r="D18" s="831"/>
      <c r="E18" s="819">
        <v>0</v>
      </c>
      <c r="F18" s="832">
        <v>183.79</v>
      </c>
    </row>
    <row r="19" spans="1:6" ht="14.45" customHeight="1" x14ac:dyDescent="0.2">
      <c r="A19" s="839" t="s">
        <v>1207</v>
      </c>
      <c r="B19" s="831">
        <v>97.76</v>
      </c>
      <c r="C19" s="819">
        <v>1</v>
      </c>
      <c r="D19" s="831"/>
      <c r="E19" s="819">
        <v>0</v>
      </c>
      <c r="F19" s="832">
        <v>97.76</v>
      </c>
    </row>
    <row r="20" spans="1:6" ht="14.45" customHeight="1" x14ac:dyDescent="0.2">
      <c r="A20" s="839" t="s">
        <v>859</v>
      </c>
      <c r="B20" s="831"/>
      <c r="C20" s="819">
        <v>0</v>
      </c>
      <c r="D20" s="831">
        <v>766.96</v>
      </c>
      <c r="E20" s="819">
        <v>1</v>
      </c>
      <c r="F20" s="832">
        <v>766.96</v>
      </c>
    </row>
    <row r="21" spans="1:6" ht="14.45" customHeight="1" x14ac:dyDescent="0.2">
      <c r="A21" s="839" t="s">
        <v>1208</v>
      </c>
      <c r="B21" s="831"/>
      <c r="C21" s="819">
        <v>0</v>
      </c>
      <c r="D21" s="831">
        <v>293.87</v>
      </c>
      <c r="E21" s="819">
        <v>1</v>
      </c>
      <c r="F21" s="832">
        <v>293.87</v>
      </c>
    </row>
    <row r="22" spans="1:6" ht="14.45" customHeight="1" x14ac:dyDescent="0.2">
      <c r="A22" s="839" t="s">
        <v>1209</v>
      </c>
      <c r="B22" s="831"/>
      <c r="C22" s="819">
        <v>0</v>
      </c>
      <c r="D22" s="831">
        <v>34.44</v>
      </c>
      <c r="E22" s="819">
        <v>1</v>
      </c>
      <c r="F22" s="832">
        <v>34.44</v>
      </c>
    </row>
    <row r="23" spans="1:6" ht="14.45" customHeight="1" x14ac:dyDescent="0.2">
      <c r="A23" s="839" t="s">
        <v>1210</v>
      </c>
      <c r="B23" s="831"/>
      <c r="C23" s="819">
        <v>0</v>
      </c>
      <c r="D23" s="831">
        <v>423.75</v>
      </c>
      <c r="E23" s="819">
        <v>1</v>
      </c>
      <c r="F23" s="832">
        <v>423.75</v>
      </c>
    </row>
    <row r="24" spans="1:6" ht="14.45" customHeight="1" x14ac:dyDescent="0.2">
      <c r="A24" s="839" t="s">
        <v>857</v>
      </c>
      <c r="B24" s="831"/>
      <c r="C24" s="819">
        <v>0</v>
      </c>
      <c r="D24" s="831">
        <v>127.5</v>
      </c>
      <c r="E24" s="819">
        <v>1</v>
      </c>
      <c r="F24" s="832">
        <v>127.5</v>
      </c>
    </row>
    <row r="25" spans="1:6" ht="14.45" customHeight="1" x14ac:dyDescent="0.2">
      <c r="A25" s="839" t="s">
        <v>858</v>
      </c>
      <c r="B25" s="831"/>
      <c r="C25" s="819">
        <v>0</v>
      </c>
      <c r="D25" s="831">
        <v>120.15</v>
      </c>
      <c r="E25" s="819">
        <v>1</v>
      </c>
      <c r="F25" s="832">
        <v>120.15</v>
      </c>
    </row>
    <row r="26" spans="1:6" ht="14.45" customHeight="1" x14ac:dyDescent="0.2">
      <c r="A26" s="839" t="s">
        <v>1211</v>
      </c>
      <c r="B26" s="831"/>
      <c r="C26" s="819">
        <v>0</v>
      </c>
      <c r="D26" s="831">
        <v>168.18</v>
      </c>
      <c r="E26" s="819">
        <v>1</v>
      </c>
      <c r="F26" s="832">
        <v>168.18</v>
      </c>
    </row>
    <row r="27" spans="1:6" ht="14.45" customHeight="1" x14ac:dyDescent="0.2">
      <c r="A27" s="839" t="s">
        <v>1212</v>
      </c>
      <c r="B27" s="831"/>
      <c r="C27" s="819">
        <v>0</v>
      </c>
      <c r="D27" s="831">
        <v>58.77</v>
      </c>
      <c r="E27" s="819">
        <v>1</v>
      </c>
      <c r="F27" s="832">
        <v>58.77</v>
      </c>
    </row>
    <row r="28" spans="1:6" ht="14.45" customHeight="1" x14ac:dyDescent="0.2">
      <c r="A28" s="839" t="s">
        <v>1213</v>
      </c>
      <c r="B28" s="831"/>
      <c r="C28" s="819">
        <v>0</v>
      </c>
      <c r="D28" s="831">
        <v>1546.91</v>
      </c>
      <c r="E28" s="819">
        <v>1</v>
      </c>
      <c r="F28" s="832">
        <v>1546.91</v>
      </c>
    </row>
    <row r="29" spans="1:6" ht="14.45" customHeight="1" x14ac:dyDescent="0.2">
      <c r="A29" s="839" t="s">
        <v>1214</v>
      </c>
      <c r="B29" s="831"/>
      <c r="C29" s="819">
        <v>0</v>
      </c>
      <c r="D29" s="831">
        <v>490.89</v>
      </c>
      <c r="E29" s="819">
        <v>1</v>
      </c>
      <c r="F29" s="832">
        <v>490.89</v>
      </c>
    </row>
    <row r="30" spans="1:6" ht="14.45" customHeight="1" x14ac:dyDescent="0.2">
      <c r="A30" s="839" t="s">
        <v>1215</v>
      </c>
      <c r="B30" s="831"/>
      <c r="C30" s="819">
        <v>0</v>
      </c>
      <c r="D30" s="831">
        <v>126.27</v>
      </c>
      <c r="E30" s="819">
        <v>1</v>
      </c>
      <c r="F30" s="832">
        <v>126.27</v>
      </c>
    </row>
    <row r="31" spans="1:6" ht="14.45" customHeight="1" x14ac:dyDescent="0.2">
      <c r="A31" s="839" t="s">
        <v>1216</v>
      </c>
      <c r="B31" s="831"/>
      <c r="C31" s="819">
        <v>0</v>
      </c>
      <c r="D31" s="831">
        <v>905.28</v>
      </c>
      <c r="E31" s="819">
        <v>1</v>
      </c>
      <c r="F31" s="832">
        <v>905.28</v>
      </c>
    </row>
    <row r="32" spans="1:6" ht="14.45" customHeight="1" thickBot="1" x14ac:dyDescent="0.25">
      <c r="A32" s="840" t="s">
        <v>1217</v>
      </c>
      <c r="B32" s="835"/>
      <c r="C32" s="836"/>
      <c r="D32" s="835">
        <v>0</v>
      </c>
      <c r="E32" s="836"/>
      <c r="F32" s="837">
        <v>0</v>
      </c>
    </row>
    <row r="33" spans="1:6" ht="14.45" customHeight="1" thickBot="1" x14ac:dyDescent="0.25">
      <c r="A33" s="753" t="s">
        <v>3</v>
      </c>
      <c r="B33" s="754">
        <v>21687.69</v>
      </c>
      <c r="C33" s="755">
        <v>0.17195769754802959</v>
      </c>
      <c r="D33" s="754">
        <v>104434.55</v>
      </c>
      <c r="E33" s="755">
        <v>0.82804230245197041</v>
      </c>
      <c r="F33" s="756">
        <v>126122.24000000001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{E9C21296-9C82-4FD3-9C7A-904CDE3D02D9}</x14:id>
        </ext>
      </extLst>
    </cfRule>
  </conditionalFormatting>
  <conditionalFormatting sqref="F16:F3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{E48DFD7D-900D-4E74-B8FD-2CD2F79CA4DE}</x14:id>
        </ext>
      </extLst>
    </cfRule>
  </conditionalFormatting>
  <hyperlinks>
    <hyperlink ref="A2" location="Obsah!A1" display="Zpět na Obsah  KL 01  1.-4.měsíc" xr:uid="{41327FBA-EE2B-48BF-93E3-82AD25DC046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C21296-9C82-4FD3-9C7A-904CDE3D02D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F5:F13</xm:sqref>
        </x14:conditionalFormatting>
        <x14:conditionalFormatting xmlns:xm="http://schemas.microsoft.com/office/excel/2006/main">
          <x14:cfRule type="dataBar" id="{E48DFD7D-900D-4E74-B8FD-2CD2F79CA4D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F16:F32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4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8" customWidth="1"/>
    <col min="7" max="7" width="10" style="328" customWidth="1"/>
    <col min="8" max="8" width="6.7109375" style="331" customWidth="1"/>
    <col min="9" max="9" width="6.7109375" style="328" customWidth="1"/>
    <col min="10" max="10" width="10" style="328" customWidth="1"/>
    <col min="11" max="11" width="6.7109375" style="331" customWidth="1"/>
    <col min="12" max="12" width="6.7109375" style="328" customWidth="1"/>
    <col min="13" max="13" width="10" style="328" customWidth="1"/>
    <col min="14" max="16384" width="8.85546875" style="247"/>
  </cols>
  <sheetData>
    <row r="1" spans="1:13" ht="18.600000000000001" customHeight="1" thickBot="1" x14ac:dyDescent="0.35">
      <c r="A1" s="555" t="s">
        <v>1232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19</v>
      </c>
      <c r="G3" s="47">
        <f>SUBTOTAL(9,G6:G1048576)</f>
        <v>21687.69</v>
      </c>
      <c r="H3" s="48">
        <f>IF(M3=0,0,G3/M3)</f>
        <v>0.17195769754802959</v>
      </c>
      <c r="I3" s="47">
        <f>SUBTOTAL(9,I6:I1048576)</f>
        <v>1020</v>
      </c>
      <c r="J3" s="47">
        <f>SUBTOTAL(9,J6:J1048576)</f>
        <v>104434.55</v>
      </c>
      <c r="K3" s="48">
        <f>IF(M3=0,0,J3/M3)</f>
        <v>0.82804230245197041</v>
      </c>
      <c r="L3" s="47">
        <f>SUBTOTAL(9,L6:L1048576)</f>
        <v>1039</v>
      </c>
      <c r="M3" s="49">
        <f>SUBTOTAL(9,M6:M1048576)</f>
        <v>126122.24000000001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29" t="s">
        <v>166</v>
      </c>
      <c r="B5" s="841" t="s">
        <v>162</v>
      </c>
      <c r="C5" s="841" t="s">
        <v>89</v>
      </c>
      <c r="D5" s="841" t="s">
        <v>163</v>
      </c>
      <c r="E5" s="84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806" t="s">
        <v>918</v>
      </c>
      <c r="B6" s="807" t="s">
        <v>1218</v>
      </c>
      <c r="C6" s="807" t="s">
        <v>1149</v>
      </c>
      <c r="D6" s="807" t="s">
        <v>1150</v>
      </c>
      <c r="E6" s="807" t="s">
        <v>1151</v>
      </c>
      <c r="F6" s="225">
        <v>1</v>
      </c>
      <c r="G6" s="225">
        <v>97.76</v>
      </c>
      <c r="H6" s="812">
        <v>1</v>
      </c>
      <c r="I6" s="225"/>
      <c r="J6" s="225"/>
      <c r="K6" s="812">
        <v>0</v>
      </c>
      <c r="L6" s="225">
        <v>1</v>
      </c>
      <c r="M6" s="830">
        <v>97.76</v>
      </c>
    </row>
    <row r="7" spans="1:13" ht="14.45" customHeight="1" x14ac:dyDescent="0.2">
      <c r="A7" s="813" t="s">
        <v>918</v>
      </c>
      <c r="B7" s="814" t="s">
        <v>1219</v>
      </c>
      <c r="C7" s="814" t="s">
        <v>1160</v>
      </c>
      <c r="D7" s="814" t="s">
        <v>1161</v>
      </c>
      <c r="E7" s="814" t="s">
        <v>1162</v>
      </c>
      <c r="F7" s="831"/>
      <c r="G7" s="831"/>
      <c r="H7" s="819"/>
      <c r="I7" s="831">
        <v>1</v>
      </c>
      <c r="J7" s="831">
        <v>0</v>
      </c>
      <c r="K7" s="819"/>
      <c r="L7" s="831">
        <v>1</v>
      </c>
      <c r="M7" s="832">
        <v>0</v>
      </c>
    </row>
    <row r="8" spans="1:13" ht="14.45" customHeight="1" x14ac:dyDescent="0.2">
      <c r="A8" s="813" t="s">
        <v>918</v>
      </c>
      <c r="B8" s="814" t="s">
        <v>1220</v>
      </c>
      <c r="C8" s="814" t="s">
        <v>1145</v>
      </c>
      <c r="D8" s="814" t="s">
        <v>1146</v>
      </c>
      <c r="E8" s="814" t="s">
        <v>1147</v>
      </c>
      <c r="F8" s="831"/>
      <c r="G8" s="831"/>
      <c r="H8" s="819">
        <v>0</v>
      </c>
      <c r="I8" s="831">
        <v>3</v>
      </c>
      <c r="J8" s="831">
        <v>423.75</v>
      </c>
      <c r="K8" s="819">
        <v>1</v>
      </c>
      <c r="L8" s="831">
        <v>3</v>
      </c>
      <c r="M8" s="832">
        <v>423.75</v>
      </c>
    </row>
    <row r="9" spans="1:13" ht="14.45" customHeight="1" x14ac:dyDescent="0.2">
      <c r="A9" s="813" t="s">
        <v>918</v>
      </c>
      <c r="B9" s="814" t="s">
        <v>899</v>
      </c>
      <c r="C9" s="814" t="s">
        <v>1135</v>
      </c>
      <c r="D9" s="814" t="s">
        <v>705</v>
      </c>
      <c r="E9" s="814" t="s">
        <v>902</v>
      </c>
      <c r="F9" s="831"/>
      <c r="G9" s="831"/>
      <c r="H9" s="819">
        <v>0</v>
      </c>
      <c r="I9" s="831">
        <v>1</v>
      </c>
      <c r="J9" s="831">
        <v>120.15</v>
      </c>
      <c r="K9" s="819">
        <v>1</v>
      </c>
      <c r="L9" s="831">
        <v>1</v>
      </c>
      <c r="M9" s="832">
        <v>120.15</v>
      </c>
    </row>
    <row r="10" spans="1:13" ht="14.45" customHeight="1" x14ac:dyDescent="0.2">
      <c r="A10" s="813" t="s">
        <v>919</v>
      </c>
      <c r="B10" s="814" t="s">
        <v>1221</v>
      </c>
      <c r="C10" s="814" t="s">
        <v>929</v>
      </c>
      <c r="D10" s="814" t="s">
        <v>930</v>
      </c>
      <c r="E10" s="814" t="s">
        <v>931</v>
      </c>
      <c r="F10" s="831">
        <v>1</v>
      </c>
      <c r="G10" s="831">
        <v>183.79</v>
      </c>
      <c r="H10" s="819">
        <v>1</v>
      </c>
      <c r="I10" s="831"/>
      <c r="J10" s="831"/>
      <c r="K10" s="819">
        <v>0</v>
      </c>
      <c r="L10" s="831">
        <v>1</v>
      </c>
      <c r="M10" s="832">
        <v>183.79</v>
      </c>
    </row>
    <row r="11" spans="1:13" ht="14.45" customHeight="1" x14ac:dyDescent="0.2">
      <c r="A11" s="813" t="s">
        <v>919</v>
      </c>
      <c r="B11" s="814" t="s">
        <v>873</v>
      </c>
      <c r="C11" s="814" t="s">
        <v>966</v>
      </c>
      <c r="D11" s="814" t="s">
        <v>967</v>
      </c>
      <c r="E11" s="814" t="s">
        <v>968</v>
      </c>
      <c r="F11" s="831"/>
      <c r="G11" s="831"/>
      <c r="H11" s="819">
        <v>0</v>
      </c>
      <c r="I11" s="831">
        <v>1</v>
      </c>
      <c r="J11" s="831">
        <v>149.52000000000001</v>
      </c>
      <c r="K11" s="819">
        <v>1</v>
      </c>
      <c r="L11" s="831">
        <v>1</v>
      </c>
      <c r="M11" s="832">
        <v>149.52000000000001</v>
      </c>
    </row>
    <row r="12" spans="1:13" ht="14.45" customHeight="1" x14ac:dyDescent="0.2">
      <c r="A12" s="813" t="s">
        <v>919</v>
      </c>
      <c r="B12" s="814" t="s">
        <v>1222</v>
      </c>
      <c r="C12" s="814" t="s">
        <v>933</v>
      </c>
      <c r="D12" s="814" t="s">
        <v>934</v>
      </c>
      <c r="E12" s="814" t="s">
        <v>935</v>
      </c>
      <c r="F12" s="831"/>
      <c r="G12" s="831"/>
      <c r="H12" s="819">
        <v>0</v>
      </c>
      <c r="I12" s="831">
        <v>1</v>
      </c>
      <c r="J12" s="831">
        <v>56.06</v>
      </c>
      <c r="K12" s="819">
        <v>1</v>
      </c>
      <c r="L12" s="831">
        <v>1</v>
      </c>
      <c r="M12" s="832">
        <v>56.06</v>
      </c>
    </row>
    <row r="13" spans="1:13" ht="14.45" customHeight="1" x14ac:dyDescent="0.2">
      <c r="A13" s="813" t="s">
        <v>919</v>
      </c>
      <c r="B13" s="814" t="s">
        <v>1223</v>
      </c>
      <c r="C13" s="814" t="s">
        <v>949</v>
      </c>
      <c r="D13" s="814" t="s">
        <v>950</v>
      </c>
      <c r="E13" s="814" t="s">
        <v>951</v>
      </c>
      <c r="F13" s="831"/>
      <c r="G13" s="831"/>
      <c r="H13" s="819">
        <v>0</v>
      </c>
      <c r="I13" s="831">
        <v>1</v>
      </c>
      <c r="J13" s="831">
        <v>773.45</v>
      </c>
      <c r="K13" s="819">
        <v>1</v>
      </c>
      <c r="L13" s="831">
        <v>1</v>
      </c>
      <c r="M13" s="832">
        <v>773.45</v>
      </c>
    </row>
    <row r="14" spans="1:13" ht="14.45" customHeight="1" x14ac:dyDescent="0.2">
      <c r="A14" s="813" t="s">
        <v>919</v>
      </c>
      <c r="B14" s="814" t="s">
        <v>897</v>
      </c>
      <c r="C14" s="814" t="s">
        <v>960</v>
      </c>
      <c r="D14" s="814" t="s">
        <v>800</v>
      </c>
      <c r="E14" s="814" t="s">
        <v>801</v>
      </c>
      <c r="F14" s="831"/>
      <c r="G14" s="831"/>
      <c r="H14" s="819">
        <v>0</v>
      </c>
      <c r="I14" s="831">
        <v>1</v>
      </c>
      <c r="J14" s="831">
        <v>63.75</v>
      </c>
      <c r="K14" s="819">
        <v>1</v>
      </c>
      <c r="L14" s="831">
        <v>1</v>
      </c>
      <c r="M14" s="832">
        <v>63.75</v>
      </c>
    </row>
    <row r="15" spans="1:13" ht="14.45" customHeight="1" x14ac:dyDescent="0.2">
      <c r="A15" s="813" t="s">
        <v>919</v>
      </c>
      <c r="B15" s="814" t="s">
        <v>1224</v>
      </c>
      <c r="C15" s="814" t="s">
        <v>941</v>
      </c>
      <c r="D15" s="814" t="s">
        <v>942</v>
      </c>
      <c r="E15" s="814" t="s">
        <v>943</v>
      </c>
      <c r="F15" s="831"/>
      <c r="G15" s="831"/>
      <c r="H15" s="819">
        <v>0</v>
      </c>
      <c r="I15" s="831">
        <v>1</v>
      </c>
      <c r="J15" s="831">
        <v>117.55</v>
      </c>
      <c r="K15" s="819">
        <v>1</v>
      </c>
      <c r="L15" s="831">
        <v>1</v>
      </c>
      <c r="M15" s="832">
        <v>117.55</v>
      </c>
    </row>
    <row r="16" spans="1:13" ht="14.45" customHeight="1" x14ac:dyDescent="0.2">
      <c r="A16" s="813" t="s">
        <v>920</v>
      </c>
      <c r="B16" s="814" t="s">
        <v>1225</v>
      </c>
      <c r="C16" s="814" t="s">
        <v>973</v>
      </c>
      <c r="D16" s="814" t="s">
        <v>974</v>
      </c>
      <c r="E16" s="814" t="s">
        <v>975</v>
      </c>
      <c r="F16" s="831">
        <v>1</v>
      </c>
      <c r="G16" s="831">
        <v>235.78</v>
      </c>
      <c r="H16" s="819">
        <v>1</v>
      </c>
      <c r="I16" s="831"/>
      <c r="J16" s="831"/>
      <c r="K16" s="819">
        <v>0</v>
      </c>
      <c r="L16" s="831">
        <v>1</v>
      </c>
      <c r="M16" s="832">
        <v>235.78</v>
      </c>
    </row>
    <row r="17" spans="1:13" ht="14.45" customHeight="1" x14ac:dyDescent="0.2">
      <c r="A17" s="813" t="s">
        <v>920</v>
      </c>
      <c r="B17" s="814" t="s">
        <v>1222</v>
      </c>
      <c r="C17" s="814" t="s">
        <v>933</v>
      </c>
      <c r="D17" s="814" t="s">
        <v>934</v>
      </c>
      <c r="E17" s="814" t="s">
        <v>935</v>
      </c>
      <c r="F17" s="831"/>
      <c r="G17" s="831"/>
      <c r="H17" s="819">
        <v>0</v>
      </c>
      <c r="I17" s="831">
        <v>1</v>
      </c>
      <c r="J17" s="831">
        <v>56.06</v>
      </c>
      <c r="K17" s="819">
        <v>1</v>
      </c>
      <c r="L17" s="831">
        <v>1</v>
      </c>
      <c r="M17" s="832">
        <v>56.06</v>
      </c>
    </row>
    <row r="18" spans="1:13" ht="14.45" customHeight="1" x14ac:dyDescent="0.2">
      <c r="A18" s="813" t="s">
        <v>920</v>
      </c>
      <c r="B18" s="814" t="s">
        <v>1223</v>
      </c>
      <c r="C18" s="814" t="s">
        <v>993</v>
      </c>
      <c r="D18" s="814" t="s">
        <v>950</v>
      </c>
      <c r="E18" s="814" t="s">
        <v>994</v>
      </c>
      <c r="F18" s="831"/>
      <c r="G18" s="831"/>
      <c r="H18" s="819">
        <v>0</v>
      </c>
      <c r="I18" s="831">
        <v>2</v>
      </c>
      <c r="J18" s="831">
        <v>773.46</v>
      </c>
      <c r="K18" s="819">
        <v>1</v>
      </c>
      <c r="L18" s="831">
        <v>2</v>
      </c>
      <c r="M18" s="832">
        <v>773.46</v>
      </c>
    </row>
    <row r="19" spans="1:13" ht="14.45" customHeight="1" x14ac:dyDescent="0.2">
      <c r="A19" s="813" t="s">
        <v>920</v>
      </c>
      <c r="B19" s="814" t="s">
        <v>1226</v>
      </c>
      <c r="C19" s="814" t="s">
        <v>985</v>
      </c>
      <c r="D19" s="814" t="s">
        <v>986</v>
      </c>
      <c r="E19" s="814" t="s">
        <v>987</v>
      </c>
      <c r="F19" s="831"/>
      <c r="G19" s="831"/>
      <c r="H19" s="819">
        <v>0</v>
      </c>
      <c r="I19" s="831">
        <v>8</v>
      </c>
      <c r="J19" s="831">
        <v>905.28</v>
      </c>
      <c r="K19" s="819">
        <v>1</v>
      </c>
      <c r="L19" s="831">
        <v>8</v>
      </c>
      <c r="M19" s="832">
        <v>905.28</v>
      </c>
    </row>
    <row r="20" spans="1:13" ht="14.45" customHeight="1" x14ac:dyDescent="0.2">
      <c r="A20" s="813" t="s">
        <v>920</v>
      </c>
      <c r="B20" s="814" t="s">
        <v>1224</v>
      </c>
      <c r="C20" s="814" t="s">
        <v>976</v>
      </c>
      <c r="D20" s="814" t="s">
        <v>942</v>
      </c>
      <c r="E20" s="814" t="s">
        <v>977</v>
      </c>
      <c r="F20" s="831"/>
      <c r="G20" s="831"/>
      <c r="H20" s="819">
        <v>0</v>
      </c>
      <c r="I20" s="831">
        <v>1</v>
      </c>
      <c r="J20" s="831">
        <v>176.32</v>
      </c>
      <c r="K20" s="819">
        <v>1</v>
      </c>
      <c r="L20" s="831">
        <v>1</v>
      </c>
      <c r="M20" s="832">
        <v>176.32</v>
      </c>
    </row>
    <row r="21" spans="1:13" ht="14.45" customHeight="1" x14ac:dyDescent="0.2">
      <c r="A21" s="813" t="s">
        <v>920</v>
      </c>
      <c r="B21" s="814" t="s">
        <v>1227</v>
      </c>
      <c r="C21" s="814" t="s">
        <v>1019</v>
      </c>
      <c r="D21" s="814" t="s">
        <v>1020</v>
      </c>
      <c r="E21" s="814" t="s">
        <v>1021</v>
      </c>
      <c r="F21" s="831"/>
      <c r="G21" s="831"/>
      <c r="H21" s="819">
        <v>0</v>
      </c>
      <c r="I21" s="831">
        <v>1</v>
      </c>
      <c r="J21" s="831">
        <v>1614.9</v>
      </c>
      <c r="K21" s="819">
        <v>1</v>
      </c>
      <c r="L21" s="831">
        <v>1</v>
      </c>
      <c r="M21" s="832">
        <v>1614.9</v>
      </c>
    </row>
    <row r="22" spans="1:13" ht="14.45" customHeight="1" x14ac:dyDescent="0.2">
      <c r="A22" s="813" t="s">
        <v>920</v>
      </c>
      <c r="B22" s="814" t="s">
        <v>1227</v>
      </c>
      <c r="C22" s="814" t="s">
        <v>1022</v>
      </c>
      <c r="D22" s="814" t="s">
        <v>1023</v>
      </c>
      <c r="E22" s="814" t="s">
        <v>1024</v>
      </c>
      <c r="F22" s="831"/>
      <c r="G22" s="831"/>
      <c r="H22" s="819">
        <v>0</v>
      </c>
      <c r="I22" s="831">
        <v>144</v>
      </c>
      <c r="J22" s="831">
        <v>10406.879999999999</v>
      </c>
      <c r="K22" s="819">
        <v>1</v>
      </c>
      <c r="L22" s="831">
        <v>144</v>
      </c>
      <c r="M22" s="832">
        <v>10406.879999999999</v>
      </c>
    </row>
    <row r="23" spans="1:13" ht="14.45" customHeight="1" x14ac:dyDescent="0.2">
      <c r="A23" s="813" t="s">
        <v>920</v>
      </c>
      <c r="B23" s="814" t="s">
        <v>1227</v>
      </c>
      <c r="C23" s="814" t="s">
        <v>1027</v>
      </c>
      <c r="D23" s="814" t="s">
        <v>1028</v>
      </c>
      <c r="E23" s="814" t="s">
        <v>1029</v>
      </c>
      <c r="F23" s="831">
        <v>7</v>
      </c>
      <c r="G23" s="831">
        <v>18451.789999999997</v>
      </c>
      <c r="H23" s="819">
        <v>1</v>
      </c>
      <c r="I23" s="831"/>
      <c r="J23" s="831"/>
      <c r="K23" s="819">
        <v>0</v>
      </c>
      <c r="L23" s="831">
        <v>7</v>
      </c>
      <c r="M23" s="832">
        <v>18451.789999999997</v>
      </c>
    </row>
    <row r="24" spans="1:13" ht="14.45" customHeight="1" x14ac:dyDescent="0.2">
      <c r="A24" s="813" t="s">
        <v>920</v>
      </c>
      <c r="B24" s="814" t="s">
        <v>1227</v>
      </c>
      <c r="C24" s="814" t="s">
        <v>1025</v>
      </c>
      <c r="D24" s="814" t="s">
        <v>1026</v>
      </c>
      <c r="E24" s="814" t="s">
        <v>1021</v>
      </c>
      <c r="F24" s="831">
        <v>7</v>
      </c>
      <c r="G24" s="831">
        <v>2063.67</v>
      </c>
      <c r="H24" s="819">
        <v>1</v>
      </c>
      <c r="I24" s="831"/>
      <c r="J24" s="831"/>
      <c r="K24" s="819">
        <v>0</v>
      </c>
      <c r="L24" s="831">
        <v>7</v>
      </c>
      <c r="M24" s="832">
        <v>2063.67</v>
      </c>
    </row>
    <row r="25" spans="1:13" ht="14.45" customHeight="1" x14ac:dyDescent="0.2">
      <c r="A25" s="813" t="s">
        <v>920</v>
      </c>
      <c r="B25" s="814" t="s">
        <v>1227</v>
      </c>
      <c r="C25" s="814" t="s">
        <v>1041</v>
      </c>
      <c r="D25" s="814" t="s">
        <v>1028</v>
      </c>
      <c r="E25" s="814" t="s">
        <v>1029</v>
      </c>
      <c r="F25" s="831"/>
      <c r="G25" s="831"/>
      <c r="H25" s="819">
        <v>0</v>
      </c>
      <c r="I25" s="831">
        <v>5</v>
      </c>
      <c r="J25" s="831">
        <v>14817.599999999999</v>
      </c>
      <c r="K25" s="819">
        <v>1</v>
      </c>
      <c r="L25" s="831">
        <v>5</v>
      </c>
      <c r="M25" s="832">
        <v>14817.599999999999</v>
      </c>
    </row>
    <row r="26" spans="1:13" ht="14.45" customHeight="1" x14ac:dyDescent="0.2">
      <c r="A26" s="813" t="s">
        <v>921</v>
      </c>
      <c r="B26" s="814" t="s">
        <v>1228</v>
      </c>
      <c r="C26" s="814" t="s">
        <v>1130</v>
      </c>
      <c r="D26" s="814" t="s">
        <v>1131</v>
      </c>
      <c r="E26" s="814" t="s">
        <v>1132</v>
      </c>
      <c r="F26" s="831"/>
      <c r="G26" s="831"/>
      <c r="H26" s="819">
        <v>0</v>
      </c>
      <c r="I26" s="831">
        <v>1</v>
      </c>
      <c r="J26" s="831">
        <v>126.27</v>
      </c>
      <c r="K26" s="819">
        <v>1</v>
      </c>
      <c r="L26" s="831">
        <v>1</v>
      </c>
      <c r="M26" s="832">
        <v>126.27</v>
      </c>
    </row>
    <row r="27" spans="1:13" ht="14.45" customHeight="1" x14ac:dyDescent="0.2">
      <c r="A27" s="813" t="s">
        <v>922</v>
      </c>
      <c r="B27" s="814" t="s">
        <v>1229</v>
      </c>
      <c r="C27" s="814" t="s">
        <v>1189</v>
      </c>
      <c r="D27" s="814" t="s">
        <v>1190</v>
      </c>
      <c r="E27" s="814" t="s">
        <v>1191</v>
      </c>
      <c r="F27" s="831"/>
      <c r="G27" s="831"/>
      <c r="H27" s="819">
        <v>0</v>
      </c>
      <c r="I27" s="831">
        <v>3</v>
      </c>
      <c r="J27" s="831">
        <v>34.44</v>
      </c>
      <c r="K27" s="819">
        <v>1</v>
      </c>
      <c r="L27" s="831">
        <v>3</v>
      </c>
      <c r="M27" s="832">
        <v>34.44</v>
      </c>
    </row>
    <row r="28" spans="1:13" ht="14.45" customHeight="1" x14ac:dyDescent="0.2">
      <c r="A28" s="813" t="s">
        <v>923</v>
      </c>
      <c r="B28" s="814" t="s">
        <v>1230</v>
      </c>
      <c r="C28" s="814" t="s">
        <v>1171</v>
      </c>
      <c r="D28" s="814" t="s">
        <v>1172</v>
      </c>
      <c r="E28" s="814" t="s">
        <v>1173</v>
      </c>
      <c r="F28" s="831"/>
      <c r="G28" s="831"/>
      <c r="H28" s="819">
        <v>0</v>
      </c>
      <c r="I28" s="831">
        <v>1</v>
      </c>
      <c r="J28" s="831">
        <v>58.77</v>
      </c>
      <c r="K28" s="819">
        <v>1</v>
      </c>
      <c r="L28" s="831">
        <v>1</v>
      </c>
      <c r="M28" s="832">
        <v>58.77</v>
      </c>
    </row>
    <row r="29" spans="1:13" ht="14.45" customHeight="1" x14ac:dyDescent="0.2">
      <c r="A29" s="813" t="s">
        <v>924</v>
      </c>
      <c r="B29" s="814" t="s">
        <v>873</v>
      </c>
      <c r="C29" s="814" t="s">
        <v>1059</v>
      </c>
      <c r="D29" s="814" t="s">
        <v>1060</v>
      </c>
      <c r="E29" s="814" t="s">
        <v>1061</v>
      </c>
      <c r="F29" s="831"/>
      <c r="G29" s="831"/>
      <c r="H29" s="819">
        <v>0</v>
      </c>
      <c r="I29" s="831">
        <v>3</v>
      </c>
      <c r="J29" s="831">
        <v>463.08000000000004</v>
      </c>
      <c r="K29" s="819">
        <v>1</v>
      </c>
      <c r="L29" s="831">
        <v>3</v>
      </c>
      <c r="M29" s="832">
        <v>463.08000000000004</v>
      </c>
    </row>
    <row r="30" spans="1:13" ht="14.45" customHeight="1" x14ac:dyDescent="0.2">
      <c r="A30" s="813" t="s">
        <v>924</v>
      </c>
      <c r="B30" s="814" t="s">
        <v>1227</v>
      </c>
      <c r="C30" s="814" t="s">
        <v>1019</v>
      </c>
      <c r="D30" s="814" t="s">
        <v>1020</v>
      </c>
      <c r="E30" s="814" t="s">
        <v>1021</v>
      </c>
      <c r="F30" s="831"/>
      <c r="G30" s="831"/>
      <c r="H30" s="819">
        <v>0</v>
      </c>
      <c r="I30" s="831">
        <v>1</v>
      </c>
      <c r="J30" s="831">
        <v>1614.9</v>
      </c>
      <c r="K30" s="819">
        <v>1</v>
      </c>
      <c r="L30" s="831">
        <v>1</v>
      </c>
      <c r="M30" s="832">
        <v>1614.9</v>
      </c>
    </row>
    <row r="31" spans="1:13" ht="14.45" customHeight="1" x14ac:dyDescent="0.2">
      <c r="A31" s="813" t="s">
        <v>924</v>
      </c>
      <c r="B31" s="814" t="s">
        <v>1227</v>
      </c>
      <c r="C31" s="814" t="s">
        <v>1022</v>
      </c>
      <c r="D31" s="814" t="s">
        <v>1023</v>
      </c>
      <c r="E31" s="814" t="s">
        <v>1024</v>
      </c>
      <c r="F31" s="831"/>
      <c r="G31" s="831"/>
      <c r="H31" s="819">
        <v>0</v>
      </c>
      <c r="I31" s="831">
        <v>802</v>
      </c>
      <c r="J31" s="831">
        <v>57960.539999999994</v>
      </c>
      <c r="K31" s="819">
        <v>1</v>
      </c>
      <c r="L31" s="831">
        <v>802</v>
      </c>
      <c r="M31" s="832">
        <v>57960.539999999994</v>
      </c>
    </row>
    <row r="32" spans="1:13" ht="14.45" customHeight="1" x14ac:dyDescent="0.2">
      <c r="A32" s="813" t="s">
        <v>924</v>
      </c>
      <c r="B32" s="814" t="s">
        <v>1227</v>
      </c>
      <c r="C32" s="814" t="s">
        <v>1065</v>
      </c>
      <c r="D32" s="814" t="s">
        <v>1066</v>
      </c>
      <c r="E32" s="814" t="s">
        <v>1064</v>
      </c>
      <c r="F32" s="831"/>
      <c r="G32" s="831"/>
      <c r="H32" s="819">
        <v>0</v>
      </c>
      <c r="I32" s="831">
        <v>15</v>
      </c>
      <c r="J32" s="831">
        <v>2033.1</v>
      </c>
      <c r="K32" s="819">
        <v>1</v>
      </c>
      <c r="L32" s="831">
        <v>15</v>
      </c>
      <c r="M32" s="832">
        <v>2033.1</v>
      </c>
    </row>
    <row r="33" spans="1:13" ht="14.45" customHeight="1" x14ac:dyDescent="0.2">
      <c r="A33" s="813" t="s">
        <v>924</v>
      </c>
      <c r="B33" s="814" t="s">
        <v>1227</v>
      </c>
      <c r="C33" s="814" t="s">
        <v>1062</v>
      </c>
      <c r="D33" s="814" t="s">
        <v>1063</v>
      </c>
      <c r="E33" s="814" t="s">
        <v>1064</v>
      </c>
      <c r="F33" s="831"/>
      <c r="G33" s="831"/>
      <c r="H33" s="819">
        <v>0</v>
      </c>
      <c r="I33" s="831">
        <v>15</v>
      </c>
      <c r="J33" s="831">
        <v>2033.1</v>
      </c>
      <c r="K33" s="819">
        <v>1</v>
      </c>
      <c r="L33" s="831">
        <v>15</v>
      </c>
      <c r="M33" s="832">
        <v>2033.1</v>
      </c>
    </row>
    <row r="34" spans="1:13" ht="14.45" customHeight="1" x14ac:dyDescent="0.2">
      <c r="A34" s="813" t="s">
        <v>924</v>
      </c>
      <c r="B34" s="814" t="s">
        <v>1227</v>
      </c>
      <c r="C34" s="814" t="s">
        <v>1041</v>
      </c>
      <c r="D34" s="814" t="s">
        <v>1028</v>
      </c>
      <c r="E34" s="814" t="s">
        <v>1029</v>
      </c>
      <c r="F34" s="831"/>
      <c r="G34" s="831"/>
      <c r="H34" s="819">
        <v>0</v>
      </c>
      <c r="I34" s="831">
        <v>3</v>
      </c>
      <c r="J34" s="831">
        <v>8890.56</v>
      </c>
      <c r="K34" s="819">
        <v>1</v>
      </c>
      <c r="L34" s="831">
        <v>3</v>
      </c>
      <c r="M34" s="832">
        <v>8890.56</v>
      </c>
    </row>
    <row r="35" spans="1:13" ht="14.45" customHeight="1" x14ac:dyDescent="0.2">
      <c r="A35" s="813" t="s">
        <v>924</v>
      </c>
      <c r="B35" s="814" t="s">
        <v>1227</v>
      </c>
      <c r="C35" s="814" t="s">
        <v>1076</v>
      </c>
      <c r="D35" s="814" t="s">
        <v>1077</v>
      </c>
      <c r="E35" s="814" t="s">
        <v>1040</v>
      </c>
      <c r="F35" s="831">
        <v>1</v>
      </c>
      <c r="G35" s="831">
        <v>307.55</v>
      </c>
      <c r="H35" s="819">
        <v>1</v>
      </c>
      <c r="I35" s="831"/>
      <c r="J35" s="831"/>
      <c r="K35" s="819">
        <v>0</v>
      </c>
      <c r="L35" s="831">
        <v>1</v>
      </c>
      <c r="M35" s="832">
        <v>307.55</v>
      </c>
    </row>
    <row r="36" spans="1:13" ht="14.45" customHeight="1" x14ac:dyDescent="0.2">
      <c r="A36" s="813" t="s">
        <v>926</v>
      </c>
      <c r="B36" s="814" t="s">
        <v>1231</v>
      </c>
      <c r="C36" s="814" t="s">
        <v>1126</v>
      </c>
      <c r="D36" s="814" t="s">
        <v>1127</v>
      </c>
      <c r="E36" s="814" t="s">
        <v>1128</v>
      </c>
      <c r="F36" s="831"/>
      <c r="G36" s="831"/>
      <c r="H36" s="819">
        <v>0</v>
      </c>
      <c r="I36" s="831">
        <v>1</v>
      </c>
      <c r="J36" s="831">
        <v>490.89</v>
      </c>
      <c r="K36" s="819">
        <v>1</v>
      </c>
      <c r="L36" s="831">
        <v>1</v>
      </c>
      <c r="M36" s="832">
        <v>490.89</v>
      </c>
    </row>
    <row r="37" spans="1:13" ht="14.45" customHeight="1" x14ac:dyDescent="0.2">
      <c r="A37" s="813" t="s">
        <v>926</v>
      </c>
      <c r="B37" s="814" t="s">
        <v>873</v>
      </c>
      <c r="C37" s="814" t="s">
        <v>1059</v>
      </c>
      <c r="D37" s="814" t="s">
        <v>1060</v>
      </c>
      <c r="E37" s="814" t="s">
        <v>1061</v>
      </c>
      <c r="F37" s="831"/>
      <c r="G37" s="831"/>
      <c r="H37" s="819">
        <v>0</v>
      </c>
      <c r="I37" s="831">
        <v>1</v>
      </c>
      <c r="J37" s="831">
        <v>154.36000000000001</v>
      </c>
      <c r="K37" s="819">
        <v>1</v>
      </c>
      <c r="L37" s="831">
        <v>1</v>
      </c>
      <c r="M37" s="832">
        <v>154.36000000000001</v>
      </c>
    </row>
    <row r="38" spans="1:13" ht="14.45" customHeight="1" x14ac:dyDescent="0.2">
      <c r="A38" s="813" t="s">
        <v>926</v>
      </c>
      <c r="B38" s="814" t="s">
        <v>1222</v>
      </c>
      <c r="C38" s="814" t="s">
        <v>933</v>
      </c>
      <c r="D38" s="814" t="s">
        <v>934</v>
      </c>
      <c r="E38" s="814" t="s">
        <v>935</v>
      </c>
      <c r="F38" s="831"/>
      <c r="G38" s="831"/>
      <c r="H38" s="819">
        <v>0</v>
      </c>
      <c r="I38" s="831">
        <v>1</v>
      </c>
      <c r="J38" s="831">
        <v>56.06</v>
      </c>
      <c r="K38" s="819">
        <v>1</v>
      </c>
      <c r="L38" s="831">
        <v>1</v>
      </c>
      <c r="M38" s="832">
        <v>56.06</v>
      </c>
    </row>
    <row r="39" spans="1:13" ht="14.45" customHeight="1" x14ac:dyDescent="0.2">
      <c r="A39" s="813" t="s">
        <v>926</v>
      </c>
      <c r="B39" s="814" t="s">
        <v>897</v>
      </c>
      <c r="C39" s="814" t="s">
        <v>960</v>
      </c>
      <c r="D39" s="814" t="s">
        <v>800</v>
      </c>
      <c r="E39" s="814" t="s">
        <v>801</v>
      </c>
      <c r="F39" s="831"/>
      <c r="G39" s="831"/>
      <c r="H39" s="819">
        <v>0</v>
      </c>
      <c r="I39" s="831">
        <v>1</v>
      </c>
      <c r="J39" s="831">
        <v>63.75</v>
      </c>
      <c r="K39" s="819">
        <v>1</v>
      </c>
      <c r="L39" s="831">
        <v>1</v>
      </c>
      <c r="M39" s="832">
        <v>63.75</v>
      </c>
    </row>
    <row r="40" spans="1:13" ht="14.45" customHeight="1" thickBot="1" x14ac:dyDescent="0.25">
      <c r="A40" s="821" t="s">
        <v>927</v>
      </c>
      <c r="B40" s="822" t="s">
        <v>1227</v>
      </c>
      <c r="C40" s="822" t="s">
        <v>1096</v>
      </c>
      <c r="D40" s="822" t="s">
        <v>1097</v>
      </c>
      <c r="E40" s="822" t="s">
        <v>1098</v>
      </c>
      <c r="F40" s="833">
        <v>1</v>
      </c>
      <c r="G40" s="833">
        <v>347.35</v>
      </c>
      <c r="H40" s="827">
        <v>1</v>
      </c>
      <c r="I40" s="833"/>
      <c r="J40" s="833"/>
      <c r="K40" s="827">
        <v>0</v>
      </c>
      <c r="L40" s="833">
        <v>1</v>
      </c>
      <c r="M40" s="834">
        <v>347.35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F3A53DD6-EEA2-4EDE-AB0E-5A844DB2BA6C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376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1" t="s">
        <v>572</v>
      </c>
      <c r="B5" s="712" t="s">
        <v>573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1</v>
      </c>
    </row>
    <row r="6" spans="1:10" ht="14.45" customHeight="1" x14ac:dyDescent="0.2">
      <c r="A6" s="711" t="s">
        <v>572</v>
      </c>
      <c r="B6" s="712" t="s">
        <v>1233</v>
      </c>
      <c r="C6" s="713">
        <v>159.19912000000002</v>
      </c>
      <c r="D6" s="713">
        <v>171.23519999999999</v>
      </c>
      <c r="E6" s="713"/>
      <c r="F6" s="713">
        <v>162.12694999999997</v>
      </c>
      <c r="G6" s="713">
        <v>0</v>
      </c>
      <c r="H6" s="713">
        <v>162.12694999999997</v>
      </c>
      <c r="I6" s="714" t="s">
        <v>329</v>
      </c>
      <c r="J6" s="715" t="s">
        <v>1</v>
      </c>
    </row>
    <row r="7" spans="1:10" ht="14.45" customHeight="1" x14ac:dyDescent="0.2">
      <c r="A7" s="711" t="s">
        <v>572</v>
      </c>
      <c r="B7" s="712" t="s">
        <v>1234</v>
      </c>
      <c r="C7" s="713">
        <v>0</v>
      </c>
      <c r="D7" s="713">
        <v>0</v>
      </c>
      <c r="E7" s="713"/>
      <c r="F7" s="713">
        <v>13.6</v>
      </c>
      <c r="G7" s="713">
        <v>0</v>
      </c>
      <c r="H7" s="713">
        <v>13.6</v>
      </c>
      <c r="I7" s="714" t="s">
        <v>329</v>
      </c>
      <c r="J7" s="715" t="s">
        <v>1</v>
      </c>
    </row>
    <row r="8" spans="1:10" ht="14.45" customHeight="1" x14ac:dyDescent="0.2">
      <c r="A8" s="711" t="s">
        <v>572</v>
      </c>
      <c r="B8" s="712" t="s">
        <v>1235</v>
      </c>
      <c r="C8" s="713">
        <v>26.229720000000004</v>
      </c>
      <c r="D8" s="713">
        <v>34.855069999999998</v>
      </c>
      <c r="E8" s="713"/>
      <c r="F8" s="713">
        <v>40.891169999999995</v>
      </c>
      <c r="G8" s="713">
        <v>0</v>
      </c>
      <c r="H8" s="713">
        <v>40.891169999999995</v>
      </c>
      <c r="I8" s="714" t="s">
        <v>329</v>
      </c>
      <c r="J8" s="715" t="s">
        <v>1</v>
      </c>
    </row>
    <row r="9" spans="1:10" ht="14.45" customHeight="1" x14ac:dyDescent="0.2">
      <c r="A9" s="711" t="s">
        <v>572</v>
      </c>
      <c r="B9" s="712" t="s">
        <v>1236</v>
      </c>
      <c r="C9" s="713">
        <v>491.43151</v>
      </c>
      <c r="D9" s="713">
        <v>719.8376300000001</v>
      </c>
      <c r="E9" s="713"/>
      <c r="F9" s="713">
        <v>845.10909999999978</v>
      </c>
      <c r="G9" s="713">
        <v>0</v>
      </c>
      <c r="H9" s="713">
        <v>845.10909999999978</v>
      </c>
      <c r="I9" s="714" t="s">
        <v>329</v>
      </c>
      <c r="J9" s="715" t="s">
        <v>1</v>
      </c>
    </row>
    <row r="10" spans="1:10" ht="14.45" customHeight="1" x14ac:dyDescent="0.2">
      <c r="A10" s="711" t="s">
        <v>572</v>
      </c>
      <c r="B10" s="712" t="s">
        <v>1237</v>
      </c>
      <c r="C10" s="713">
        <v>4.8351600000000001</v>
      </c>
      <c r="D10" s="713">
        <v>2.4876799999999997</v>
      </c>
      <c r="E10" s="713"/>
      <c r="F10" s="713">
        <v>4.1379999999999999</v>
      </c>
      <c r="G10" s="713">
        <v>0</v>
      </c>
      <c r="H10" s="713">
        <v>4.1379999999999999</v>
      </c>
      <c r="I10" s="714" t="s">
        <v>329</v>
      </c>
      <c r="J10" s="715" t="s">
        <v>1</v>
      </c>
    </row>
    <row r="11" spans="1:10" ht="14.45" customHeight="1" x14ac:dyDescent="0.2">
      <c r="A11" s="711" t="s">
        <v>572</v>
      </c>
      <c r="B11" s="712" t="s">
        <v>1238</v>
      </c>
      <c r="C11" s="713">
        <v>0.59823000000000004</v>
      </c>
      <c r="D11" s="713">
        <v>0</v>
      </c>
      <c r="E11" s="713"/>
      <c r="F11" s="713">
        <v>1.1964600000000001</v>
      </c>
      <c r="G11" s="713">
        <v>0</v>
      </c>
      <c r="H11" s="713">
        <v>1.1964600000000001</v>
      </c>
      <c r="I11" s="714" t="s">
        <v>329</v>
      </c>
      <c r="J11" s="715" t="s">
        <v>1</v>
      </c>
    </row>
    <row r="12" spans="1:10" ht="14.45" customHeight="1" x14ac:dyDescent="0.2">
      <c r="A12" s="711" t="s">
        <v>572</v>
      </c>
      <c r="B12" s="712" t="s">
        <v>1239</v>
      </c>
      <c r="C12" s="713">
        <v>0.94672000000000001</v>
      </c>
      <c r="D12" s="713">
        <v>0.86216000000000004</v>
      </c>
      <c r="E12" s="713"/>
      <c r="F12" s="713">
        <v>1.3227200000000001</v>
      </c>
      <c r="G12" s="713">
        <v>0</v>
      </c>
      <c r="H12" s="713">
        <v>1.3227200000000001</v>
      </c>
      <c r="I12" s="714" t="s">
        <v>329</v>
      </c>
      <c r="J12" s="715" t="s">
        <v>1</v>
      </c>
    </row>
    <row r="13" spans="1:10" ht="14.45" customHeight="1" x14ac:dyDescent="0.2">
      <c r="A13" s="711" t="s">
        <v>572</v>
      </c>
      <c r="B13" s="712" t="s">
        <v>1240</v>
      </c>
      <c r="C13" s="713">
        <v>27.566379999999999</v>
      </c>
      <c r="D13" s="713">
        <v>39.415779999999998</v>
      </c>
      <c r="E13" s="713"/>
      <c r="F13" s="713">
        <v>124.4615</v>
      </c>
      <c r="G13" s="713">
        <v>0</v>
      </c>
      <c r="H13" s="713">
        <v>124.4615</v>
      </c>
      <c r="I13" s="714" t="s">
        <v>329</v>
      </c>
      <c r="J13" s="715" t="s">
        <v>1</v>
      </c>
    </row>
    <row r="14" spans="1:10" ht="14.45" customHeight="1" x14ac:dyDescent="0.2">
      <c r="A14" s="711" t="s">
        <v>572</v>
      </c>
      <c r="B14" s="712" t="s">
        <v>1241</v>
      </c>
      <c r="C14" s="713">
        <v>4.7431999999999999</v>
      </c>
      <c r="D14" s="713">
        <v>6.2919999999999998</v>
      </c>
      <c r="E14" s="713"/>
      <c r="F14" s="713">
        <v>46.488199999999999</v>
      </c>
      <c r="G14" s="713">
        <v>0</v>
      </c>
      <c r="H14" s="713">
        <v>46.488199999999999</v>
      </c>
      <c r="I14" s="714" t="s">
        <v>329</v>
      </c>
      <c r="J14" s="715" t="s">
        <v>574</v>
      </c>
    </row>
    <row r="15" spans="1:10" ht="14.45" customHeight="1" x14ac:dyDescent="0.2">
      <c r="A15" s="711" t="s">
        <v>572</v>
      </c>
      <c r="B15" s="712" t="s">
        <v>1242</v>
      </c>
      <c r="C15" s="713">
        <v>53.193049999999999</v>
      </c>
      <c r="D15" s="713">
        <v>52.924490000000006</v>
      </c>
      <c r="E15" s="713"/>
      <c r="F15" s="713">
        <v>103.55361000000001</v>
      </c>
      <c r="G15" s="713">
        <v>0</v>
      </c>
      <c r="H15" s="713">
        <v>103.55361000000001</v>
      </c>
      <c r="I15" s="714" t="s">
        <v>329</v>
      </c>
      <c r="J15" s="715" t="s">
        <v>576</v>
      </c>
    </row>
    <row r="16" spans="1:10" ht="14.45" customHeight="1" x14ac:dyDescent="0.2">
      <c r="A16" s="711" t="s">
        <v>572</v>
      </c>
      <c r="B16" s="712" t="s">
        <v>585</v>
      </c>
      <c r="C16" s="713">
        <v>768.74308999999994</v>
      </c>
      <c r="D16" s="713">
        <v>1027.9100100000003</v>
      </c>
      <c r="E16" s="713"/>
      <c r="F16" s="713">
        <v>1342.8877099999993</v>
      </c>
      <c r="G16" s="713">
        <v>0</v>
      </c>
      <c r="H16" s="713">
        <v>1342.8877099999993</v>
      </c>
      <c r="I16" s="714" t="s">
        <v>329</v>
      </c>
      <c r="J16" s="715" t="s">
        <v>73</v>
      </c>
    </row>
    <row r="18" spans="1:10" ht="14.45" customHeight="1" x14ac:dyDescent="0.2">
      <c r="A18" s="711" t="s">
        <v>572</v>
      </c>
      <c r="B18" s="712" t="s">
        <v>573</v>
      </c>
      <c r="C18" s="713" t="s">
        <v>329</v>
      </c>
      <c r="D18" s="713" t="s">
        <v>329</v>
      </c>
      <c r="E18" s="713"/>
      <c r="F18" s="713" t="s">
        <v>329</v>
      </c>
      <c r="G18" s="713" t="s">
        <v>329</v>
      </c>
      <c r="H18" s="713" t="s">
        <v>329</v>
      </c>
      <c r="I18" s="714" t="s">
        <v>329</v>
      </c>
      <c r="J18" s="715" t="s">
        <v>1</v>
      </c>
    </row>
    <row r="19" spans="1:10" ht="14.45" customHeight="1" x14ac:dyDescent="0.2">
      <c r="A19" s="711" t="s">
        <v>586</v>
      </c>
      <c r="B19" s="712" t="s">
        <v>587</v>
      </c>
      <c r="C19" s="713" t="s">
        <v>329</v>
      </c>
      <c r="D19" s="713" t="s">
        <v>329</v>
      </c>
      <c r="E19" s="713"/>
      <c r="F19" s="713" t="s">
        <v>329</v>
      </c>
      <c r="G19" s="713" t="s">
        <v>329</v>
      </c>
      <c r="H19" s="713" t="s">
        <v>329</v>
      </c>
      <c r="I19" s="714" t="s">
        <v>329</v>
      </c>
      <c r="J19" s="715" t="s">
        <v>1</v>
      </c>
    </row>
    <row r="20" spans="1:10" ht="14.45" customHeight="1" x14ac:dyDescent="0.2">
      <c r="A20" s="711" t="s">
        <v>586</v>
      </c>
      <c r="B20" s="712" t="s">
        <v>1233</v>
      </c>
      <c r="C20" s="713">
        <v>106.71728000000002</v>
      </c>
      <c r="D20" s="713">
        <v>125.16721999999999</v>
      </c>
      <c r="E20" s="713"/>
      <c r="F20" s="713">
        <v>132.27588999999998</v>
      </c>
      <c r="G20" s="713">
        <v>0</v>
      </c>
      <c r="H20" s="713">
        <v>132.27588999999998</v>
      </c>
      <c r="I20" s="714" t="s">
        <v>329</v>
      </c>
      <c r="J20" s="715" t="s">
        <v>1</v>
      </c>
    </row>
    <row r="21" spans="1:10" ht="14.45" customHeight="1" x14ac:dyDescent="0.2">
      <c r="A21" s="711" t="s">
        <v>586</v>
      </c>
      <c r="B21" s="712" t="s">
        <v>1234</v>
      </c>
      <c r="C21" s="713">
        <v>0</v>
      </c>
      <c r="D21" s="713">
        <v>0</v>
      </c>
      <c r="E21" s="713"/>
      <c r="F21" s="713">
        <v>10.199999999999999</v>
      </c>
      <c r="G21" s="713">
        <v>0</v>
      </c>
      <c r="H21" s="713">
        <v>10.199999999999999</v>
      </c>
      <c r="I21" s="714" t="s">
        <v>329</v>
      </c>
      <c r="J21" s="715" t="s">
        <v>1</v>
      </c>
    </row>
    <row r="22" spans="1:10" ht="14.45" customHeight="1" x14ac:dyDescent="0.2">
      <c r="A22" s="711" t="s">
        <v>586</v>
      </c>
      <c r="B22" s="712" t="s">
        <v>1235</v>
      </c>
      <c r="C22" s="713">
        <v>8.1381599999999992</v>
      </c>
      <c r="D22" s="713">
        <v>0.66168000000000005</v>
      </c>
      <c r="E22" s="713"/>
      <c r="F22" s="713">
        <v>1.0693400000000002</v>
      </c>
      <c r="G22" s="713">
        <v>0</v>
      </c>
      <c r="H22" s="713">
        <v>1.0693400000000002</v>
      </c>
      <c r="I22" s="714" t="s">
        <v>329</v>
      </c>
      <c r="J22" s="715" t="s">
        <v>1</v>
      </c>
    </row>
    <row r="23" spans="1:10" ht="14.45" customHeight="1" x14ac:dyDescent="0.2">
      <c r="A23" s="711" t="s">
        <v>586</v>
      </c>
      <c r="B23" s="712" t="s">
        <v>1236</v>
      </c>
      <c r="C23" s="713">
        <v>84.077090000000013</v>
      </c>
      <c r="D23" s="713">
        <v>93.555279999999996</v>
      </c>
      <c r="E23" s="713"/>
      <c r="F23" s="713">
        <v>113.86287</v>
      </c>
      <c r="G23" s="713">
        <v>0</v>
      </c>
      <c r="H23" s="713">
        <v>113.86287</v>
      </c>
      <c r="I23" s="714" t="s">
        <v>329</v>
      </c>
      <c r="J23" s="715" t="s">
        <v>588</v>
      </c>
    </row>
    <row r="24" spans="1:10" ht="14.45" customHeight="1" x14ac:dyDescent="0.2">
      <c r="A24" s="711" t="s">
        <v>586</v>
      </c>
      <c r="B24" s="712" t="s">
        <v>1237</v>
      </c>
      <c r="C24" s="713">
        <v>0</v>
      </c>
      <c r="D24" s="713">
        <v>0</v>
      </c>
      <c r="E24" s="713"/>
      <c r="F24" s="713">
        <v>0</v>
      </c>
      <c r="G24" s="713">
        <v>0</v>
      </c>
      <c r="H24" s="713">
        <v>0</v>
      </c>
      <c r="I24" s="714" t="s">
        <v>329</v>
      </c>
      <c r="J24" s="715" t="s">
        <v>589</v>
      </c>
    </row>
    <row r="25" spans="1:10" ht="14.45" customHeight="1" x14ac:dyDescent="0.2">
      <c r="A25" s="711" t="s">
        <v>586</v>
      </c>
      <c r="B25" s="712" t="s">
        <v>1239</v>
      </c>
      <c r="C25" s="713">
        <v>0.27772000000000002</v>
      </c>
      <c r="D25" s="713">
        <v>0.35372000000000003</v>
      </c>
      <c r="E25" s="713"/>
      <c r="F25" s="713">
        <v>0.21872</v>
      </c>
      <c r="G25" s="713">
        <v>0</v>
      </c>
      <c r="H25" s="713">
        <v>0.21872</v>
      </c>
      <c r="I25" s="714" t="s">
        <v>329</v>
      </c>
      <c r="J25" s="715" t="s">
        <v>574</v>
      </c>
    </row>
    <row r="26" spans="1:10" ht="14.45" customHeight="1" x14ac:dyDescent="0.2">
      <c r="A26" s="711" t="s">
        <v>586</v>
      </c>
      <c r="B26" s="712" t="s">
        <v>1240</v>
      </c>
      <c r="C26" s="713">
        <v>15.532639999999999</v>
      </c>
      <c r="D26" s="713">
        <v>16.581799999999998</v>
      </c>
      <c r="E26" s="713"/>
      <c r="F26" s="713">
        <v>41.703000000000003</v>
      </c>
      <c r="G26" s="713">
        <v>0</v>
      </c>
      <c r="H26" s="713">
        <v>41.703000000000003</v>
      </c>
      <c r="I26" s="714" t="s">
        <v>329</v>
      </c>
      <c r="J26" s="715" t="s">
        <v>576</v>
      </c>
    </row>
    <row r="27" spans="1:10" ht="14.45" customHeight="1" x14ac:dyDescent="0.2">
      <c r="A27" s="711" t="s">
        <v>586</v>
      </c>
      <c r="B27" s="712" t="s">
        <v>1242</v>
      </c>
      <c r="C27" s="713">
        <v>0</v>
      </c>
      <c r="D27" s="713">
        <v>0</v>
      </c>
      <c r="E27" s="713"/>
      <c r="F27" s="713">
        <v>0</v>
      </c>
      <c r="G27" s="713">
        <v>0</v>
      </c>
      <c r="H27" s="713">
        <v>0</v>
      </c>
      <c r="I27" s="714" t="s">
        <v>329</v>
      </c>
      <c r="J27" s="715" t="s">
        <v>73</v>
      </c>
    </row>
    <row r="28" spans="1:10" ht="14.45" customHeight="1" x14ac:dyDescent="0.2">
      <c r="A28" s="711" t="s">
        <v>586</v>
      </c>
      <c r="B28" s="712" t="s">
        <v>590</v>
      </c>
      <c r="C28" s="713">
        <v>214.74289000000002</v>
      </c>
      <c r="D28" s="713">
        <v>236.31969999999998</v>
      </c>
      <c r="E28" s="713"/>
      <c r="F28" s="713">
        <v>299.32982000000004</v>
      </c>
      <c r="G28" s="713">
        <v>0</v>
      </c>
      <c r="H28" s="713">
        <v>299.32982000000004</v>
      </c>
      <c r="I28" s="714" t="s">
        <v>329</v>
      </c>
      <c r="J28" s="715" t="s">
        <v>0</v>
      </c>
    </row>
    <row r="29" spans="1:10" ht="14.45" customHeight="1" x14ac:dyDescent="0.2">
      <c r="A29" s="711" t="s">
        <v>329</v>
      </c>
      <c r="B29" s="712" t="s">
        <v>329</v>
      </c>
      <c r="C29" s="713" t="s">
        <v>329</v>
      </c>
      <c r="D29" s="713" t="s">
        <v>329</v>
      </c>
      <c r="E29" s="713"/>
      <c r="F29" s="713" t="s">
        <v>329</v>
      </c>
      <c r="G29" s="713" t="s">
        <v>329</v>
      </c>
      <c r="H29" s="713" t="s">
        <v>329</v>
      </c>
      <c r="I29" s="714" t="s">
        <v>329</v>
      </c>
      <c r="J29" s="715" t="s">
        <v>1</v>
      </c>
    </row>
    <row r="30" spans="1:10" ht="14.45" customHeight="1" x14ac:dyDescent="0.2">
      <c r="A30" s="711" t="s">
        <v>1243</v>
      </c>
      <c r="B30" s="712" t="s">
        <v>1244</v>
      </c>
      <c r="C30" s="713" t="s">
        <v>329</v>
      </c>
      <c r="D30" s="713" t="s">
        <v>329</v>
      </c>
      <c r="E30" s="713"/>
      <c r="F30" s="713" t="s">
        <v>329</v>
      </c>
      <c r="G30" s="713" t="s">
        <v>329</v>
      </c>
      <c r="H30" s="713" t="s">
        <v>329</v>
      </c>
      <c r="I30" s="714" t="s">
        <v>329</v>
      </c>
      <c r="J30" s="715" t="s">
        <v>1</v>
      </c>
    </row>
    <row r="31" spans="1:10" ht="14.45" customHeight="1" x14ac:dyDescent="0.2">
      <c r="A31" s="711" t="s">
        <v>1243</v>
      </c>
      <c r="B31" s="712" t="s">
        <v>1236</v>
      </c>
      <c r="C31" s="713">
        <v>0</v>
      </c>
      <c r="D31" s="713">
        <v>0</v>
      </c>
      <c r="E31" s="713"/>
      <c r="F31" s="713">
        <v>0</v>
      </c>
      <c r="G31" s="713">
        <v>0</v>
      </c>
      <c r="H31" s="713">
        <v>0</v>
      </c>
      <c r="I31" s="714" t="s">
        <v>329</v>
      </c>
      <c r="J31" s="715" t="s">
        <v>1</v>
      </c>
    </row>
    <row r="32" spans="1:10" ht="14.45" customHeight="1" x14ac:dyDescent="0.2">
      <c r="A32" s="711" t="s">
        <v>1243</v>
      </c>
      <c r="B32" s="712" t="s">
        <v>1240</v>
      </c>
      <c r="C32" s="713">
        <v>0</v>
      </c>
      <c r="D32" s="713">
        <v>0</v>
      </c>
      <c r="E32" s="713"/>
      <c r="F32" s="713">
        <v>0</v>
      </c>
      <c r="G32" s="713">
        <v>0</v>
      </c>
      <c r="H32" s="713">
        <v>0</v>
      </c>
      <c r="I32" s="714" t="s">
        <v>329</v>
      </c>
      <c r="J32" s="715" t="s">
        <v>1</v>
      </c>
    </row>
    <row r="33" spans="1:10" ht="14.45" customHeight="1" x14ac:dyDescent="0.2">
      <c r="A33" s="711" t="s">
        <v>1243</v>
      </c>
      <c r="B33" s="712" t="s">
        <v>1245</v>
      </c>
      <c r="C33" s="713">
        <v>0</v>
      </c>
      <c r="D33" s="713">
        <v>0</v>
      </c>
      <c r="E33" s="713"/>
      <c r="F33" s="713">
        <v>0</v>
      </c>
      <c r="G33" s="713">
        <v>0</v>
      </c>
      <c r="H33" s="713">
        <v>0</v>
      </c>
      <c r="I33" s="714" t="s">
        <v>329</v>
      </c>
      <c r="J33" s="715" t="s">
        <v>1</v>
      </c>
    </row>
    <row r="34" spans="1:10" ht="14.45" customHeight="1" x14ac:dyDescent="0.2">
      <c r="A34" s="711" t="s">
        <v>329</v>
      </c>
      <c r="B34" s="712" t="s">
        <v>329</v>
      </c>
      <c r="C34" s="713" t="s">
        <v>329</v>
      </c>
      <c r="D34" s="713" t="s">
        <v>329</v>
      </c>
      <c r="E34" s="713"/>
      <c r="F34" s="713" t="s">
        <v>329</v>
      </c>
      <c r="G34" s="713" t="s">
        <v>329</v>
      </c>
      <c r="H34" s="713" t="s">
        <v>329</v>
      </c>
      <c r="I34" s="714" t="s">
        <v>329</v>
      </c>
      <c r="J34" s="715" t="s">
        <v>1</v>
      </c>
    </row>
    <row r="35" spans="1:10" ht="14.45" customHeight="1" x14ac:dyDescent="0.2">
      <c r="A35" s="711" t="s">
        <v>594</v>
      </c>
      <c r="B35" s="712" t="s">
        <v>595</v>
      </c>
      <c r="C35" s="713" t="s">
        <v>329</v>
      </c>
      <c r="D35" s="713" t="s">
        <v>329</v>
      </c>
      <c r="E35" s="713"/>
      <c r="F35" s="713" t="s">
        <v>329</v>
      </c>
      <c r="G35" s="713" t="s">
        <v>329</v>
      </c>
      <c r="H35" s="713" t="s">
        <v>329</v>
      </c>
      <c r="I35" s="714" t="s">
        <v>329</v>
      </c>
      <c r="J35" s="715" t="s">
        <v>1</v>
      </c>
    </row>
    <row r="36" spans="1:10" ht="14.45" customHeight="1" x14ac:dyDescent="0.2">
      <c r="A36" s="711" t="s">
        <v>594</v>
      </c>
      <c r="B36" s="712" t="s">
        <v>1233</v>
      </c>
      <c r="C36" s="713">
        <v>52.481839999999998</v>
      </c>
      <c r="D36" s="713">
        <v>46.067979999999999</v>
      </c>
      <c r="E36" s="713"/>
      <c r="F36" s="713">
        <v>29.851059999999997</v>
      </c>
      <c r="G36" s="713">
        <v>0</v>
      </c>
      <c r="H36" s="713">
        <v>29.851059999999997</v>
      </c>
      <c r="I36" s="714" t="s">
        <v>329</v>
      </c>
      <c r="J36" s="715" t="s">
        <v>1</v>
      </c>
    </row>
    <row r="37" spans="1:10" ht="14.45" customHeight="1" x14ac:dyDescent="0.2">
      <c r="A37" s="711" t="s">
        <v>594</v>
      </c>
      <c r="B37" s="712" t="s">
        <v>1234</v>
      </c>
      <c r="C37" s="713">
        <v>0</v>
      </c>
      <c r="D37" s="713">
        <v>0</v>
      </c>
      <c r="E37" s="713"/>
      <c r="F37" s="713">
        <v>3.4</v>
      </c>
      <c r="G37" s="713">
        <v>0</v>
      </c>
      <c r="H37" s="713">
        <v>3.4</v>
      </c>
      <c r="I37" s="714" t="s">
        <v>329</v>
      </c>
      <c r="J37" s="715" t="s">
        <v>588</v>
      </c>
    </row>
    <row r="38" spans="1:10" ht="14.45" customHeight="1" x14ac:dyDescent="0.2">
      <c r="A38" s="711" t="s">
        <v>594</v>
      </c>
      <c r="B38" s="712" t="s">
        <v>1235</v>
      </c>
      <c r="C38" s="713">
        <v>18.091560000000005</v>
      </c>
      <c r="D38" s="713">
        <v>34.193390000000001</v>
      </c>
      <c r="E38" s="713"/>
      <c r="F38" s="713">
        <v>39.821829999999999</v>
      </c>
      <c r="G38" s="713">
        <v>0</v>
      </c>
      <c r="H38" s="713">
        <v>39.821829999999999</v>
      </c>
      <c r="I38" s="714" t="s">
        <v>329</v>
      </c>
      <c r="J38" s="715" t="s">
        <v>589</v>
      </c>
    </row>
    <row r="39" spans="1:10" ht="14.45" customHeight="1" x14ac:dyDescent="0.2">
      <c r="A39" s="711" t="s">
        <v>594</v>
      </c>
      <c r="B39" s="712" t="s">
        <v>1236</v>
      </c>
      <c r="C39" s="713">
        <v>407.35442</v>
      </c>
      <c r="D39" s="713">
        <v>626.28235000000006</v>
      </c>
      <c r="E39" s="713"/>
      <c r="F39" s="713">
        <v>731.24622999999974</v>
      </c>
      <c r="G39" s="713">
        <v>0</v>
      </c>
      <c r="H39" s="713">
        <v>731.24622999999974</v>
      </c>
      <c r="I39" s="714" t="s">
        <v>329</v>
      </c>
      <c r="J39" s="715" t="s">
        <v>0</v>
      </c>
    </row>
    <row r="40" spans="1:10" ht="14.45" customHeight="1" x14ac:dyDescent="0.2">
      <c r="A40" s="711" t="s">
        <v>594</v>
      </c>
      <c r="B40" s="712" t="s">
        <v>1237</v>
      </c>
      <c r="C40" s="713">
        <v>4.8351600000000001</v>
      </c>
      <c r="D40" s="713">
        <v>2.4876799999999997</v>
      </c>
      <c r="E40" s="713"/>
      <c r="F40" s="713">
        <v>4.1379999999999999</v>
      </c>
      <c r="G40" s="713">
        <v>0</v>
      </c>
      <c r="H40" s="713">
        <v>4.1379999999999999</v>
      </c>
      <c r="I40" s="714" t="s">
        <v>329</v>
      </c>
      <c r="J40" s="715" t="s">
        <v>1</v>
      </c>
    </row>
    <row r="41" spans="1:10" ht="14.45" customHeight="1" x14ac:dyDescent="0.2">
      <c r="A41" s="711" t="s">
        <v>594</v>
      </c>
      <c r="B41" s="712" t="s">
        <v>1238</v>
      </c>
      <c r="C41" s="713">
        <v>0.59823000000000004</v>
      </c>
      <c r="D41" s="713">
        <v>0</v>
      </c>
      <c r="E41" s="713"/>
      <c r="F41" s="713">
        <v>1.1964600000000001</v>
      </c>
      <c r="G41" s="713">
        <v>0</v>
      </c>
      <c r="H41" s="713">
        <v>1.1964600000000001</v>
      </c>
      <c r="I41" s="714" t="s">
        <v>329</v>
      </c>
      <c r="J41" s="715" t="s">
        <v>1</v>
      </c>
    </row>
    <row r="42" spans="1:10" ht="14.45" customHeight="1" x14ac:dyDescent="0.2">
      <c r="A42" s="711" t="s">
        <v>594</v>
      </c>
      <c r="B42" s="712" t="s">
        <v>1239</v>
      </c>
      <c r="C42" s="713">
        <v>0.66900000000000004</v>
      </c>
      <c r="D42" s="713">
        <v>0.50844</v>
      </c>
      <c r="E42" s="713"/>
      <c r="F42" s="713">
        <v>1.1040000000000001</v>
      </c>
      <c r="G42" s="713">
        <v>0</v>
      </c>
      <c r="H42" s="713">
        <v>1.1040000000000001</v>
      </c>
      <c r="I42" s="714" t="s">
        <v>329</v>
      </c>
      <c r="J42" s="715" t="s">
        <v>1</v>
      </c>
    </row>
    <row r="43" spans="1:10" ht="14.45" customHeight="1" x14ac:dyDescent="0.2">
      <c r="A43" s="711" t="s">
        <v>594</v>
      </c>
      <c r="B43" s="712" t="s">
        <v>1240</v>
      </c>
      <c r="C43" s="713">
        <v>12.03374</v>
      </c>
      <c r="D43" s="713">
        <v>22.83398</v>
      </c>
      <c r="E43" s="713"/>
      <c r="F43" s="713">
        <v>82.758499999999998</v>
      </c>
      <c r="G43" s="713">
        <v>0</v>
      </c>
      <c r="H43" s="713">
        <v>82.758499999999998</v>
      </c>
      <c r="I43" s="714" t="s">
        <v>329</v>
      </c>
      <c r="J43" s="715" t="s">
        <v>1</v>
      </c>
    </row>
    <row r="44" spans="1:10" ht="14.45" customHeight="1" x14ac:dyDescent="0.2">
      <c r="A44" s="711" t="s">
        <v>594</v>
      </c>
      <c r="B44" s="712" t="s">
        <v>1241</v>
      </c>
      <c r="C44" s="713">
        <v>4.7431999999999999</v>
      </c>
      <c r="D44" s="713">
        <v>6.2919999999999998</v>
      </c>
      <c r="E44" s="713"/>
      <c r="F44" s="713">
        <v>46.488199999999999</v>
      </c>
      <c r="G44" s="713">
        <v>0</v>
      </c>
      <c r="H44" s="713">
        <v>46.488199999999999</v>
      </c>
      <c r="I44" s="714" t="s">
        <v>329</v>
      </c>
      <c r="J44" s="715" t="s">
        <v>1</v>
      </c>
    </row>
    <row r="45" spans="1:10" ht="14.45" customHeight="1" x14ac:dyDescent="0.2">
      <c r="A45" s="711" t="s">
        <v>594</v>
      </c>
      <c r="B45" s="712" t="s">
        <v>1242</v>
      </c>
      <c r="C45" s="713">
        <v>53.193049999999999</v>
      </c>
      <c r="D45" s="713">
        <v>52.924490000000006</v>
      </c>
      <c r="E45" s="713"/>
      <c r="F45" s="713">
        <v>103.55361000000001</v>
      </c>
      <c r="G45" s="713">
        <v>0</v>
      </c>
      <c r="H45" s="713">
        <v>103.55361000000001</v>
      </c>
      <c r="I45" s="714" t="s">
        <v>329</v>
      </c>
      <c r="J45" s="715" t="s">
        <v>1</v>
      </c>
    </row>
    <row r="46" spans="1:10" ht="14.45" customHeight="1" x14ac:dyDescent="0.2">
      <c r="A46" s="711" t="s">
        <v>594</v>
      </c>
      <c r="B46" s="712" t="s">
        <v>596</v>
      </c>
      <c r="C46" s="713">
        <v>554.00019999999995</v>
      </c>
      <c r="D46" s="713">
        <v>791.59031000000004</v>
      </c>
      <c r="E46" s="713"/>
      <c r="F46" s="713">
        <v>1043.5578899999998</v>
      </c>
      <c r="G46" s="713">
        <v>0</v>
      </c>
      <c r="H46" s="713">
        <v>1043.5578899999998</v>
      </c>
      <c r="I46" s="714" t="s">
        <v>329</v>
      </c>
      <c r="J46" s="715" t="s">
        <v>1</v>
      </c>
    </row>
    <row r="47" spans="1:10" ht="14.45" customHeight="1" x14ac:dyDescent="0.2">
      <c r="A47" s="711" t="s">
        <v>329</v>
      </c>
      <c r="B47" s="712" t="s">
        <v>329</v>
      </c>
      <c r="C47" s="713" t="s">
        <v>329</v>
      </c>
      <c r="D47" s="713" t="s">
        <v>329</v>
      </c>
      <c r="E47" s="713"/>
      <c r="F47" s="713" t="s">
        <v>329</v>
      </c>
      <c r="G47" s="713" t="s">
        <v>329</v>
      </c>
      <c r="H47" s="713" t="s">
        <v>329</v>
      </c>
      <c r="I47" s="714" t="s">
        <v>329</v>
      </c>
      <c r="J47" s="715" t="s">
        <v>1</v>
      </c>
    </row>
    <row r="48" spans="1:10" ht="14.45" customHeight="1" x14ac:dyDescent="0.2">
      <c r="A48" s="711" t="s">
        <v>572</v>
      </c>
      <c r="B48" s="712" t="s">
        <v>585</v>
      </c>
      <c r="C48" s="713">
        <v>768.74308999999994</v>
      </c>
      <c r="D48" s="713">
        <v>1027.9100100000001</v>
      </c>
      <c r="E48" s="713"/>
      <c r="F48" s="713">
        <v>1342.8877099999995</v>
      </c>
      <c r="G48" s="713">
        <v>0</v>
      </c>
      <c r="H48" s="713">
        <v>1342.8877099999995</v>
      </c>
      <c r="I48" s="714" t="s">
        <v>329</v>
      </c>
      <c r="J48" s="715" t="s">
        <v>588</v>
      </c>
    </row>
  </sheetData>
  <mergeCells count="3">
    <mergeCell ref="A1:I1"/>
    <mergeCell ref="F3:I3"/>
    <mergeCell ref="C4:D4"/>
  </mergeCells>
  <conditionalFormatting sqref="F17 F49:F65537">
    <cfRule type="cellIs" dxfId="41" priority="18" stopIfTrue="1" operator="greaterThan">
      <formula>1</formula>
    </cfRule>
  </conditionalFormatting>
  <conditionalFormatting sqref="H5:H16">
    <cfRule type="expression" dxfId="40" priority="14">
      <formula>$H5&gt;0</formula>
    </cfRule>
  </conditionalFormatting>
  <conditionalFormatting sqref="I5:I16">
    <cfRule type="expression" dxfId="39" priority="15">
      <formula>$I5&gt;1</formula>
    </cfRule>
  </conditionalFormatting>
  <conditionalFormatting sqref="B5:B16">
    <cfRule type="expression" dxfId="38" priority="11">
      <formula>OR($J5="NS",$J5="SumaNS",$J5="Účet")</formula>
    </cfRule>
  </conditionalFormatting>
  <conditionalFormatting sqref="F5:I16 B5:D16">
    <cfRule type="expression" dxfId="37" priority="17">
      <formula>AND($J5&lt;&gt;"",$J5&lt;&gt;"mezeraKL")</formula>
    </cfRule>
  </conditionalFormatting>
  <conditionalFormatting sqref="B5:D16 F5:I16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5" priority="13">
      <formula>OR($J5="SumaNS",$J5="NS")</formula>
    </cfRule>
  </conditionalFormatting>
  <conditionalFormatting sqref="A5:A16">
    <cfRule type="expression" dxfId="34" priority="9">
      <formula>AND($J5&lt;&gt;"mezeraKL",$J5&lt;&gt;"")</formula>
    </cfRule>
  </conditionalFormatting>
  <conditionalFormatting sqref="A5:A16">
    <cfRule type="expression" dxfId="33" priority="10">
      <formula>AND($J5&lt;&gt;"",$J5&lt;&gt;"mezeraKL")</formula>
    </cfRule>
  </conditionalFormatting>
  <conditionalFormatting sqref="H18:H48">
    <cfRule type="expression" dxfId="32" priority="6">
      <formula>$H18&gt;0</formula>
    </cfRule>
  </conditionalFormatting>
  <conditionalFormatting sqref="A18:A48">
    <cfRule type="expression" dxfId="31" priority="5">
      <formula>AND($J18&lt;&gt;"mezeraKL",$J18&lt;&gt;"")</formula>
    </cfRule>
  </conditionalFormatting>
  <conditionalFormatting sqref="I18:I48">
    <cfRule type="expression" dxfId="30" priority="7">
      <formula>$I18&gt;1</formula>
    </cfRule>
  </conditionalFormatting>
  <conditionalFormatting sqref="B18:B48">
    <cfRule type="expression" dxfId="29" priority="4">
      <formula>OR($J18="NS",$J18="SumaNS",$J18="Účet")</formula>
    </cfRule>
  </conditionalFormatting>
  <conditionalFormatting sqref="A18:D48 F18:I48">
    <cfRule type="expression" dxfId="28" priority="8">
      <formula>AND($J18&lt;&gt;"",$J18&lt;&gt;"mezeraKL")</formula>
    </cfRule>
  </conditionalFormatting>
  <conditionalFormatting sqref="B18:D48 F18:I48">
    <cfRule type="expression" dxfId="27" priority="1">
      <formula>OR($J18="KL",$J18="SumaKL")</formula>
    </cfRule>
    <cfRule type="expression" priority="3" stopIfTrue="1">
      <formula>OR($J18="mezeraNS",$J18="mezeraKL")</formula>
    </cfRule>
  </conditionalFormatting>
  <conditionalFormatting sqref="B18:D48 F18:I48">
    <cfRule type="expression" dxfId="26" priority="2">
      <formula>OR($J18="SumaNS",$J18="NS")</formula>
    </cfRule>
  </conditionalFormatting>
  <hyperlinks>
    <hyperlink ref="A2" location="Obsah!A1" display="Zpět na Obsah  KL 01  1.-4.měsíc" xr:uid="{F4244819-9C96-46F8-9CE9-1075FED27526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2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330" bestFit="1" customWidth="1"/>
    <col min="6" max="6" width="18.7109375" style="334" customWidth="1"/>
    <col min="7" max="7" width="12.42578125" style="330" hidden="1" customWidth="1" outlineLevel="1"/>
    <col min="8" max="8" width="25.7109375" style="330" customWidth="1" collapsed="1"/>
    <col min="9" max="9" width="7.7109375" style="328" customWidth="1"/>
    <col min="10" max="10" width="10" style="328" customWidth="1"/>
    <col min="11" max="11" width="11.140625" style="328" customWidth="1"/>
    <col min="12" max="16384" width="8.85546875" style="247"/>
  </cols>
  <sheetData>
    <row r="1" spans="1:11" ht="18.600000000000001" customHeight="1" thickBot="1" x14ac:dyDescent="0.35">
      <c r="A1" s="553" t="s">
        <v>1642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0" t="s">
        <v>328</v>
      </c>
      <c r="B2" s="66"/>
      <c r="C2" s="332"/>
      <c r="D2" s="332"/>
      <c r="E2" s="332"/>
      <c r="F2" s="332"/>
      <c r="G2" s="332"/>
      <c r="H2" s="332"/>
      <c r="I2" s="333"/>
      <c r="J2" s="333"/>
      <c r="K2" s="333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12.288307128976344</v>
      </c>
      <c r="J3" s="203">
        <f>SUBTOTAL(9,J5:J1048576)</f>
        <v>109281.75</v>
      </c>
      <c r="K3" s="204">
        <f>SUBTOTAL(9,K5:K1048576)</f>
        <v>1342887.7075920105</v>
      </c>
    </row>
    <row r="4" spans="1:11" s="329" customFormat="1" ht="14.45" customHeight="1" thickBot="1" x14ac:dyDescent="0.25">
      <c r="A4" s="842" t="s">
        <v>4</v>
      </c>
      <c r="B4" s="843" t="s">
        <v>5</v>
      </c>
      <c r="C4" s="843" t="s">
        <v>0</v>
      </c>
      <c r="D4" s="843" t="s">
        <v>6</v>
      </c>
      <c r="E4" s="843" t="s">
        <v>7</v>
      </c>
      <c r="F4" s="843" t="s">
        <v>1</v>
      </c>
      <c r="G4" s="843" t="s">
        <v>89</v>
      </c>
      <c r="H4" s="719" t="s">
        <v>11</v>
      </c>
      <c r="I4" s="720" t="s">
        <v>183</v>
      </c>
      <c r="J4" s="720" t="s">
        <v>13</v>
      </c>
      <c r="K4" s="721" t="s">
        <v>200</v>
      </c>
    </row>
    <row r="5" spans="1:11" ht="14.45" customHeight="1" x14ac:dyDescent="0.2">
      <c r="A5" s="806" t="s">
        <v>572</v>
      </c>
      <c r="B5" s="807" t="s">
        <v>573</v>
      </c>
      <c r="C5" s="810" t="s">
        <v>586</v>
      </c>
      <c r="D5" s="844" t="s">
        <v>587</v>
      </c>
      <c r="E5" s="810" t="s">
        <v>1246</v>
      </c>
      <c r="F5" s="844" t="s">
        <v>1247</v>
      </c>
      <c r="G5" s="810" t="s">
        <v>1248</v>
      </c>
      <c r="H5" s="810" t="s">
        <v>1249</v>
      </c>
      <c r="I5" s="225">
        <v>2187.5</v>
      </c>
      <c r="J5" s="225">
        <v>2</v>
      </c>
      <c r="K5" s="830">
        <v>4375</v>
      </c>
    </row>
    <row r="6" spans="1:11" ht="14.45" customHeight="1" x14ac:dyDescent="0.2">
      <c r="A6" s="813" t="s">
        <v>572</v>
      </c>
      <c r="B6" s="814" t="s">
        <v>573</v>
      </c>
      <c r="C6" s="817" t="s">
        <v>586</v>
      </c>
      <c r="D6" s="845" t="s">
        <v>587</v>
      </c>
      <c r="E6" s="817" t="s">
        <v>1246</v>
      </c>
      <c r="F6" s="845" t="s">
        <v>1247</v>
      </c>
      <c r="G6" s="817" t="s">
        <v>1250</v>
      </c>
      <c r="H6" s="817" t="s">
        <v>1251</v>
      </c>
      <c r="I6" s="831">
        <v>165.77000427246094</v>
      </c>
      <c r="J6" s="831">
        <v>1</v>
      </c>
      <c r="K6" s="832">
        <v>165.77000427246094</v>
      </c>
    </row>
    <row r="7" spans="1:11" ht="14.45" customHeight="1" x14ac:dyDescent="0.2">
      <c r="A7" s="813" t="s">
        <v>572</v>
      </c>
      <c r="B7" s="814" t="s">
        <v>573</v>
      </c>
      <c r="C7" s="817" t="s">
        <v>586</v>
      </c>
      <c r="D7" s="845" t="s">
        <v>587</v>
      </c>
      <c r="E7" s="817" t="s">
        <v>1246</v>
      </c>
      <c r="F7" s="845" t="s">
        <v>1247</v>
      </c>
      <c r="G7" s="817" t="s">
        <v>1252</v>
      </c>
      <c r="H7" s="817" t="s">
        <v>1253</v>
      </c>
      <c r="I7" s="831">
        <v>9228.2001953125</v>
      </c>
      <c r="J7" s="831">
        <v>0.25</v>
      </c>
      <c r="K7" s="832">
        <v>2307.050048828125</v>
      </c>
    </row>
    <row r="8" spans="1:11" ht="14.45" customHeight="1" x14ac:dyDescent="0.2">
      <c r="A8" s="813" t="s">
        <v>572</v>
      </c>
      <c r="B8" s="814" t="s">
        <v>573</v>
      </c>
      <c r="C8" s="817" t="s">
        <v>586</v>
      </c>
      <c r="D8" s="845" t="s">
        <v>587</v>
      </c>
      <c r="E8" s="817" t="s">
        <v>1246</v>
      </c>
      <c r="F8" s="845" t="s">
        <v>1247</v>
      </c>
      <c r="G8" s="817" t="s">
        <v>1254</v>
      </c>
      <c r="H8" s="817" t="s">
        <v>1255</v>
      </c>
      <c r="I8" s="831">
        <v>3035.31005859375</v>
      </c>
      <c r="J8" s="831">
        <v>2</v>
      </c>
      <c r="K8" s="832">
        <v>6070.6201171875</v>
      </c>
    </row>
    <row r="9" spans="1:11" ht="14.45" customHeight="1" x14ac:dyDescent="0.2">
      <c r="A9" s="813" t="s">
        <v>572</v>
      </c>
      <c r="B9" s="814" t="s">
        <v>573</v>
      </c>
      <c r="C9" s="817" t="s">
        <v>586</v>
      </c>
      <c r="D9" s="845" t="s">
        <v>587</v>
      </c>
      <c r="E9" s="817" t="s">
        <v>1246</v>
      </c>
      <c r="F9" s="845" t="s">
        <v>1247</v>
      </c>
      <c r="G9" s="817" t="s">
        <v>1256</v>
      </c>
      <c r="H9" s="817" t="s">
        <v>1257</v>
      </c>
      <c r="I9" s="831">
        <v>3035.31005859375</v>
      </c>
      <c r="J9" s="831">
        <v>2</v>
      </c>
      <c r="K9" s="832">
        <v>6070.6201171875</v>
      </c>
    </row>
    <row r="10" spans="1:11" ht="14.45" customHeight="1" x14ac:dyDescent="0.2">
      <c r="A10" s="813" t="s">
        <v>572</v>
      </c>
      <c r="B10" s="814" t="s">
        <v>573</v>
      </c>
      <c r="C10" s="817" t="s">
        <v>586</v>
      </c>
      <c r="D10" s="845" t="s">
        <v>587</v>
      </c>
      <c r="E10" s="817" t="s">
        <v>1246</v>
      </c>
      <c r="F10" s="845" t="s">
        <v>1247</v>
      </c>
      <c r="G10" s="817" t="s">
        <v>1258</v>
      </c>
      <c r="H10" s="817" t="s">
        <v>1259</v>
      </c>
      <c r="I10" s="831">
        <v>2277.85009765625</v>
      </c>
      <c r="J10" s="831">
        <v>1</v>
      </c>
      <c r="K10" s="832">
        <v>2277.85009765625</v>
      </c>
    </row>
    <row r="11" spans="1:11" ht="14.45" customHeight="1" x14ac:dyDescent="0.2">
      <c r="A11" s="813" t="s">
        <v>572</v>
      </c>
      <c r="B11" s="814" t="s">
        <v>573</v>
      </c>
      <c r="C11" s="817" t="s">
        <v>586</v>
      </c>
      <c r="D11" s="845" t="s">
        <v>587</v>
      </c>
      <c r="E11" s="817" t="s">
        <v>1246</v>
      </c>
      <c r="F11" s="845" t="s">
        <v>1247</v>
      </c>
      <c r="G11" s="817" t="s">
        <v>1260</v>
      </c>
      <c r="H11" s="817" t="s">
        <v>1261</v>
      </c>
      <c r="I11" s="831">
        <v>2277.8450927734375</v>
      </c>
      <c r="J11" s="831">
        <v>3</v>
      </c>
      <c r="K11" s="832">
        <v>6833.540283203125</v>
      </c>
    </row>
    <row r="12" spans="1:11" ht="14.45" customHeight="1" x14ac:dyDescent="0.2">
      <c r="A12" s="813" t="s">
        <v>572</v>
      </c>
      <c r="B12" s="814" t="s">
        <v>573</v>
      </c>
      <c r="C12" s="817" t="s">
        <v>586</v>
      </c>
      <c r="D12" s="845" t="s">
        <v>587</v>
      </c>
      <c r="E12" s="817" t="s">
        <v>1246</v>
      </c>
      <c r="F12" s="845" t="s">
        <v>1247</v>
      </c>
      <c r="G12" s="817" t="s">
        <v>1262</v>
      </c>
      <c r="H12" s="817" t="s">
        <v>1263</v>
      </c>
      <c r="I12" s="831">
        <v>4988.6298828125</v>
      </c>
      <c r="J12" s="831">
        <v>6</v>
      </c>
      <c r="K12" s="832">
        <v>29931.76953125</v>
      </c>
    </row>
    <row r="13" spans="1:11" ht="14.45" customHeight="1" x14ac:dyDescent="0.2">
      <c r="A13" s="813" t="s">
        <v>572</v>
      </c>
      <c r="B13" s="814" t="s">
        <v>573</v>
      </c>
      <c r="C13" s="817" t="s">
        <v>586</v>
      </c>
      <c r="D13" s="845" t="s">
        <v>587</v>
      </c>
      <c r="E13" s="817" t="s">
        <v>1246</v>
      </c>
      <c r="F13" s="845" t="s">
        <v>1247</v>
      </c>
      <c r="G13" s="817" t="s">
        <v>1264</v>
      </c>
      <c r="H13" s="817" t="s">
        <v>1265</v>
      </c>
      <c r="I13" s="831">
        <v>9228.18017578125</v>
      </c>
      <c r="J13" s="831">
        <v>0.5</v>
      </c>
      <c r="K13" s="832">
        <v>4614.090087890625</v>
      </c>
    </row>
    <row r="14" spans="1:11" ht="14.45" customHeight="1" x14ac:dyDescent="0.2">
      <c r="A14" s="813" t="s">
        <v>572</v>
      </c>
      <c r="B14" s="814" t="s">
        <v>573</v>
      </c>
      <c r="C14" s="817" t="s">
        <v>586</v>
      </c>
      <c r="D14" s="845" t="s">
        <v>587</v>
      </c>
      <c r="E14" s="817" t="s">
        <v>1246</v>
      </c>
      <c r="F14" s="845" t="s">
        <v>1247</v>
      </c>
      <c r="G14" s="817" t="s">
        <v>1266</v>
      </c>
      <c r="H14" s="817" t="s">
        <v>1267</v>
      </c>
      <c r="I14" s="831">
        <v>22994.599609375</v>
      </c>
      <c r="J14" s="831">
        <v>0.25</v>
      </c>
      <c r="K14" s="832">
        <v>5748.64990234375</v>
      </c>
    </row>
    <row r="15" spans="1:11" ht="14.45" customHeight="1" x14ac:dyDescent="0.2">
      <c r="A15" s="813" t="s">
        <v>572</v>
      </c>
      <c r="B15" s="814" t="s">
        <v>573</v>
      </c>
      <c r="C15" s="817" t="s">
        <v>586</v>
      </c>
      <c r="D15" s="845" t="s">
        <v>587</v>
      </c>
      <c r="E15" s="817" t="s">
        <v>1246</v>
      </c>
      <c r="F15" s="845" t="s">
        <v>1247</v>
      </c>
      <c r="G15" s="817" t="s">
        <v>1268</v>
      </c>
      <c r="H15" s="817" t="s">
        <v>1269</v>
      </c>
      <c r="I15" s="831">
        <v>22994.560546875</v>
      </c>
      <c r="J15" s="831">
        <v>0.25</v>
      </c>
      <c r="K15" s="832">
        <v>5748.64013671875</v>
      </c>
    </row>
    <row r="16" spans="1:11" ht="14.45" customHeight="1" x14ac:dyDescent="0.2">
      <c r="A16" s="813" t="s">
        <v>572</v>
      </c>
      <c r="B16" s="814" t="s">
        <v>573</v>
      </c>
      <c r="C16" s="817" t="s">
        <v>586</v>
      </c>
      <c r="D16" s="845" t="s">
        <v>587</v>
      </c>
      <c r="E16" s="817" t="s">
        <v>1246</v>
      </c>
      <c r="F16" s="845" t="s">
        <v>1247</v>
      </c>
      <c r="G16" s="817" t="s">
        <v>1270</v>
      </c>
      <c r="H16" s="817" t="s">
        <v>1271</v>
      </c>
      <c r="I16" s="831">
        <v>16187.7197265625</v>
      </c>
      <c r="J16" s="831">
        <v>0.25</v>
      </c>
      <c r="K16" s="832">
        <v>4046.929931640625</v>
      </c>
    </row>
    <row r="17" spans="1:11" ht="14.45" customHeight="1" x14ac:dyDescent="0.2">
      <c r="A17" s="813" t="s">
        <v>572</v>
      </c>
      <c r="B17" s="814" t="s">
        <v>573</v>
      </c>
      <c r="C17" s="817" t="s">
        <v>586</v>
      </c>
      <c r="D17" s="845" t="s">
        <v>587</v>
      </c>
      <c r="E17" s="817" t="s">
        <v>1246</v>
      </c>
      <c r="F17" s="845" t="s">
        <v>1247</v>
      </c>
      <c r="G17" s="817" t="s">
        <v>1272</v>
      </c>
      <c r="H17" s="817" t="s">
        <v>1273</v>
      </c>
      <c r="I17" s="831">
        <v>16187.7197265625</v>
      </c>
      <c r="J17" s="831">
        <v>0.25</v>
      </c>
      <c r="K17" s="832">
        <v>4046.929931640625</v>
      </c>
    </row>
    <row r="18" spans="1:11" ht="14.45" customHeight="1" x14ac:dyDescent="0.2">
      <c r="A18" s="813" t="s">
        <v>572</v>
      </c>
      <c r="B18" s="814" t="s">
        <v>573</v>
      </c>
      <c r="C18" s="817" t="s">
        <v>586</v>
      </c>
      <c r="D18" s="845" t="s">
        <v>587</v>
      </c>
      <c r="E18" s="817" t="s">
        <v>1246</v>
      </c>
      <c r="F18" s="845" t="s">
        <v>1247</v>
      </c>
      <c r="G18" s="817" t="s">
        <v>1274</v>
      </c>
      <c r="H18" s="817" t="s">
        <v>1275</v>
      </c>
      <c r="I18" s="831">
        <v>3130.75</v>
      </c>
      <c r="J18" s="831">
        <v>3</v>
      </c>
      <c r="K18" s="832">
        <v>9392.25</v>
      </c>
    </row>
    <row r="19" spans="1:11" ht="14.45" customHeight="1" x14ac:dyDescent="0.2">
      <c r="A19" s="813" t="s">
        <v>572</v>
      </c>
      <c r="B19" s="814" t="s">
        <v>573</v>
      </c>
      <c r="C19" s="817" t="s">
        <v>586</v>
      </c>
      <c r="D19" s="845" t="s">
        <v>587</v>
      </c>
      <c r="E19" s="817" t="s">
        <v>1246</v>
      </c>
      <c r="F19" s="845" t="s">
        <v>1247</v>
      </c>
      <c r="G19" s="817" t="s">
        <v>1276</v>
      </c>
      <c r="H19" s="817" t="s">
        <v>1277</v>
      </c>
      <c r="I19" s="831">
        <v>213.35000610351563</v>
      </c>
      <c r="J19" s="831">
        <v>8</v>
      </c>
      <c r="K19" s="832">
        <v>1706.7799682617188</v>
      </c>
    </row>
    <row r="20" spans="1:11" ht="14.45" customHeight="1" x14ac:dyDescent="0.2">
      <c r="A20" s="813" t="s">
        <v>572</v>
      </c>
      <c r="B20" s="814" t="s">
        <v>573</v>
      </c>
      <c r="C20" s="817" t="s">
        <v>586</v>
      </c>
      <c r="D20" s="845" t="s">
        <v>587</v>
      </c>
      <c r="E20" s="817" t="s">
        <v>1246</v>
      </c>
      <c r="F20" s="845" t="s">
        <v>1247</v>
      </c>
      <c r="G20" s="817" t="s">
        <v>1278</v>
      </c>
      <c r="H20" s="817" t="s">
        <v>1279</v>
      </c>
      <c r="I20" s="831">
        <v>2722.5</v>
      </c>
      <c r="J20" s="831">
        <v>13</v>
      </c>
      <c r="K20" s="832">
        <v>35392.5</v>
      </c>
    </row>
    <row r="21" spans="1:11" ht="14.45" customHeight="1" x14ac:dyDescent="0.2">
      <c r="A21" s="813" t="s">
        <v>572</v>
      </c>
      <c r="B21" s="814" t="s">
        <v>573</v>
      </c>
      <c r="C21" s="817" t="s">
        <v>586</v>
      </c>
      <c r="D21" s="845" t="s">
        <v>587</v>
      </c>
      <c r="E21" s="817" t="s">
        <v>1246</v>
      </c>
      <c r="F21" s="845" t="s">
        <v>1247</v>
      </c>
      <c r="G21" s="817" t="s">
        <v>1280</v>
      </c>
      <c r="H21" s="817" t="s">
        <v>1281</v>
      </c>
      <c r="I21" s="831">
        <v>2397.39990234375</v>
      </c>
      <c r="J21" s="831">
        <v>1</v>
      </c>
      <c r="K21" s="832">
        <v>2397.39990234375</v>
      </c>
    </row>
    <row r="22" spans="1:11" ht="14.45" customHeight="1" x14ac:dyDescent="0.2">
      <c r="A22" s="813" t="s">
        <v>572</v>
      </c>
      <c r="B22" s="814" t="s">
        <v>573</v>
      </c>
      <c r="C22" s="817" t="s">
        <v>586</v>
      </c>
      <c r="D22" s="845" t="s">
        <v>587</v>
      </c>
      <c r="E22" s="817" t="s">
        <v>1246</v>
      </c>
      <c r="F22" s="845" t="s">
        <v>1247</v>
      </c>
      <c r="G22" s="817" t="s">
        <v>1282</v>
      </c>
      <c r="H22" s="817" t="s">
        <v>1283</v>
      </c>
      <c r="I22" s="831">
        <v>1149.5</v>
      </c>
      <c r="J22" s="831">
        <v>1</v>
      </c>
      <c r="K22" s="832">
        <v>1149.5</v>
      </c>
    </row>
    <row r="23" spans="1:11" ht="14.45" customHeight="1" x14ac:dyDescent="0.2">
      <c r="A23" s="813" t="s">
        <v>572</v>
      </c>
      <c r="B23" s="814" t="s">
        <v>573</v>
      </c>
      <c r="C23" s="817" t="s">
        <v>586</v>
      </c>
      <c r="D23" s="845" t="s">
        <v>587</v>
      </c>
      <c r="E23" s="817" t="s">
        <v>1284</v>
      </c>
      <c r="F23" s="845" t="s">
        <v>1285</v>
      </c>
      <c r="G23" s="817" t="s">
        <v>1286</v>
      </c>
      <c r="H23" s="817" t="s">
        <v>1287</v>
      </c>
      <c r="I23" s="831">
        <v>1700</v>
      </c>
      <c r="J23" s="831">
        <v>6</v>
      </c>
      <c r="K23" s="832">
        <v>10200</v>
      </c>
    </row>
    <row r="24" spans="1:11" ht="14.45" customHeight="1" x14ac:dyDescent="0.2">
      <c r="A24" s="813" t="s">
        <v>572</v>
      </c>
      <c r="B24" s="814" t="s">
        <v>573</v>
      </c>
      <c r="C24" s="817" t="s">
        <v>586</v>
      </c>
      <c r="D24" s="845" t="s">
        <v>587</v>
      </c>
      <c r="E24" s="817" t="s">
        <v>1288</v>
      </c>
      <c r="F24" s="845" t="s">
        <v>1289</v>
      </c>
      <c r="G24" s="817" t="s">
        <v>1290</v>
      </c>
      <c r="H24" s="817" t="s">
        <v>1291</v>
      </c>
      <c r="I24" s="831">
        <v>0.30000001192092896</v>
      </c>
      <c r="J24" s="831">
        <v>3000</v>
      </c>
      <c r="K24" s="832">
        <v>909.88998413085938</v>
      </c>
    </row>
    <row r="25" spans="1:11" ht="14.45" customHeight="1" x14ac:dyDescent="0.2">
      <c r="A25" s="813" t="s">
        <v>572</v>
      </c>
      <c r="B25" s="814" t="s">
        <v>573</v>
      </c>
      <c r="C25" s="817" t="s">
        <v>586</v>
      </c>
      <c r="D25" s="845" t="s">
        <v>587</v>
      </c>
      <c r="E25" s="817" t="s">
        <v>1288</v>
      </c>
      <c r="F25" s="845" t="s">
        <v>1289</v>
      </c>
      <c r="G25" s="817" t="s">
        <v>1292</v>
      </c>
      <c r="H25" s="817" t="s">
        <v>1293</v>
      </c>
      <c r="I25" s="831">
        <v>7.820000171661377</v>
      </c>
      <c r="J25" s="831">
        <v>3</v>
      </c>
      <c r="K25" s="832">
        <v>23.459999084472656</v>
      </c>
    </row>
    <row r="26" spans="1:11" ht="14.45" customHeight="1" x14ac:dyDescent="0.2">
      <c r="A26" s="813" t="s">
        <v>572</v>
      </c>
      <c r="B26" s="814" t="s">
        <v>573</v>
      </c>
      <c r="C26" s="817" t="s">
        <v>586</v>
      </c>
      <c r="D26" s="845" t="s">
        <v>587</v>
      </c>
      <c r="E26" s="817" t="s">
        <v>1288</v>
      </c>
      <c r="F26" s="845" t="s">
        <v>1289</v>
      </c>
      <c r="G26" s="817" t="s">
        <v>1294</v>
      </c>
      <c r="H26" s="817" t="s">
        <v>1295</v>
      </c>
      <c r="I26" s="831">
        <v>0.14999999850988388</v>
      </c>
      <c r="J26" s="831">
        <v>700</v>
      </c>
      <c r="K26" s="832">
        <v>103.9900016784668</v>
      </c>
    </row>
    <row r="27" spans="1:11" ht="14.45" customHeight="1" x14ac:dyDescent="0.2">
      <c r="A27" s="813" t="s">
        <v>572</v>
      </c>
      <c r="B27" s="814" t="s">
        <v>573</v>
      </c>
      <c r="C27" s="817" t="s">
        <v>586</v>
      </c>
      <c r="D27" s="845" t="s">
        <v>587</v>
      </c>
      <c r="E27" s="817" t="s">
        <v>1288</v>
      </c>
      <c r="F27" s="845" t="s">
        <v>1289</v>
      </c>
      <c r="G27" s="817" t="s">
        <v>1296</v>
      </c>
      <c r="H27" s="817" t="s">
        <v>1297</v>
      </c>
      <c r="I27" s="831">
        <v>0.15999999642372131</v>
      </c>
      <c r="J27" s="831">
        <v>200</v>
      </c>
      <c r="K27" s="832">
        <v>32</v>
      </c>
    </row>
    <row r="28" spans="1:11" ht="14.45" customHeight="1" x14ac:dyDescent="0.2">
      <c r="A28" s="813" t="s">
        <v>572</v>
      </c>
      <c r="B28" s="814" t="s">
        <v>573</v>
      </c>
      <c r="C28" s="817" t="s">
        <v>586</v>
      </c>
      <c r="D28" s="845" t="s">
        <v>587</v>
      </c>
      <c r="E28" s="817" t="s">
        <v>1298</v>
      </c>
      <c r="F28" s="845" t="s">
        <v>1299</v>
      </c>
      <c r="G28" s="817" t="s">
        <v>1300</v>
      </c>
      <c r="H28" s="817" t="s">
        <v>1301</v>
      </c>
      <c r="I28" s="831">
        <v>484</v>
      </c>
      <c r="J28" s="831">
        <v>120</v>
      </c>
      <c r="K28" s="832">
        <v>58080</v>
      </c>
    </row>
    <row r="29" spans="1:11" ht="14.45" customHeight="1" x14ac:dyDescent="0.2">
      <c r="A29" s="813" t="s">
        <v>572</v>
      </c>
      <c r="B29" s="814" t="s">
        <v>573</v>
      </c>
      <c r="C29" s="817" t="s">
        <v>586</v>
      </c>
      <c r="D29" s="845" t="s">
        <v>587</v>
      </c>
      <c r="E29" s="817" t="s">
        <v>1298</v>
      </c>
      <c r="F29" s="845" t="s">
        <v>1299</v>
      </c>
      <c r="G29" s="817" t="s">
        <v>1302</v>
      </c>
      <c r="H29" s="817" t="s">
        <v>1303</v>
      </c>
      <c r="I29" s="831">
        <v>18.840000152587891</v>
      </c>
      <c r="J29" s="831">
        <v>800</v>
      </c>
      <c r="K29" s="832">
        <v>15072</v>
      </c>
    </row>
    <row r="30" spans="1:11" ht="14.45" customHeight="1" x14ac:dyDescent="0.2">
      <c r="A30" s="813" t="s">
        <v>572</v>
      </c>
      <c r="B30" s="814" t="s">
        <v>573</v>
      </c>
      <c r="C30" s="817" t="s">
        <v>586</v>
      </c>
      <c r="D30" s="845" t="s">
        <v>587</v>
      </c>
      <c r="E30" s="817" t="s">
        <v>1298</v>
      </c>
      <c r="F30" s="845" t="s">
        <v>1299</v>
      </c>
      <c r="G30" s="817" t="s">
        <v>1304</v>
      </c>
      <c r="H30" s="817" t="s">
        <v>1305</v>
      </c>
      <c r="I30" s="831">
        <v>275.8800048828125</v>
      </c>
      <c r="J30" s="831">
        <v>10</v>
      </c>
      <c r="K30" s="832">
        <v>2758.800048828125</v>
      </c>
    </row>
    <row r="31" spans="1:11" ht="14.45" customHeight="1" x14ac:dyDescent="0.2">
      <c r="A31" s="813" t="s">
        <v>572</v>
      </c>
      <c r="B31" s="814" t="s">
        <v>573</v>
      </c>
      <c r="C31" s="817" t="s">
        <v>586</v>
      </c>
      <c r="D31" s="845" t="s">
        <v>587</v>
      </c>
      <c r="E31" s="817" t="s">
        <v>1298</v>
      </c>
      <c r="F31" s="845" t="s">
        <v>1299</v>
      </c>
      <c r="G31" s="817" t="s">
        <v>1306</v>
      </c>
      <c r="H31" s="817" t="s">
        <v>1307</v>
      </c>
      <c r="I31" s="831">
        <v>1.8200000524520874</v>
      </c>
      <c r="J31" s="831">
        <v>1200</v>
      </c>
      <c r="K31" s="832">
        <v>2184</v>
      </c>
    </row>
    <row r="32" spans="1:11" ht="14.45" customHeight="1" x14ac:dyDescent="0.2">
      <c r="A32" s="813" t="s">
        <v>572</v>
      </c>
      <c r="B32" s="814" t="s">
        <v>573</v>
      </c>
      <c r="C32" s="817" t="s">
        <v>586</v>
      </c>
      <c r="D32" s="845" t="s">
        <v>587</v>
      </c>
      <c r="E32" s="817" t="s">
        <v>1298</v>
      </c>
      <c r="F32" s="845" t="s">
        <v>1299</v>
      </c>
      <c r="G32" s="817" t="s">
        <v>1308</v>
      </c>
      <c r="H32" s="817" t="s">
        <v>1309</v>
      </c>
      <c r="I32" s="831">
        <v>1.8200000524520874</v>
      </c>
      <c r="J32" s="831">
        <v>1000</v>
      </c>
      <c r="K32" s="832">
        <v>1815</v>
      </c>
    </row>
    <row r="33" spans="1:11" ht="14.45" customHeight="1" x14ac:dyDescent="0.2">
      <c r="A33" s="813" t="s">
        <v>572</v>
      </c>
      <c r="B33" s="814" t="s">
        <v>573</v>
      </c>
      <c r="C33" s="817" t="s">
        <v>586</v>
      </c>
      <c r="D33" s="845" t="s">
        <v>587</v>
      </c>
      <c r="E33" s="817" t="s">
        <v>1298</v>
      </c>
      <c r="F33" s="845" t="s">
        <v>1299</v>
      </c>
      <c r="G33" s="817" t="s">
        <v>1310</v>
      </c>
      <c r="H33" s="817" t="s">
        <v>1311</v>
      </c>
      <c r="I33" s="831">
        <v>1.8700000047683716</v>
      </c>
      <c r="J33" s="831">
        <v>1500</v>
      </c>
      <c r="K33" s="832">
        <v>2809.5</v>
      </c>
    </row>
    <row r="34" spans="1:11" ht="14.45" customHeight="1" x14ac:dyDescent="0.2">
      <c r="A34" s="813" t="s">
        <v>572</v>
      </c>
      <c r="B34" s="814" t="s">
        <v>573</v>
      </c>
      <c r="C34" s="817" t="s">
        <v>586</v>
      </c>
      <c r="D34" s="845" t="s">
        <v>587</v>
      </c>
      <c r="E34" s="817" t="s">
        <v>1298</v>
      </c>
      <c r="F34" s="845" t="s">
        <v>1299</v>
      </c>
      <c r="G34" s="817" t="s">
        <v>1312</v>
      </c>
      <c r="H34" s="817" t="s">
        <v>1313</v>
      </c>
      <c r="I34" s="831">
        <v>1.0549999475479126</v>
      </c>
      <c r="J34" s="831">
        <v>1000</v>
      </c>
      <c r="K34" s="832">
        <v>1055</v>
      </c>
    </row>
    <row r="35" spans="1:11" ht="14.45" customHeight="1" x14ac:dyDescent="0.2">
      <c r="A35" s="813" t="s">
        <v>572</v>
      </c>
      <c r="B35" s="814" t="s">
        <v>573</v>
      </c>
      <c r="C35" s="817" t="s">
        <v>586</v>
      </c>
      <c r="D35" s="845" t="s">
        <v>587</v>
      </c>
      <c r="E35" s="817" t="s">
        <v>1298</v>
      </c>
      <c r="F35" s="845" t="s">
        <v>1299</v>
      </c>
      <c r="G35" s="817" t="s">
        <v>1314</v>
      </c>
      <c r="H35" s="817" t="s">
        <v>1315</v>
      </c>
      <c r="I35" s="831">
        <v>11.739999771118164</v>
      </c>
      <c r="J35" s="831">
        <v>180</v>
      </c>
      <c r="K35" s="832">
        <v>2113.2000732421875</v>
      </c>
    </row>
    <row r="36" spans="1:11" ht="14.45" customHeight="1" x14ac:dyDescent="0.2">
      <c r="A36" s="813" t="s">
        <v>572</v>
      </c>
      <c r="B36" s="814" t="s">
        <v>573</v>
      </c>
      <c r="C36" s="817" t="s">
        <v>586</v>
      </c>
      <c r="D36" s="845" t="s">
        <v>587</v>
      </c>
      <c r="E36" s="817" t="s">
        <v>1298</v>
      </c>
      <c r="F36" s="845" t="s">
        <v>1299</v>
      </c>
      <c r="G36" s="817" t="s">
        <v>1316</v>
      </c>
      <c r="H36" s="817" t="s">
        <v>1317</v>
      </c>
      <c r="I36" s="831">
        <v>4.8000001907348633</v>
      </c>
      <c r="J36" s="831">
        <v>200</v>
      </c>
      <c r="K36" s="832">
        <v>960</v>
      </c>
    </row>
    <row r="37" spans="1:11" ht="14.45" customHeight="1" x14ac:dyDescent="0.2">
      <c r="A37" s="813" t="s">
        <v>572</v>
      </c>
      <c r="B37" s="814" t="s">
        <v>573</v>
      </c>
      <c r="C37" s="817" t="s">
        <v>586</v>
      </c>
      <c r="D37" s="845" t="s">
        <v>587</v>
      </c>
      <c r="E37" s="817" t="s">
        <v>1298</v>
      </c>
      <c r="F37" s="845" t="s">
        <v>1299</v>
      </c>
      <c r="G37" s="817" t="s">
        <v>1318</v>
      </c>
      <c r="H37" s="817" t="s">
        <v>1319</v>
      </c>
      <c r="I37" s="831">
        <v>90.870002746582031</v>
      </c>
      <c r="J37" s="831">
        <v>12</v>
      </c>
      <c r="K37" s="832">
        <v>1090.489990234375</v>
      </c>
    </row>
    <row r="38" spans="1:11" ht="14.45" customHeight="1" x14ac:dyDescent="0.2">
      <c r="A38" s="813" t="s">
        <v>572</v>
      </c>
      <c r="B38" s="814" t="s">
        <v>573</v>
      </c>
      <c r="C38" s="817" t="s">
        <v>586</v>
      </c>
      <c r="D38" s="845" t="s">
        <v>587</v>
      </c>
      <c r="E38" s="817" t="s">
        <v>1298</v>
      </c>
      <c r="F38" s="845" t="s">
        <v>1299</v>
      </c>
      <c r="G38" s="817" t="s">
        <v>1320</v>
      </c>
      <c r="H38" s="817" t="s">
        <v>1321</v>
      </c>
      <c r="I38" s="831">
        <v>1.5</v>
      </c>
      <c r="J38" s="831">
        <v>1000</v>
      </c>
      <c r="K38" s="832">
        <v>1500</v>
      </c>
    </row>
    <row r="39" spans="1:11" ht="14.45" customHeight="1" x14ac:dyDescent="0.2">
      <c r="A39" s="813" t="s">
        <v>572</v>
      </c>
      <c r="B39" s="814" t="s">
        <v>573</v>
      </c>
      <c r="C39" s="817" t="s">
        <v>586</v>
      </c>
      <c r="D39" s="845" t="s">
        <v>587</v>
      </c>
      <c r="E39" s="817" t="s">
        <v>1298</v>
      </c>
      <c r="F39" s="845" t="s">
        <v>1299</v>
      </c>
      <c r="G39" s="817" t="s">
        <v>1322</v>
      </c>
      <c r="H39" s="817" t="s">
        <v>1323</v>
      </c>
      <c r="I39" s="831">
        <v>22.870000839233398</v>
      </c>
      <c r="J39" s="831">
        <v>15</v>
      </c>
      <c r="K39" s="832">
        <v>343.04000854492188</v>
      </c>
    </row>
    <row r="40" spans="1:11" ht="14.45" customHeight="1" x14ac:dyDescent="0.2">
      <c r="A40" s="813" t="s">
        <v>572</v>
      </c>
      <c r="B40" s="814" t="s">
        <v>573</v>
      </c>
      <c r="C40" s="817" t="s">
        <v>586</v>
      </c>
      <c r="D40" s="845" t="s">
        <v>587</v>
      </c>
      <c r="E40" s="817" t="s">
        <v>1298</v>
      </c>
      <c r="F40" s="845" t="s">
        <v>1299</v>
      </c>
      <c r="G40" s="817" t="s">
        <v>1324</v>
      </c>
      <c r="H40" s="817" t="s">
        <v>1325</v>
      </c>
      <c r="I40" s="831">
        <v>9.1999998092651367</v>
      </c>
      <c r="J40" s="831">
        <v>200</v>
      </c>
      <c r="K40" s="832">
        <v>1840</v>
      </c>
    </row>
    <row r="41" spans="1:11" ht="14.45" customHeight="1" x14ac:dyDescent="0.2">
      <c r="A41" s="813" t="s">
        <v>572</v>
      </c>
      <c r="B41" s="814" t="s">
        <v>573</v>
      </c>
      <c r="C41" s="817" t="s">
        <v>586</v>
      </c>
      <c r="D41" s="845" t="s">
        <v>587</v>
      </c>
      <c r="E41" s="817" t="s">
        <v>1298</v>
      </c>
      <c r="F41" s="845" t="s">
        <v>1299</v>
      </c>
      <c r="G41" s="817" t="s">
        <v>1326</v>
      </c>
      <c r="H41" s="817" t="s">
        <v>1327</v>
      </c>
      <c r="I41" s="831">
        <v>141.89999389648438</v>
      </c>
      <c r="J41" s="831">
        <v>27</v>
      </c>
      <c r="K41" s="832">
        <v>3831.159912109375</v>
      </c>
    </row>
    <row r="42" spans="1:11" ht="14.45" customHeight="1" x14ac:dyDescent="0.2">
      <c r="A42" s="813" t="s">
        <v>572</v>
      </c>
      <c r="B42" s="814" t="s">
        <v>573</v>
      </c>
      <c r="C42" s="817" t="s">
        <v>586</v>
      </c>
      <c r="D42" s="845" t="s">
        <v>587</v>
      </c>
      <c r="E42" s="817" t="s">
        <v>1298</v>
      </c>
      <c r="F42" s="845" t="s">
        <v>1299</v>
      </c>
      <c r="G42" s="817" t="s">
        <v>1328</v>
      </c>
      <c r="H42" s="817" t="s">
        <v>1329</v>
      </c>
      <c r="I42" s="831">
        <v>384.125</v>
      </c>
      <c r="J42" s="831">
        <v>16</v>
      </c>
      <c r="K42" s="832">
        <v>5926.530029296875</v>
      </c>
    </row>
    <row r="43" spans="1:11" ht="14.45" customHeight="1" x14ac:dyDescent="0.2">
      <c r="A43" s="813" t="s">
        <v>572</v>
      </c>
      <c r="B43" s="814" t="s">
        <v>573</v>
      </c>
      <c r="C43" s="817" t="s">
        <v>586</v>
      </c>
      <c r="D43" s="845" t="s">
        <v>587</v>
      </c>
      <c r="E43" s="817" t="s">
        <v>1298</v>
      </c>
      <c r="F43" s="845" t="s">
        <v>1299</v>
      </c>
      <c r="G43" s="817" t="s">
        <v>1330</v>
      </c>
      <c r="H43" s="817" t="s">
        <v>1331</v>
      </c>
      <c r="I43" s="831">
        <v>0.81999999284744263</v>
      </c>
      <c r="J43" s="831">
        <v>500</v>
      </c>
      <c r="K43" s="832">
        <v>410</v>
      </c>
    </row>
    <row r="44" spans="1:11" ht="14.45" customHeight="1" x14ac:dyDescent="0.2">
      <c r="A44" s="813" t="s">
        <v>572</v>
      </c>
      <c r="B44" s="814" t="s">
        <v>573</v>
      </c>
      <c r="C44" s="817" t="s">
        <v>586</v>
      </c>
      <c r="D44" s="845" t="s">
        <v>587</v>
      </c>
      <c r="E44" s="817" t="s">
        <v>1298</v>
      </c>
      <c r="F44" s="845" t="s">
        <v>1299</v>
      </c>
      <c r="G44" s="817" t="s">
        <v>1332</v>
      </c>
      <c r="H44" s="817" t="s">
        <v>1333</v>
      </c>
      <c r="I44" s="831">
        <v>0.43000000715255737</v>
      </c>
      <c r="J44" s="831">
        <v>500</v>
      </c>
      <c r="K44" s="832">
        <v>215</v>
      </c>
    </row>
    <row r="45" spans="1:11" ht="14.45" customHeight="1" x14ac:dyDescent="0.2">
      <c r="A45" s="813" t="s">
        <v>572</v>
      </c>
      <c r="B45" s="814" t="s">
        <v>573</v>
      </c>
      <c r="C45" s="817" t="s">
        <v>586</v>
      </c>
      <c r="D45" s="845" t="s">
        <v>587</v>
      </c>
      <c r="E45" s="817" t="s">
        <v>1298</v>
      </c>
      <c r="F45" s="845" t="s">
        <v>1299</v>
      </c>
      <c r="G45" s="817" t="s">
        <v>1334</v>
      </c>
      <c r="H45" s="817" t="s">
        <v>1335</v>
      </c>
      <c r="I45" s="831">
        <v>1.7966666221618652</v>
      </c>
      <c r="J45" s="831">
        <v>3000</v>
      </c>
      <c r="K45" s="832">
        <v>5397.050048828125</v>
      </c>
    </row>
    <row r="46" spans="1:11" ht="14.45" customHeight="1" x14ac:dyDescent="0.2">
      <c r="A46" s="813" t="s">
        <v>572</v>
      </c>
      <c r="B46" s="814" t="s">
        <v>573</v>
      </c>
      <c r="C46" s="817" t="s">
        <v>586</v>
      </c>
      <c r="D46" s="845" t="s">
        <v>587</v>
      </c>
      <c r="E46" s="817" t="s">
        <v>1298</v>
      </c>
      <c r="F46" s="845" t="s">
        <v>1299</v>
      </c>
      <c r="G46" s="817" t="s">
        <v>1336</v>
      </c>
      <c r="H46" s="817" t="s">
        <v>1337</v>
      </c>
      <c r="I46" s="831">
        <v>0.57999998331069946</v>
      </c>
      <c r="J46" s="831">
        <v>500</v>
      </c>
      <c r="K46" s="832">
        <v>290</v>
      </c>
    </row>
    <row r="47" spans="1:11" ht="14.45" customHeight="1" x14ac:dyDescent="0.2">
      <c r="A47" s="813" t="s">
        <v>572</v>
      </c>
      <c r="B47" s="814" t="s">
        <v>573</v>
      </c>
      <c r="C47" s="817" t="s">
        <v>586</v>
      </c>
      <c r="D47" s="845" t="s">
        <v>587</v>
      </c>
      <c r="E47" s="817" t="s">
        <v>1298</v>
      </c>
      <c r="F47" s="845" t="s">
        <v>1299</v>
      </c>
      <c r="G47" s="817" t="s">
        <v>1338</v>
      </c>
      <c r="H47" s="817" t="s">
        <v>1339</v>
      </c>
      <c r="I47" s="831">
        <v>2.119999885559082</v>
      </c>
      <c r="J47" s="831">
        <v>200</v>
      </c>
      <c r="K47" s="832">
        <v>424</v>
      </c>
    </row>
    <row r="48" spans="1:11" ht="14.45" customHeight="1" x14ac:dyDescent="0.2">
      <c r="A48" s="813" t="s">
        <v>572</v>
      </c>
      <c r="B48" s="814" t="s">
        <v>573</v>
      </c>
      <c r="C48" s="817" t="s">
        <v>586</v>
      </c>
      <c r="D48" s="845" t="s">
        <v>587</v>
      </c>
      <c r="E48" s="817" t="s">
        <v>1298</v>
      </c>
      <c r="F48" s="845" t="s">
        <v>1299</v>
      </c>
      <c r="G48" s="817" t="s">
        <v>1340</v>
      </c>
      <c r="H48" s="817" t="s">
        <v>1341</v>
      </c>
      <c r="I48" s="831">
        <v>1.8400000333786011</v>
      </c>
      <c r="J48" s="831">
        <v>200</v>
      </c>
      <c r="K48" s="832">
        <v>368</v>
      </c>
    </row>
    <row r="49" spans="1:11" ht="14.45" customHeight="1" x14ac:dyDescent="0.2">
      <c r="A49" s="813" t="s">
        <v>572</v>
      </c>
      <c r="B49" s="814" t="s">
        <v>573</v>
      </c>
      <c r="C49" s="817" t="s">
        <v>586</v>
      </c>
      <c r="D49" s="845" t="s">
        <v>587</v>
      </c>
      <c r="E49" s="817" t="s">
        <v>1298</v>
      </c>
      <c r="F49" s="845" t="s">
        <v>1299</v>
      </c>
      <c r="G49" s="817" t="s">
        <v>1342</v>
      </c>
      <c r="H49" s="817" t="s">
        <v>1343</v>
      </c>
      <c r="I49" s="831">
        <v>2.8533332347869873</v>
      </c>
      <c r="J49" s="831">
        <v>1100</v>
      </c>
      <c r="K49" s="832">
        <v>3137</v>
      </c>
    </row>
    <row r="50" spans="1:11" ht="14.45" customHeight="1" x14ac:dyDescent="0.2">
      <c r="A50" s="813" t="s">
        <v>572</v>
      </c>
      <c r="B50" s="814" t="s">
        <v>573</v>
      </c>
      <c r="C50" s="817" t="s">
        <v>586</v>
      </c>
      <c r="D50" s="845" t="s">
        <v>587</v>
      </c>
      <c r="E50" s="817" t="s">
        <v>1298</v>
      </c>
      <c r="F50" s="845" t="s">
        <v>1299</v>
      </c>
      <c r="G50" s="817" t="s">
        <v>1344</v>
      </c>
      <c r="H50" s="817" t="s">
        <v>1345</v>
      </c>
      <c r="I50" s="831">
        <v>0.4699999988079071</v>
      </c>
      <c r="J50" s="831">
        <v>100</v>
      </c>
      <c r="K50" s="832">
        <v>47</v>
      </c>
    </row>
    <row r="51" spans="1:11" ht="14.45" customHeight="1" x14ac:dyDescent="0.2">
      <c r="A51" s="813" t="s">
        <v>572</v>
      </c>
      <c r="B51" s="814" t="s">
        <v>573</v>
      </c>
      <c r="C51" s="817" t="s">
        <v>586</v>
      </c>
      <c r="D51" s="845" t="s">
        <v>587</v>
      </c>
      <c r="E51" s="817" t="s">
        <v>1298</v>
      </c>
      <c r="F51" s="845" t="s">
        <v>1299</v>
      </c>
      <c r="G51" s="817" t="s">
        <v>1346</v>
      </c>
      <c r="H51" s="817" t="s">
        <v>1347</v>
      </c>
      <c r="I51" s="831">
        <v>23.719999313354492</v>
      </c>
      <c r="J51" s="831">
        <v>30</v>
      </c>
      <c r="K51" s="832">
        <v>711.5999755859375</v>
      </c>
    </row>
    <row r="52" spans="1:11" ht="14.45" customHeight="1" x14ac:dyDescent="0.2">
      <c r="A52" s="813" t="s">
        <v>572</v>
      </c>
      <c r="B52" s="814" t="s">
        <v>573</v>
      </c>
      <c r="C52" s="817" t="s">
        <v>586</v>
      </c>
      <c r="D52" s="845" t="s">
        <v>587</v>
      </c>
      <c r="E52" s="817" t="s">
        <v>1298</v>
      </c>
      <c r="F52" s="845" t="s">
        <v>1299</v>
      </c>
      <c r="G52" s="817" t="s">
        <v>1348</v>
      </c>
      <c r="H52" s="817" t="s">
        <v>1349</v>
      </c>
      <c r="I52" s="831">
        <v>2.5299999713897705</v>
      </c>
      <c r="J52" s="831">
        <v>50</v>
      </c>
      <c r="K52" s="832">
        <v>126.5</v>
      </c>
    </row>
    <row r="53" spans="1:11" ht="14.45" customHeight="1" x14ac:dyDescent="0.2">
      <c r="A53" s="813" t="s">
        <v>572</v>
      </c>
      <c r="B53" s="814" t="s">
        <v>573</v>
      </c>
      <c r="C53" s="817" t="s">
        <v>586</v>
      </c>
      <c r="D53" s="845" t="s">
        <v>587</v>
      </c>
      <c r="E53" s="817" t="s">
        <v>1298</v>
      </c>
      <c r="F53" s="845" t="s">
        <v>1299</v>
      </c>
      <c r="G53" s="817" t="s">
        <v>1350</v>
      </c>
      <c r="H53" s="817" t="s">
        <v>1351</v>
      </c>
      <c r="I53" s="831">
        <v>3.7366666793823242</v>
      </c>
      <c r="J53" s="831">
        <v>300</v>
      </c>
      <c r="K53" s="832">
        <v>1121</v>
      </c>
    </row>
    <row r="54" spans="1:11" ht="14.45" customHeight="1" x14ac:dyDescent="0.2">
      <c r="A54" s="813" t="s">
        <v>572</v>
      </c>
      <c r="B54" s="814" t="s">
        <v>573</v>
      </c>
      <c r="C54" s="817" t="s">
        <v>586</v>
      </c>
      <c r="D54" s="845" t="s">
        <v>587</v>
      </c>
      <c r="E54" s="817" t="s">
        <v>1298</v>
      </c>
      <c r="F54" s="845" t="s">
        <v>1299</v>
      </c>
      <c r="G54" s="817" t="s">
        <v>1352</v>
      </c>
      <c r="H54" s="817" t="s">
        <v>1353</v>
      </c>
      <c r="I54" s="831">
        <v>2.369999885559082</v>
      </c>
      <c r="J54" s="831">
        <v>100</v>
      </c>
      <c r="K54" s="832">
        <v>237</v>
      </c>
    </row>
    <row r="55" spans="1:11" ht="14.45" customHeight="1" x14ac:dyDescent="0.2">
      <c r="A55" s="813" t="s">
        <v>572</v>
      </c>
      <c r="B55" s="814" t="s">
        <v>573</v>
      </c>
      <c r="C55" s="817" t="s">
        <v>586</v>
      </c>
      <c r="D55" s="845" t="s">
        <v>587</v>
      </c>
      <c r="E55" s="817" t="s">
        <v>1354</v>
      </c>
      <c r="F55" s="845" t="s">
        <v>1355</v>
      </c>
      <c r="G55" s="817" t="s">
        <v>1356</v>
      </c>
      <c r="H55" s="817" t="s">
        <v>1357</v>
      </c>
      <c r="I55" s="831">
        <v>0.30000001192092896</v>
      </c>
      <c r="J55" s="831">
        <v>100</v>
      </c>
      <c r="K55" s="832">
        <v>30</v>
      </c>
    </row>
    <row r="56" spans="1:11" ht="14.45" customHeight="1" x14ac:dyDescent="0.2">
      <c r="A56" s="813" t="s">
        <v>572</v>
      </c>
      <c r="B56" s="814" t="s">
        <v>573</v>
      </c>
      <c r="C56" s="817" t="s">
        <v>586</v>
      </c>
      <c r="D56" s="845" t="s">
        <v>587</v>
      </c>
      <c r="E56" s="817" t="s">
        <v>1354</v>
      </c>
      <c r="F56" s="845" t="s">
        <v>1355</v>
      </c>
      <c r="G56" s="817" t="s">
        <v>1358</v>
      </c>
      <c r="H56" s="817" t="s">
        <v>1359</v>
      </c>
      <c r="I56" s="831">
        <v>0.30000001192092896</v>
      </c>
      <c r="J56" s="831">
        <v>200</v>
      </c>
      <c r="K56" s="832">
        <v>60.720001220703125</v>
      </c>
    </row>
    <row r="57" spans="1:11" ht="14.45" customHeight="1" x14ac:dyDescent="0.2">
      <c r="A57" s="813" t="s">
        <v>572</v>
      </c>
      <c r="B57" s="814" t="s">
        <v>573</v>
      </c>
      <c r="C57" s="817" t="s">
        <v>586</v>
      </c>
      <c r="D57" s="845" t="s">
        <v>587</v>
      </c>
      <c r="E57" s="817" t="s">
        <v>1354</v>
      </c>
      <c r="F57" s="845" t="s">
        <v>1355</v>
      </c>
      <c r="G57" s="817" t="s">
        <v>1360</v>
      </c>
      <c r="H57" s="817" t="s">
        <v>1361</v>
      </c>
      <c r="I57" s="831">
        <v>0.37000000476837158</v>
      </c>
      <c r="J57" s="831">
        <v>200</v>
      </c>
      <c r="K57" s="832">
        <v>74</v>
      </c>
    </row>
    <row r="58" spans="1:11" ht="14.45" customHeight="1" x14ac:dyDescent="0.2">
      <c r="A58" s="813" t="s">
        <v>572</v>
      </c>
      <c r="B58" s="814" t="s">
        <v>573</v>
      </c>
      <c r="C58" s="817" t="s">
        <v>586</v>
      </c>
      <c r="D58" s="845" t="s">
        <v>587</v>
      </c>
      <c r="E58" s="817" t="s">
        <v>1354</v>
      </c>
      <c r="F58" s="845" t="s">
        <v>1355</v>
      </c>
      <c r="G58" s="817" t="s">
        <v>1362</v>
      </c>
      <c r="H58" s="817" t="s">
        <v>1363</v>
      </c>
      <c r="I58" s="831">
        <v>0.54000002145767212</v>
      </c>
      <c r="J58" s="831">
        <v>100</v>
      </c>
      <c r="K58" s="832">
        <v>54</v>
      </c>
    </row>
    <row r="59" spans="1:11" ht="14.45" customHeight="1" x14ac:dyDescent="0.2">
      <c r="A59" s="813" t="s">
        <v>572</v>
      </c>
      <c r="B59" s="814" t="s">
        <v>573</v>
      </c>
      <c r="C59" s="817" t="s">
        <v>586</v>
      </c>
      <c r="D59" s="845" t="s">
        <v>587</v>
      </c>
      <c r="E59" s="817" t="s">
        <v>1364</v>
      </c>
      <c r="F59" s="845" t="s">
        <v>1365</v>
      </c>
      <c r="G59" s="817" t="s">
        <v>1366</v>
      </c>
      <c r="H59" s="817" t="s">
        <v>1367</v>
      </c>
      <c r="I59" s="831">
        <v>17.206666310628254</v>
      </c>
      <c r="J59" s="831">
        <v>300</v>
      </c>
      <c r="K59" s="832">
        <v>5162</v>
      </c>
    </row>
    <row r="60" spans="1:11" ht="14.45" customHeight="1" x14ac:dyDescent="0.2">
      <c r="A60" s="813" t="s">
        <v>572</v>
      </c>
      <c r="B60" s="814" t="s">
        <v>573</v>
      </c>
      <c r="C60" s="817" t="s">
        <v>586</v>
      </c>
      <c r="D60" s="845" t="s">
        <v>587</v>
      </c>
      <c r="E60" s="817" t="s">
        <v>1364</v>
      </c>
      <c r="F60" s="845" t="s">
        <v>1365</v>
      </c>
      <c r="G60" s="817" t="s">
        <v>1368</v>
      </c>
      <c r="H60" s="817" t="s">
        <v>1369</v>
      </c>
      <c r="I60" s="831">
        <v>17.103333155314129</v>
      </c>
      <c r="J60" s="831">
        <v>300</v>
      </c>
      <c r="K60" s="832">
        <v>5131</v>
      </c>
    </row>
    <row r="61" spans="1:11" ht="14.45" customHeight="1" x14ac:dyDescent="0.2">
      <c r="A61" s="813" t="s">
        <v>572</v>
      </c>
      <c r="B61" s="814" t="s">
        <v>573</v>
      </c>
      <c r="C61" s="817" t="s">
        <v>586</v>
      </c>
      <c r="D61" s="845" t="s">
        <v>587</v>
      </c>
      <c r="E61" s="817" t="s">
        <v>1364</v>
      </c>
      <c r="F61" s="845" t="s">
        <v>1365</v>
      </c>
      <c r="G61" s="817" t="s">
        <v>1370</v>
      </c>
      <c r="H61" s="817" t="s">
        <v>1371</v>
      </c>
      <c r="I61" s="831">
        <v>3.0299999713897705</v>
      </c>
      <c r="J61" s="831">
        <v>1000</v>
      </c>
      <c r="K61" s="832">
        <v>3030</v>
      </c>
    </row>
    <row r="62" spans="1:11" ht="14.45" customHeight="1" x14ac:dyDescent="0.2">
      <c r="A62" s="813" t="s">
        <v>572</v>
      </c>
      <c r="B62" s="814" t="s">
        <v>573</v>
      </c>
      <c r="C62" s="817" t="s">
        <v>586</v>
      </c>
      <c r="D62" s="845" t="s">
        <v>587</v>
      </c>
      <c r="E62" s="817" t="s">
        <v>1364</v>
      </c>
      <c r="F62" s="845" t="s">
        <v>1365</v>
      </c>
      <c r="G62" s="817" t="s">
        <v>1372</v>
      </c>
      <c r="H62" s="817" t="s">
        <v>1373</v>
      </c>
      <c r="I62" s="831">
        <v>3.3900001049041748</v>
      </c>
      <c r="J62" s="831">
        <v>2000</v>
      </c>
      <c r="K62" s="832">
        <v>6780</v>
      </c>
    </row>
    <row r="63" spans="1:11" ht="14.45" customHeight="1" x14ac:dyDescent="0.2">
      <c r="A63" s="813" t="s">
        <v>572</v>
      </c>
      <c r="B63" s="814" t="s">
        <v>573</v>
      </c>
      <c r="C63" s="817" t="s">
        <v>586</v>
      </c>
      <c r="D63" s="845" t="s">
        <v>587</v>
      </c>
      <c r="E63" s="817" t="s">
        <v>1364</v>
      </c>
      <c r="F63" s="845" t="s">
        <v>1365</v>
      </c>
      <c r="G63" s="817" t="s">
        <v>1374</v>
      </c>
      <c r="H63" s="817" t="s">
        <v>1375</v>
      </c>
      <c r="I63" s="831">
        <v>4.8299999237060547</v>
      </c>
      <c r="J63" s="831">
        <v>2000</v>
      </c>
      <c r="K63" s="832">
        <v>9660</v>
      </c>
    </row>
    <row r="64" spans="1:11" ht="14.45" customHeight="1" x14ac:dyDescent="0.2">
      <c r="A64" s="813" t="s">
        <v>572</v>
      </c>
      <c r="B64" s="814" t="s">
        <v>573</v>
      </c>
      <c r="C64" s="817" t="s">
        <v>586</v>
      </c>
      <c r="D64" s="845" t="s">
        <v>587</v>
      </c>
      <c r="E64" s="817" t="s">
        <v>1364</v>
      </c>
      <c r="F64" s="845" t="s">
        <v>1365</v>
      </c>
      <c r="G64" s="817" t="s">
        <v>1376</v>
      </c>
      <c r="H64" s="817" t="s">
        <v>1377</v>
      </c>
      <c r="I64" s="831">
        <v>4.679999828338623</v>
      </c>
      <c r="J64" s="831">
        <v>1000</v>
      </c>
      <c r="K64" s="832">
        <v>4680</v>
      </c>
    </row>
    <row r="65" spans="1:11" ht="14.45" customHeight="1" x14ac:dyDescent="0.2">
      <c r="A65" s="813" t="s">
        <v>572</v>
      </c>
      <c r="B65" s="814" t="s">
        <v>573</v>
      </c>
      <c r="C65" s="817" t="s">
        <v>586</v>
      </c>
      <c r="D65" s="845" t="s">
        <v>587</v>
      </c>
      <c r="E65" s="817" t="s">
        <v>1364</v>
      </c>
      <c r="F65" s="845" t="s">
        <v>1365</v>
      </c>
      <c r="G65" s="817" t="s">
        <v>1378</v>
      </c>
      <c r="H65" s="817" t="s">
        <v>1379</v>
      </c>
      <c r="I65" s="831">
        <v>3.630000114440918</v>
      </c>
      <c r="J65" s="831">
        <v>2000</v>
      </c>
      <c r="K65" s="832">
        <v>7260</v>
      </c>
    </row>
    <row r="66" spans="1:11" ht="14.45" customHeight="1" x14ac:dyDescent="0.2">
      <c r="A66" s="813" t="s">
        <v>572</v>
      </c>
      <c r="B66" s="814" t="s">
        <v>573</v>
      </c>
      <c r="C66" s="817" t="s">
        <v>594</v>
      </c>
      <c r="D66" s="845" t="s">
        <v>595</v>
      </c>
      <c r="E66" s="817" t="s">
        <v>1246</v>
      </c>
      <c r="F66" s="845" t="s">
        <v>1247</v>
      </c>
      <c r="G66" s="817" t="s">
        <v>1380</v>
      </c>
      <c r="H66" s="817" t="s">
        <v>1381</v>
      </c>
      <c r="I66" s="831">
        <v>5445</v>
      </c>
      <c r="J66" s="831">
        <v>1</v>
      </c>
      <c r="K66" s="832">
        <v>5445</v>
      </c>
    </row>
    <row r="67" spans="1:11" ht="14.45" customHeight="1" x14ac:dyDescent="0.2">
      <c r="A67" s="813" t="s">
        <v>572</v>
      </c>
      <c r="B67" s="814" t="s">
        <v>573</v>
      </c>
      <c r="C67" s="817" t="s">
        <v>594</v>
      </c>
      <c r="D67" s="845" t="s">
        <v>595</v>
      </c>
      <c r="E67" s="817" t="s">
        <v>1246</v>
      </c>
      <c r="F67" s="845" t="s">
        <v>1247</v>
      </c>
      <c r="G67" s="817" t="s">
        <v>1382</v>
      </c>
      <c r="H67" s="817" t="s">
        <v>1383</v>
      </c>
      <c r="I67" s="831">
        <v>5445</v>
      </c>
      <c r="J67" s="831">
        <v>1</v>
      </c>
      <c r="K67" s="832">
        <v>5445</v>
      </c>
    </row>
    <row r="68" spans="1:11" ht="14.45" customHeight="1" x14ac:dyDescent="0.2">
      <c r="A68" s="813" t="s">
        <v>572</v>
      </c>
      <c r="B68" s="814" t="s">
        <v>573</v>
      </c>
      <c r="C68" s="817" t="s">
        <v>594</v>
      </c>
      <c r="D68" s="845" t="s">
        <v>595</v>
      </c>
      <c r="E68" s="817" t="s">
        <v>1246</v>
      </c>
      <c r="F68" s="845" t="s">
        <v>1247</v>
      </c>
      <c r="G68" s="817" t="s">
        <v>1384</v>
      </c>
      <c r="H68" s="817" t="s">
        <v>1385</v>
      </c>
      <c r="I68" s="831">
        <v>5445</v>
      </c>
      <c r="J68" s="831">
        <v>1</v>
      </c>
      <c r="K68" s="832">
        <v>5445</v>
      </c>
    </row>
    <row r="69" spans="1:11" ht="14.45" customHeight="1" x14ac:dyDescent="0.2">
      <c r="A69" s="813" t="s">
        <v>572</v>
      </c>
      <c r="B69" s="814" t="s">
        <v>573</v>
      </c>
      <c r="C69" s="817" t="s">
        <v>594</v>
      </c>
      <c r="D69" s="845" t="s">
        <v>595</v>
      </c>
      <c r="E69" s="817" t="s">
        <v>1246</v>
      </c>
      <c r="F69" s="845" t="s">
        <v>1247</v>
      </c>
      <c r="G69" s="817" t="s">
        <v>1386</v>
      </c>
      <c r="H69" s="817" t="s">
        <v>1387</v>
      </c>
      <c r="I69" s="831">
        <v>147.17999267578125</v>
      </c>
      <c r="J69" s="831">
        <v>43</v>
      </c>
      <c r="K69" s="832">
        <v>6328.8098754882813</v>
      </c>
    </row>
    <row r="70" spans="1:11" ht="14.45" customHeight="1" x14ac:dyDescent="0.2">
      <c r="A70" s="813" t="s">
        <v>572</v>
      </c>
      <c r="B70" s="814" t="s">
        <v>573</v>
      </c>
      <c r="C70" s="817" t="s">
        <v>594</v>
      </c>
      <c r="D70" s="845" t="s">
        <v>595</v>
      </c>
      <c r="E70" s="817" t="s">
        <v>1246</v>
      </c>
      <c r="F70" s="845" t="s">
        <v>1247</v>
      </c>
      <c r="G70" s="817" t="s">
        <v>1388</v>
      </c>
      <c r="H70" s="817" t="s">
        <v>1389</v>
      </c>
      <c r="I70" s="831">
        <v>12.710000038146973</v>
      </c>
      <c r="J70" s="831">
        <v>30</v>
      </c>
      <c r="K70" s="832">
        <v>381.15000915527344</v>
      </c>
    </row>
    <row r="71" spans="1:11" ht="14.45" customHeight="1" x14ac:dyDescent="0.2">
      <c r="A71" s="813" t="s">
        <v>572</v>
      </c>
      <c r="B71" s="814" t="s">
        <v>573</v>
      </c>
      <c r="C71" s="817" t="s">
        <v>594</v>
      </c>
      <c r="D71" s="845" t="s">
        <v>595</v>
      </c>
      <c r="E71" s="817" t="s">
        <v>1246</v>
      </c>
      <c r="F71" s="845" t="s">
        <v>1247</v>
      </c>
      <c r="G71" s="817" t="s">
        <v>1254</v>
      </c>
      <c r="H71" s="817" t="s">
        <v>1255</v>
      </c>
      <c r="I71" s="831">
        <v>3035.31005859375</v>
      </c>
      <c r="J71" s="831">
        <v>1</v>
      </c>
      <c r="K71" s="832">
        <v>3035.31005859375</v>
      </c>
    </row>
    <row r="72" spans="1:11" ht="14.45" customHeight="1" x14ac:dyDescent="0.2">
      <c r="A72" s="813" t="s">
        <v>572</v>
      </c>
      <c r="B72" s="814" t="s">
        <v>573</v>
      </c>
      <c r="C72" s="817" t="s">
        <v>594</v>
      </c>
      <c r="D72" s="845" t="s">
        <v>595</v>
      </c>
      <c r="E72" s="817" t="s">
        <v>1246</v>
      </c>
      <c r="F72" s="845" t="s">
        <v>1247</v>
      </c>
      <c r="G72" s="817" t="s">
        <v>1274</v>
      </c>
      <c r="H72" s="817" t="s">
        <v>1275</v>
      </c>
      <c r="I72" s="831">
        <v>3130.75</v>
      </c>
      <c r="J72" s="831">
        <v>1</v>
      </c>
      <c r="K72" s="832">
        <v>3130.75</v>
      </c>
    </row>
    <row r="73" spans="1:11" ht="14.45" customHeight="1" x14ac:dyDescent="0.2">
      <c r="A73" s="813" t="s">
        <v>572</v>
      </c>
      <c r="B73" s="814" t="s">
        <v>573</v>
      </c>
      <c r="C73" s="817" t="s">
        <v>594</v>
      </c>
      <c r="D73" s="845" t="s">
        <v>595</v>
      </c>
      <c r="E73" s="817" t="s">
        <v>1246</v>
      </c>
      <c r="F73" s="845" t="s">
        <v>1247</v>
      </c>
      <c r="G73" s="817" t="s">
        <v>1276</v>
      </c>
      <c r="H73" s="817" t="s">
        <v>1277</v>
      </c>
      <c r="I73" s="831">
        <v>213.35000610351563</v>
      </c>
      <c r="J73" s="831">
        <v>3</v>
      </c>
      <c r="K73" s="832">
        <v>640.03997802734375</v>
      </c>
    </row>
    <row r="74" spans="1:11" ht="14.45" customHeight="1" x14ac:dyDescent="0.2">
      <c r="A74" s="813" t="s">
        <v>572</v>
      </c>
      <c r="B74" s="814" t="s">
        <v>573</v>
      </c>
      <c r="C74" s="817" t="s">
        <v>594</v>
      </c>
      <c r="D74" s="845" t="s">
        <v>595</v>
      </c>
      <c r="E74" s="817" t="s">
        <v>1284</v>
      </c>
      <c r="F74" s="845" t="s">
        <v>1285</v>
      </c>
      <c r="G74" s="817" t="s">
        <v>1286</v>
      </c>
      <c r="H74" s="817" t="s">
        <v>1287</v>
      </c>
      <c r="I74" s="831">
        <v>1700</v>
      </c>
      <c r="J74" s="831">
        <v>2</v>
      </c>
      <c r="K74" s="832">
        <v>3400</v>
      </c>
    </row>
    <row r="75" spans="1:11" ht="14.45" customHeight="1" x14ac:dyDescent="0.2">
      <c r="A75" s="813" t="s">
        <v>572</v>
      </c>
      <c r="B75" s="814" t="s">
        <v>573</v>
      </c>
      <c r="C75" s="817" t="s">
        <v>594</v>
      </c>
      <c r="D75" s="845" t="s">
        <v>595</v>
      </c>
      <c r="E75" s="817" t="s">
        <v>1288</v>
      </c>
      <c r="F75" s="845" t="s">
        <v>1289</v>
      </c>
      <c r="G75" s="817" t="s">
        <v>1390</v>
      </c>
      <c r="H75" s="817" t="s">
        <v>1391</v>
      </c>
      <c r="I75" s="831">
        <v>9.7799997329711914</v>
      </c>
      <c r="J75" s="831">
        <v>200</v>
      </c>
      <c r="K75" s="832">
        <v>1955</v>
      </c>
    </row>
    <row r="76" spans="1:11" ht="14.45" customHeight="1" x14ac:dyDescent="0.2">
      <c r="A76" s="813" t="s">
        <v>572</v>
      </c>
      <c r="B76" s="814" t="s">
        <v>573</v>
      </c>
      <c r="C76" s="817" t="s">
        <v>594</v>
      </c>
      <c r="D76" s="845" t="s">
        <v>595</v>
      </c>
      <c r="E76" s="817" t="s">
        <v>1288</v>
      </c>
      <c r="F76" s="845" t="s">
        <v>1289</v>
      </c>
      <c r="G76" s="817" t="s">
        <v>1392</v>
      </c>
      <c r="H76" s="817" t="s">
        <v>1393</v>
      </c>
      <c r="I76" s="831">
        <v>1.4850000143051147</v>
      </c>
      <c r="J76" s="831">
        <v>1400</v>
      </c>
      <c r="K76" s="832">
        <v>2076</v>
      </c>
    </row>
    <row r="77" spans="1:11" ht="14.45" customHeight="1" x14ac:dyDescent="0.2">
      <c r="A77" s="813" t="s">
        <v>572</v>
      </c>
      <c r="B77" s="814" t="s">
        <v>573</v>
      </c>
      <c r="C77" s="817" t="s">
        <v>594</v>
      </c>
      <c r="D77" s="845" t="s">
        <v>595</v>
      </c>
      <c r="E77" s="817" t="s">
        <v>1288</v>
      </c>
      <c r="F77" s="845" t="s">
        <v>1289</v>
      </c>
      <c r="G77" s="817" t="s">
        <v>1394</v>
      </c>
      <c r="H77" s="817" t="s">
        <v>1395</v>
      </c>
      <c r="I77" s="831">
        <v>0.33000001311302185</v>
      </c>
      <c r="J77" s="831">
        <v>6000</v>
      </c>
      <c r="K77" s="832">
        <v>1965.7000122070313</v>
      </c>
    </row>
    <row r="78" spans="1:11" ht="14.45" customHeight="1" x14ac:dyDescent="0.2">
      <c r="A78" s="813" t="s">
        <v>572</v>
      </c>
      <c r="B78" s="814" t="s">
        <v>573</v>
      </c>
      <c r="C78" s="817" t="s">
        <v>594</v>
      </c>
      <c r="D78" s="845" t="s">
        <v>595</v>
      </c>
      <c r="E78" s="817" t="s">
        <v>1288</v>
      </c>
      <c r="F78" s="845" t="s">
        <v>1289</v>
      </c>
      <c r="G78" s="817" t="s">
        <v>1396</v>
      </c>
      <c r="H78" s="817" t="s">
        <v>1397</v>
      </c>
      <c r="I78" s="831">
        <v>790.875</v>
      </c>
      <c r="J78" s="831">
        <v>2</v>
      </c>
      <c r="K78" s="832">
        <v>1581.75</v>
      </c>
    </row>
    <row r="79" spans="1:11" ht="14.45" customHeight="1" x14ac:dyDescent="0.2">
      <c r="A79" s="813" t="s">
        <v>572</v>
      </c>
      <c r="B79" s="814" t="s">
        <v>573</v>
      </c>
      <c r="C79" s="817" t="s">
        <v>594</v>
      </c>
      <c r="D79" s="845" t="s">
        <v>595</v>
      </c>
      <c r="E79" s="817" t="s">
        <v>1288</v>
      </c>
      <c r="F79" s="845" t="s">
        <v>1289</v>
      </c>
      <c r="G79" s="817" t="s">
        <v>1398</v>
      </c>
      <c r="H79" s="817" t="s">
        <v>1399</v>
      </c>
      <c r="I79" s="831">
        <v>770.3699951171875</v>
      </c>
      <c r="J79" s="831">
        <v>1</v>
      </c>
      <c r="K79" s="832">
        <v>770.3699951171875</v>
      </c>
    </row>
    <row r="80" spans="1:11" ht="14.45" customHeight="1" x14ac:dyDescent="0.2">
      <c r="A80" s="813" t="s">
        <v>572</v>
      </c>
      <c r="B80" s="814" t="s">
        <v>573</v>
      </c>
      <c r="C80" s="817" t="s">
        <v>594</v>
      </c>
      <c r="D80" s="845" t="s">
        <v>595</v>
      </c>
      <c r="E80" s="817" t="s">
        <v>1288</v>
      </c>
      <c r="F80" s="845" t="s">
        <v>1289</v>
      </c>
      <c r="G80" s="817" t="s">
        <v>1400</v>
      </c>
      <c r="H80" s="817" t="s">
        <v>1401</v>
      </c>
      <c r="I80" s="831">
        <v>355.35000610351563</v>
      </c>
      <c r="J80" s="831">
        <v>8</v>
      </c>
      <c r="K80" s="832">
        <v>2842.8000183105469</v>
      </c>
    </row>
    <row r="81" spans="1:11" ht="14.45" customHeight="1" x14ac:dyDescent="0.2">
      <c r="A81" s="813" t="s">
        <v>572</v>
      </c>
      <c r="B81" s="814" t="s">
        <v>573</v>
      </c>
      <c r="C81" s="817" t="s">
        <v>594</v>
      </c>
      <c r="D81" s="845" t="s">
        <v>595</v>
      </c>
      <c r="E81" s="817" t="s">
        <v>1288</v>
      </c>
      <c r="F81" s="845" t="s">
        <v>1289</v>
      </c>
      <c r="G81" s="817" t="s">
        <v>1402</v>
      </c>
      <c r="H81" s="817" t="s">
        <v>1403</v>
      </c>
      <c r="I81" s="831">
        <v>51.430000305175781</v>
      </c>
      <c r="J81" s="831">
        <v>50</v>
      </c>
      <c r="K81" s="832">
        <v>2571.5699462890625</v>
      </c>
    </row>
    <row r="82" spans="1:11" ht="14.45" customHeight="1" x14ac:dyDescent="0.2">
      <c r="A82" s="813" t="s">
        <v>572</v>
      </c>
      <c r="B82" s="814" t="s">
        <v>573</v>
      </c>
      <c r="C82" s="817" t="s">
        <v>594</v>
      </c>
      <c r="D82" s="845" t="s">
        <v>595</v>
      </c>
      <c r="E82" s="817" t="s">
        <v>1288</v>
      </c>
      <c r="F82" s="845" t="s">
        <v>1289</v>
      </c>
      <c r="G82" s="817" t="s">
        <v>1404</v>
      </c>
      <c r="H82" s="817" t="s">
        <v>1405</v>
      </c>
      <c r="I82" s="831">
        <v>13.039999961853027</v>
      </c>
      <c r="J82" s="831">
        <v>10</v>
      </c>
      <c r="K82" s="832">
        <v>130.41000366210938</v>
      </c>
    </row>
    <row r="83" spans="1:11" ht="14.45" customHeight="1" x14ac:dyDescent="0.2">
      <c r="A83" s="813" t="s">
        <v>572</v>
      </c>
      <c r="B83" s="814" t="s">
        <v>573</v>
      </c>
      <c r="C83" s="817" t="s">
        <v>594</v>
      </c>
      <c r="D83" s="845" t="s">
        <v>595</v>
      </c>
      <c r="E83" s="817" t="s">
        <v>1288</v>
      </c>
      <c r="F83" s="845" t="s">
        <v>1289</v>
      </c>
      <c r="G83" s="817" t="s">
        <v>1406</v>
      </c>
      <c r="H83" s="817" t="s">
        <v>1407</v>
      </c>
      <c r="I83" s="831">
        <v>120.69000244140625</v>
      </c>
      <c r="J83" s="831">
        <v>15</v>
      </c>
      <c r="K83" s="832">
        <v>1810.3900756835938</v>
      </c>
    </row>
    <row r="84" spans="1:11" ht="14.45" customHeight="1" x14ac:dyDescent="0.2">
      <c r="A84" s="813" t="s">
        <v>572</v>
      </c>
      <c r="B84" s="814" t="s">
        <v>573</v>
      </c>
      <c r="C84" s="817" t="s">
        <v>594</v>
      </c>
      <c r="D84" s="845" t="s">
        <v>595</v>
      </c>
      <c r="E84" s="817" t="s">
        <v>1288</v>
      </c>
      <c r="F84" s="845" t="s">
        <v>1289</v>
      </c>
      <c r="G84" s="817" t="s">
        <v>1408</v>
      </c>
      <c r="H84" s="817" t="s">
        <v>1409</v>
      </c>
      <c r="I84" s="831">
        <v>79.930000305175781</v>
      </c>
      <c r="J84" s="831">
        <v>30</v>
      </c>
      <c r="K84" s="832">
        <v>2397.75</v>
      </c>
    </row>
    <row r="85" spans="1:11" ht="14.45" customHeight="1" x14ac:dyDescent="0.2">
      <c r="A85" s="813" t="s">
        <v>572</v>
      </c>
      <c r="B85" s="814" t="s">
        <v>573</v>
      </c>
      <c r="C85" s="817" t="s">
        <v>594</v>
      </c>
      <c r="D85" s="845" t="s">
        <v>595</v>
      </c>
      <c r="E85" s="817" t="s">
        <v>1288</v>
      </c>
      <c r="F85" s="845" t="s">
        <v>1289</v>
      </c>
      <c r="G85" s="817" t="s">
        <v>1410</v>
      </c>
      <c r="H85" s="817" t="s">
        <v>1411</v>
      </c>
      <c r="I85" s="831">
        <v>124.41000366210938</v>
      </c>
      <c r="J85" s="831">
        <v>5</v>
      </c>
      <c r="K85" s="832">
        <v>622.030029296875</v>
      </c>
    </row>
    <row r="86" spans="1:11" ht="14.45" customHeight="1" x14ac:dyDescent="0.2">
      <c r="A86" s="813" t="s">
        <v>572</v>
      </c>
      <c r="B86" s="814" t="s">
        <v>573</v>
      </c>
      <c r="C86" s="817" t="s">
        <v>594</v>
      </c>
      <c r="D86" s="845" t="s">
        <v>595</v>
      </c>
      <c r="E86" s="817" t="s">
        <v>1288</v>
      </c>
      <c r="F86" s="845" t="s">
        <v>1289</v>
      </c>
      <c r="G86" s="817" t="s">
        <v>1412</v>
      </c>
      <c r="H86" s="817" t="s">
        <v>1413</v>
      </c>
      <c r="I86" s="831">
        <v>214.58000183105469</v>
      </c>
      <c r="J86" s="831">
        <v>4</v>
      </c>
      <c r="K86" s="832">
        <v>858.31999206542969</v>
      </c>
    </row>
    <row r="87" spans="1:11" ht="14.45" customHeight="1" x14ac:dyDescent="0.2">
      <c r="A87" s="813" t="s">
        <v>572</v>
      </c>
      <c r="B87" s="814" t="s">
        <v>573</v>
      </c>
      <c r="C87" s="817" t="s">
        <v>594</v>
      </c>
      <c r="D87" s="845" t="s">
        <v>595</v>
      </c>
      <c r="E87" s="817" t="s">
        <v>1288</v>
      </c>
      <c r="F87" s="845" t="s">
        <v>1289</v>
      </c>
      <c r="G87" s="817" t="s">
        <v>1414</v>
      </c>
      <c r="H87" s="817" t="s">
        <v>1415</v>
      </c>
      <c r="I87" s="831">
        <v>309.35000610351563</v>
      </c>
      <c r="J87" s="831">
        <v>7</v>
      </c>
      <c r="K87" s="832">
        <v>2165.4500122070313</v>
      </c>
    </row>
    <row r="88" spans="1:11" ht="14.45" customHeight="1" x14ac:dyDescent="0.2">
      <c r="A88" s="813" t="s">
        <v>572</v>
      </c>
      <c r="B88" s="814" t="s">
        <v>573</v>
      </c>
      <c r="C88" s="817" t="s">
        <v>594</v>
      </c>
      <c r="D88" s="845" t="s">
        <v>595</v>
      </c>
      <c r="E88" s="817" t="s">
        <v>1288</v>
      </c>
      <c r="F88" s="845" t="s">
        <v>1289</v>
      </c>
      <c r="G88" s="817" t="s">
        <v>1416</v>
      </c>
      <c r="H88" s="817" t="s">
        <v>1417</v>
      </c>
      <c r="I88" s="831">
        <v>69</v>
      </c>
      <c r="J88" s="831">
        <v>10</v>
      </c>
      <c r="K88" s="832">
        <v>690</v>
      </c>
    </row>
    <row r="89" spans="1:11" ht="14.45" customHeight="1" x14ac:dyDescent="0.2">
      <c r="A89" s="813" t="s">
        <v>572</v>
      </c>
      <c r="B89" s="814" t="s">
        <v>573</v>
      </c>
      <c r="C89" s="817" t="s">
        <v>594</v>
      </c>
      <c r="D89" s="845" t="s">
        <v>595</v>
      </c>
      <c r="E89" s="817" t="s">
        <v>1288</v>
      </c>
      <c r="F89" s="845" t="s">
        <v>1289</v>
      </c>
      <c r="G89" s="817" t="s">
        <v>1418</v>
      </c>
      <c r="H89" s="817" t="s">
        <v>1419</v>
      </c>
      <c r="I89" s="831">
        <v>29.229999542236328</v>
      </c>
      <c r="J89" s="831">
        <v>200</v>
      </c>
      <c r="K89" s="832">
        <v>5845.68017578125</v>
      </c>
    </row>
    <row r="90" spans="1:11" ht="14.45" customHeight="1" x14ac:dyDescent="0.2">
      <c r="A90" s="813" t="s">
        <v>572</v>
      </c>
      <c r="B90" s="814" t="s">
        <v>573</v>
      </c>
      <c r="C90" s="817" t="s">
        <v>594</v>
      </c>
      <c r="D90" s="845" t="s">
        <v>595</v>
      </c>
      <c r="E90" s="817" t="s">
        <v>1288</v>
      </c>
      <c r="F90" s="845" t="s">
        <v>1289</v>
      </c>
      <c r="G90" s="817" t="s">
        <v>1420</v>
      </c>
      <c r="H90" s="817" t="s">
        <v>1421</v>
      </c>
      <c r="I90" s="831">
        <v>6.0999999046325684</v>
      </c>
      <c r="J90" s="831">
        <v>400</v>
      </c>
      <c r="K90" s="832">
        <v>2441.0400390625</v>
      </c>
    </row>
    <row r="91" spans="1:11" ht="14.45" customHeight="1" x14ac:dyDescent="0.2">
      <c r="A91" s="813" t="s">
        <v>572</v>
      </c>
      <c r="B91" s="814" t="s">
        <v>573</v>
      </c>
      <c r="C91" s="817" t="s">
        <v>594</v>
      </c>
      <c r="D91" s="845" t="s">
        <v>595</v>
      </c>
      <c r="E91" s="817" t="s">
        <v>1288</v>
      </c>
      <c r="F91" s="845" t="s">
        <v>1289</v>
      </c>
      <c r="G91" s="817" t="s">
        <v>1422</v>
      </c>
      <c r="H91" s="817" t="s">
        <v>1423</v>
      </c>
      <c r="I91" s="831">
        <v>0.85000002384185791</v>
      </c>
      <c r="J91" s="831">
        <v>100</v>
      </c>
      <c r="K91" s="832">
        <v>85</v>
      </c>
    </row>
    <row r="92" spans="1:11" ht="14.45" customHeight="1" x14ac:dyDescent="0.2">
      <c r="A92" s="813" t="s">
        <v>572</v>
      </c>
      <c r="B92" s="814" t="s">
        <v>573</v>
      </c>
      <c r="C92" s="817" t="s">
        <v>594</v>
      </c>
      <c r="D92" s="845" t="s">
        <v>595</v>
      </c>
      <c r="E92" s="817" t="s">
        <v>1288</v>
      </c>
      <c r="F92" s="845" t="s">
        <v>1289</v>
      </c>
      <c r="G92" s="817" t="s">
        <v>1424</v>
      </c>
      <c r="H92" s="817" t="s">
        <v>1425</v>
      </c>
      <c r="I92" s="831">
        <v>1.5199999809265137</v>
      </c>
      <c r="J92" s="831">
        <v>50</v>
      </c>
      <c r="K92" s="832">
        <v>76</v>
      </c>
    </row>
    <row r="93" spans="1:11" ht="14.45" customHeight="1" x14ac:dyDescent="0.2">
      <c r="A93" s="813" t="s">
        <v>572</v>
      </c>
      <c r="B93" s="814" t="s">
        <v>573</v>
      </c>
      <c r="C93" s="817" t="s">
        <v>594</v>
      </c>
      <c r="D93" s="845" t="s">
        <v>595</v>
      </c>
      <c r="E93" s="817" t="s">
        <v>1288</v>
      </c>
      <c r="F93" s="845" t="s">
        <v>1289</v>
      </c>
      <c r="G93" s="817" t="s">
        <v>1426</v>
      </c>
      <c r="H93" s="817" t="s">
        <v>1427</v>
      </c>
      <c r="I93" s="831">
        <v>23.229999542236328</v>
      </c>
      <c r="J93" s="831">
        <v>300</v>
      </c>
      <c r="K93" s="832">
        <v>6969.599853515625</v>
      </c>
    </row>
    <row r="94" spans="1:11" ht="14.45" customHeight="1" x14ac:dyDescent="0.2">
      <c r="A94" s="813" t="s">
        <v>572</v>
      </c>
      <c r="B94" s="814" t="s">
        <v>573</v>
      </c>
      <c r="C94" s="817" t="s">
        <v>594</v>
      </c>
      <c r="D94" s="845" t="s">
        <v>595</v>
      </c>
      <c r="E94" s="817" t="s">
        <v>1288</v>
      </c>
      <c r="F94" s="845" t="s">
        <v>1289</v>
      </c>
      <c r="G94" s="817" t="s">
        <v>1428</v>
      </c>
      <c r="H94" s="817" t="s">
        <v>1429</v>
      </c>
      <c r="I94" s="831">
        <v>8.0100002288818359</v>
      </c>
      <c r="J94" s="831">
        <v>72</v>
      </c>
      <c r="K94" s="832">
        <v>576.72001647949219</v>
      </c>
    </row>
    <row r="95" spans="1:11" ht="14.45" customHeight="1" x14ac:dyDescent="0.2">
      <c r="A95" s="813" t="s">
        <v>572</v>
      </c>
      <c r="B95" s="814" t="s">
        <v>573</v>
      </c>
      <c r="C95" s="817" t="s">
        <v>594</v>
      </c>
      <c r="D95" s="845" t="s">
        <v>595</v>
      </c>
      <c r="E95" s="817" t="s">
        <v>1288</v>
      </c>
      <c r="F95" s="845" t="s">
        <v>1289</v>
      </c>
      <c r="G95" s="817" t="s">
        <v>1430</v>
      </c>
      <c r="H95" s="817" t="s">
        <v>1431</v>
      </c>
      <c r="I95" s="831">
        <v>11.609999656677246</v>
      </c>
      <c r="J95" s="831">
        <v>72</v>
      </c>
      <c r="K95" s="832">
        <v>835.9200439453125</v>
      </c>
    </row>
    <row r="96" spans="1:11" ht="14.45" customHeight="1" x14ac:dyDescent="0.2">
      <c r="A96" s="813" t="s">
        <v>572</v>
      </c>
      <c r="B96" s="814" t="s">
        <v>573</v>
      </c>
      <c r="C96" s="817" t="s">
        <v>594</v>
      </c>
      <c r="D96" s="845" t="s">
        <v>595</v>
      </c>
      <c r="E96" s="817" t="s">
        <v>1288</v>
      </c>
      <c r="F96" s="845" t="s">
        <v>1289</v>
      </c>
      <c r="G96" s="817" t="s">
        <v>1432</v>
      </c>
      <c r="H96" s="817" t="s">
        <v>1433</v>
      </c>
      <c r="I96" s="831">
        <v>114.76999664306641</v>
      </c>
      <c r="J96" s="831">
        <v>2</v>
      </c>
      <c r="K96" s="832">
        <v>229.53999328613281</v>
      </c>
    </row>
    <row r="97" spans="1:11" ht="14.45" customHeight="1" x14ac:dyDescent="0.2">
      <c r="A97" s="813" t="s">
        <v>572</v>
      </c>
      <c r="B97" s="814" t="s">
        <v>573</v>
      </c>
      <c r="C97" s="817" t="s">
        <v>594</v>
      </c>
      <c r="D97" s="845" t="s">
        <v>595</v>
      </c>
      <c r="E97" s="817" t="s">
        <v>1288</v>
      </c>
      <c r="F97" s="845" t="s">
        <v>1289</v>
      </c>
      <c r="G97" s="817" t="s">
        <v>1434</v>
      </c>
      <c r="H97" s="817" t="s">
        <v>1435</v>
      </c>
      <c r="I97" s="831">
        <v>0.76999998092651367</v>
      </c>
      <c r="J97" s="831">
        <v>100</v>
      </c>
      <c r="K97" s="832">
        <v>77</v>
      </c>
    </row>
    <row r="98" spans="1:11" ht="14.45" customHeight="1" x14ac:dyDescent="0.2">
      <c r="A98" s="813" t="s">
        <v>572</v>
      </c>
      <c r="B98" s="814" t="s">
        <v>573</v>
      </c>
      <c r="C98" s="817" t="s">
        <v>594</v>
      </c>
      <c r="D98" s="845" t="s">
        <v>595</v>
      </c>
      <c r="E98" s="817" t="s">
        <v>1288</v>
      </c>
      <c r="F98" s="845" t="s">
        <v>1289</v>
      </c>
      <c r="G98" s="817" t="s">
        <v>1436</v>
      </c>
      <c r="H98" s="817" t="s">
        <v>1437</v>
      </c>
      <c r="I98" s="831">
        <v>123.90000152587891</v>
      </c>
      <c r="J98" s="831">
        <v>2</v>
      </c>
      <c r="K98" s="832">
        <v>247.78999328613281</v>
      </c>
    </row>
    <row r="99" spans="1:11" ht="14.45" customHeight="1" x14ac:dyDescent="0.2">
      <c r="A99" s="813" t="s">
        <v>572</v>
      </c>
      <c r="B99" s="814" t="s">
        <v>573</v>
      </c>
      <c r="C99" s="817" t="s">
        <v>594</v>
      </c>
      <c r="D99" s="845" t="s">
        <v>595</v>
      </c>
      <c r="E99" s="817" t="s">
        <v>1298</v>
      </c>
      <c r="F99" s="845" t="s">
        <v>1299</v>
      </c>
      <c r="G99" s="817" t="s">
        <v>1438</v>
      </c>
      <c r="H99" s="817" t="s">
        <v>1439</v>
      </c>
      <c r="I99" s="831">
        <v>579.94667561848962</v>
      </c>
      <c r="J99" s="831">
        <v>3</v>
      </c>
      <c r="K99" s="832">
        <v>1739.8400268554688</v>
      </c>
    </row>
    <row r="100" spans="1:11" ht="14.45" customHeight="1" x14ac:dyDescent="0.2">
      <c r="A100" s="813" t="s">
        <v>572</v>
      </c>
      <c r="B100" s="814" t="s">
        <v>573</v>
      </c>
      <c r="C100" s="817" t="s">
        <v>594</v>
      </c>
      <c r="D100" s="845" t="s">
        <v>595</v>
      </c>
      <c r="E100" s="817" t="s">
        <v>1298</v>
      </c>
      <c r="F100" s="845" t="s">
        <v>1299</v>
      </c>
      <c r="G100" s="817" t="s">
        <v>1440</v>
      </c>
      <c r="H100" s="817" t="s">
        <v>1441</v>
      </c>
      <c r="I100" s="831">
        <v>1113.199951171875</v>
      </c>
      <c r="J100" s="831">
        <v>35</v>
      </c>
      <c r="K100" s="832">
        <v>38962</v>
      </c>
    </row>
    <row r="101" spans="1:11" ht="14.45" customHeight="1" x14ac:dyDescent="0.2">
      <c r="A101" s="813" t="s">
        <v>572</v>
      </c>
      <c r="B101" s="814" t="s">
        <v>573</v>
      </c>
      <c r="C101" s="817" t="s">
        <v>594</v>
      </c>
      <c r="D101" s="845" t="s">
        <v>595</v>
      </c>
      <c r="E101" s="817" t="s">
        <v>1298</v>
      </c>
      <c r="F101" s="845" t="s">
        <v>1299</v>
      </c>
      <c r="G101" s="817" t="s">
        <v>1442</v>
      </c>
      <c r="H101" s="817" t="s">
        <v>1443</v>
      </c>
      <c r="I101" s="831">
        <v>696.96002197265625</v>
      </c>
      <c r="J101" s="831">
        <v>5</v>
      </c>
      <c r="K101" s="832">
        <v>3484.800048828125</v>
      </c>
    </row>
    <row r="102" spans="1:11" ht="14.45" customHeight="1" x14ac:dyDescent="0.2">
      <c r="A102" s="813" t="s">
        <v>572</v>
      </c>
      <c r="B102" s="814" t="s">
        <v>573</v>
      </c>
      <c r="C102" s="817" t="s">
        <v>594</v>
      </c>
      <c r="D102" s="845" t="s">
        <v>595</v>
      </c>
      <c r="E102" s="817" t="s">
        <v>1298</v>
      </c>
      <c r="F102" s="845" t="s">
        <v>1299</v>
      </c>
      <c r="G102" s="817" t="s">
        <v>1300</v>
      </c>
      <c r="H102" s="817" t="s">
        <v>1301</v>
      </c>
      <c r="I102" s="831">
        <v>484</v>
      </c>
      <c r="J102" s="831">
        <v>60</v>
      </c>
      <c r="K102" s="832">
        <v>29040</v>
      </c>
    </row>
    <row r="103" spans="1:11" ht="14.45" customHeight="1" x14ac:dyDescent="0.2">
      <c r="A103" s="813" t="s">
        <v>572</v>
      </c>
      <c r="B103" s="814" t="s">
        <v>573</v>
      </c>
      <c r="C103" s="817" t="s">
        <v>594</v>
      </c>
      <c r="D103" s="845" t="s">
        <v>595</v>
      </c>
      <c r="E103" s="817" t="s">
        <v>1298</v>
      </c>
      <c r="F103" s="845" t="s">
        <v>1299</v>
      </c>
      <c r="G103" s="817" t="s">
        <v>1444</v>
      </c>
      <c r="H103" s="817" t="s">
        <v>1445</v>
      </c>
      <c r="I103" s="831">
        <v>505.17500305175781</v>
      </c>
      <c r="J103" s="831">
        <v>140</v>
      </c>
      <c r="K103" s="832">
        <v>70785</v>
      </c>
    </row>
    <row r="104" spans="1:11" ht="14.45" customHeight="1" x14ac:dyDescent="0.2">
      <c r="A104" s="813" t="s">
        <v>572</v>
      </c>
      <c r="B104" s="814" t="s">
        <v>573</v>
      </c>
      <c r="C104" s="817" t="s">
        <v>594</v>
      </c>
      <c r="D104" s="845" t="s">
        <v>595</v>
      </c>
      <c r="E104" s="817" t="s">
        <v>1298</v>
      </c>
      <c r="F104" s="845" t="s">
        <v>1299</v>
      </c>
      <c r="G104" s="817" t="s">
        <v>1446</v>
      </c>
      <c r="H104" s="817" t="s">
        <v>1447</v>
      </c>
      <c r="I104" s="831">
        <v>312.08665974934894</v>
      </c>
      <c r="J104" s="831">
        <v>120</v>
      </c>
      <c r="K104" s="832">
        <v>37752.00048828125</v>
      </c>
    </row>
    <row r="105" spans="1:11" ht="14.45" customHeight="1" x14ac:dyDescent="0.2">
      <c r="A105" s="813" t="s">
        <v>572</v>
      </c>
      <c r="B105" s="814" t="s">
        <v>573</v>
      </c>
      <c r="C105" s="817" t="s">
        <v>594</v>
      </c>
      <c r="D105" s="845" t="s">
        <v>595</v>
      </c>
      <c r="E105" s="817" t="s">
        <v>1298</v>
      </c>
      <c r="F105" s="845" t="s">
        <v>1299</v>
      </c>
      <c r="G105" s="817" t="s">
        <v>1302</v>
      </c>
      <c r="H105" s="817" t="s">
        <v>1303</v>
      </c>
      <c r="I105" s="831">
        <v>18.840000152587891</v>
      </c>
      <c r="J105" s="831">
        <v>400</v>
      </c>
      <c r="K105" s="832">
        <v>7536</v>
      </c>
    </row>
    <row r="106" spans="1:11" ht="14.45" customHeight="1" x14ac:dyDescent="0.2">
      <c r="A106" s="813" t="s">
        <v>572</v>
      </c>
      <c r="B106" s="814" t="s">
        <v>573</v>
      </c>
      <c r="C106" s="817" t="s">
        <v>594</v>
      </c>
      <c r="D106" s="845" t="s">
        <v>595</v>
      </c>
      <c r="E106" s="817" t="s">
        <v>1298</v>
      </c>
      <c r="F106" s="845" t="s">
        <v>1299</v>
      </c>
      <c r="G106" s="817" t="s">
        <v>1448</v>
      </c>
      <c r="H106" s="817" t="s">
        <v>1449</v>
      </c>
      <c r="I106" s="831">
        <v>12.819999694824219</v>
      </c>
      <c r="J106" s="831">
        <v>80</v>
      </c>
      <c r="K106" s="832">
        <v>1025.5999755859375</v>
      </c>
    </row>
    <row r="107" spans="1:11" ht="14.45" customHeight="1" x14ac:dyDescent="0.2">
      <c r="A107" s="813" t="s">
        <v>572</v>
      </c>
      <c r="B107" s="814" t="s">
        <v>573</v>
      </c>
      <c r="C107" s="817" t="s">
        <v>594</v>
      </c>
      <c r="D107" s="845" t="s">
        <v>595</v>
      </c>
      <c r="E107" s="817" t="s">
        <v>1298</v>
      </c>
      <c r="F107" s="845" t="s">
        <v>1299</v>
      </c>
      <c r="G107" s="817" t="s">
        <v>1450</v>
      </c>
      <c r="H107" s="817" t="s">
        <v>1451</v>
      </c>
      <c r="I107" s="831">
        <v>0.26500000059604645</v>
      </c>
      <c r="J107" s="831">
        <v>1000</v>
      </c>
      <c r="K107" s="832">
        <v>266.19999694824219</v>
      </c>
    </row>
    <row r="108" spans="1:11" ht="14.45" customHeight="1" x14ac:dyDescent="0.2">
      <c r="A108" s="813" t="s">
        <v>572</v>
      </c>
      <c r="B108" s="814" t="s">
        <v>573</v>
      </c>
      <c r="C108" s="817" t="s">
        <v>594</v>
      </c>
      <c r="D108" s="845" t="s">
        <v>595</v>
      </c>
      <c r="E108" s="817" t="s">
        <v>1298</v>
      </c>
      <c r="F108" s="845" t="s">
        <v>1299</v>
      </c>
      <c r="G108" s="817" t="s">
        <v>1452</v>
      </c>
      <c r="H108" s="817" t="s">
        <v>1453</v>
      </c>
      <c r="I108" s="831">
        <v>10.159999847412109</v>
      </c>
      <c r="J108" s="831">
        <v>1440</v>
      </c>
      <c r="K108" s="832">
        <v>14636.16015625</v>
      </c>
    </row>
    <row r="109" spans="1:11" ht="14.45" customHeight="1" x14ac:dyDescent="0.2">
      <c r="A109" s="813" t="s">
        <v>572</v>
      </c>
      <c r="B109" s="814" t="s">
        <v>573</v>
      </c>
      <c r="C109" s="817" t="s">
        <v>594</v>
      </c>
      <c r="D109" s="845" t="s">
        <v>595</v>
      </c>
      <c r="E109" s="817" t="s">
        <v>1298</v>
      </c>
      <c r="F109" s="845" t="s">
        <v>1299</v>
      </c>
      <c r="G109" s="817" t="s">
        <v>1454</v>
      </c>
      <c r="H109" s="817" t="s">
        <v>1455</v>
      </c>
      <c r="I109" s="831">
        <v>9.1999998092651367</v>
      </c>
      <c r="J109" s="831">
        <v>720</v>
      </c>
      <c r="K109" s="832">
        <v>6621.1201171875</v>
      </c>
    </row>
    <row r="110" spans="1:11" ht="14.45" customHeight="1" x14ac:dyDescent="0.2">
      <c r="A110" s="813" t="s">
        <v>572</v>
      </c>
      <c r="B110" s="814" t="s">
        <v>573</v>
      </c>
      <c r="C110" s="817" t="s">
        <v>594</v>
      </c>
      <c r="D110" s="845" t="s">
        <v>595</v>
      </c>
      <c r="E110" s="817" t="s">
        <v>1298</v>
      </c>
      <c r="F110" s="845" t="s">
        <v>1299</v>
      </c>
      <c r="G110" s="817" t="s">
        <v>1456</v>
      </c>
      <c r="H110" s="817" t="s">
        <v>1457</v>
      </c>
      <c r="I110" s="831">
        <v>378.17001342773438</v>
      </c>
      <c r="J110" s="831">
        <v>30</v>
      </c>
      <c r="K110" s="832">
        <v>11344.9599609375</v>
      </c>
    </row>
    <row r="111" spans="1:11" ht="14.45" customHeight="1" x14ac:dyDescent="0.2">
      <c r="A111" s="813" t="s">
        <v>572</v>
      </c>
      <c r="B111" s="814" t="s">
        <v>573</v>
      </c>
      <c r="C111" s="817" t="s">
        <v>594</v>
      </c>
      <c r="D111" s="845" t="s">
        <v>595</v>
      </c>
      <c r="E111" s="817" t="s">
        <v>1298</v>
      </c>
      <c r="F111" s="845" t="s">
        <v>1299</v>
      </c>
      <c r="G111" s="817" t="s">
        <v>1458</v>
      </c>
      <c r="H111" s="817" t="s">
        <v>1459</v>
      </c>
      <c r="I111" s="831">
        <v>24.200000762939453</v>
      </c>
      <c r="J111" s="831">
        <v>180</v>
      </c>
      <c r="K111" s="832">
        <v>4356</v>
      </c>
    </row>
    <row r="112" spans="1:11" ht="14.45" customHeight="1" x14ac:dyDescent="0.2">
      <c r="A112" s="813" t="s">
        <v>572</v>
      </c>
      <c r="B112" s="814" t="s">
        <v>573</v>
      </c>
      <c r="C112" s="817" t="s">
        <v>594</v>
      </c>
      <c r="D112" s="845" t="s">
        <v>595</v>
      </c>
      <c r="E112" s="817" t="s">
        <v>1298</v>
      </c>
      <c r="F112" s="845" t="s">
        <v>1299</v>
      </c>
      <c r="G112" s="817" t="s">
        <v>1460</v>
      </c>
      <c r="H112" s="817" t="s">
        <v>1461</v>
      </c>
      <c r="I112" s="831">
        <v>15.923333485921225</v>
      </c>
      <c r="J112" s="831">
        <v>300</v>
      </c>
      <c r="K112" s="832">
        <v>4776.5</v>
      </c>
    </row>
    <row r="113" spans="1:11" ht="14.45" customHeight="1" x14ac:dyDescent="0.2">
      <c r="A113" s="813" t="s">
        <v>572</v>
      </c>
      <c r="B113" s="814" t="s">
        <v>573</v>
      </c>
      <c r="C113" s="817" t="s">
        <v>594</v>
      </c>
      <c r="D113" s="845" t="s">
        <v>595</v>
      </c>
      <c r="E113" s="817" t="s">
        <v>1298</v>
      </c>
      <c r="F113" s="845" t="s">
        <v>1299</v>
      </c>
      <c r="G113" s="817" t="s">
        <v>1462</v>
      </c>
      <c r="H113" s="817" t="s">
        <v>1463</v>
      </c>
      <c r="I113" s="831">
        <v>367.83999633789063</v>
      </c>
      <c r="J113" s="831">
        <v>25</v>
      </c>
      <c r="K113" s="832">
        <v>9196</v>
      </c>
    </row>
    <row r="114" spans="1:11" ht="14.45" customHeight="1" x14ac:dyDescent="0.2">
      <c r="A114" s="813" t="s">
        <v>572</v>
      </c>
      <c r="B114" s="814" t="s">
        <v>573</v>
      </c>
      <c r="C114" s="817" t="s">
        <v>594</v>
      </c>
      <c r="D114" s="845" t="s">
        <v>595</v>
      </c>
      <c r="E114" s="817" t="s">
        <v>1298</v>
      </c>
      <c r="F114" s="845" t="s">
        <v>1299</v>
      </c>
      <c r="G114" s="817" t="s">
        <v>1464</v>
      </c>
      <c r="H114" s="817" t="s">
        <v>1465</v>
      </c>
      <c r="I114" s="831">
        <v>17.664999961853027</v>
      </c>
      <c r="J114" s="831">
        <v>400</v>
      </c>
      <c r="K114" s="832">
        <v>7065</v>
      </c>
    </row>
    <row r="115" spans="1:11" ht="14.45" customHeight="1" x14ac:dyDescent="0.2">
      <c r="A115" s="813" t="s">
        <v>572</v>
      </c>
      <c r="B115" s="814" t="s">
        <v>573</v>
      </c>
      <c r="C115" s="817" t="s">
        <v>594</v>
      </c>
      <c r="D115" s="845" t="s">
        <v>595</v>
      </c>
      <c r="E115" s="817" t="s">
        <v>1298</v>
      </c>
      <c r="F115" s="845" t="s">
        <v>1299</v>
      </c>
      <c r="G115" s="817" t="s">
        <v>1466</v>
      </c>
      <c r="H115" s="817" t="s">
        <v>1467</v>
      </c>
      <c r="I115" s="831">
        <v>27.950000762939453</v>
      </c>
      <c r="J115" s="831">
        <v>680</v>
      </c>
      <c r="K115" s="832">
        <v>19006.6806640625</v>
      </c>
    </row>
    <row r="116" spans="1:11" ht="14.45" customHeight="1" x14ac:dyDescent="0.2">
      <c r="A116" s="813" t="s">
        <v>572</v>
      </c>
      <c r="B116" s="814" t="s">
        <v>573</v>
      </c>
      <c r="C116" s="817" t="s">
        <v>594</v>
      </c>
      <c r="D116" s="845" t="s">
        <v>595</v>
      </c>
      <c r="E116" s="817" t="s">
        <v>1298</v>
      </c>
      <c r="F116" s="845" t="s">
        <v>1299</v>
      </c>
      <c r="G116" s="817" t="s">
        <v>1468</v>
      </c>
      <c r="H116" s="817" t="s">
        <v>1469</v>
      </c>
      <c r="I116" s="831">
        <v>27.950000762939453</v>
      </c>
      <c r="J116" s="831">
        <v>600</v>
      </c>
      <c r="K116" s="832">
        <v>16770.7197265625</v>
      </c>
    </row>
    <row r="117" spans="1:11" ht="14.45" customHeight="1" x14ac:dyDescent="0.2">
      <c r="A117" s="813" t="s">
        <v>572</v>
      </c>
      <c r="B117" s="814" t="s">
        <v>573</v>
      </c>
      <c r="C117" s="817" t="s">
        <v>594</v>
      </c>
      <c r="D117" s="845" t="s">
        <v>595</v>
      </c>
      <c r="E117" s="817" t="s">
        <v>1298</v>
      </c>
      <c r="F117" s="845" t="s">
        <v>1299</v>
      </c>
      <c r="G117" s="817" t="s">
        <v>1470</v>
      </c>
      <c r="H117" s="817" t="s">
        <v>1471</v>
      </c>
      <c r="I117" s="831">
        <v>1191.8499755859375</v>
      </c>
      <c r="J117" s="831">
        <v>60</v>
      </c>
      <c r="K117" s="832">
        <v>71511</v>
      </c>
    </row>
    <row r="118" spans="1:11" ht="14.45" customHeight="1" x14ac:dyDescent="0.2">
      <c r="A118" s="813" t="s">
        <v>572</v>
      </c>
      <c r="B118" s="814" t="s">
        <v>573</v>
      </c>
      <c r="C118" s="817" t="s">
        <v>594</v>
      </c>
      <c r="D118" s="845" t="s">
        <v>595</v>
      </c>
      <c r="E118" s="817" t="s">
        <v>1298</v>
      </c>
      <c r="F118" s="845" t="s">
        <v>1299</v>
      </c>
      <c r="G118" s="817" t="s">
        <v>1472</v>
      </c>
      <c r="H118" s="817" t="s">
        <v>1473</v>
      </c>
      <c r="I118" s="831">
        <v>27.829999923706055</v>
      </c>
      <c r="J118" s="831">
        <v>10</v>
      </c>
      <c r="K118" s="832">
        <v>278.29998779296875</v>
      </c>
    </row>
    <row r="119" spans="1:11" ht="14.45" customHeight="1" x14ac:dyDescent="0.2">
      <c r="A119" s="813" t="s">
        <v>572</v>
      </c>
      <c r="B119" s="814" t="s">
        <v>573</v>
      </c>
      <c r="C119" s="817" t="s">
        <v>594</v>
      </c>
      <c r="D119" s="845" t="s">
        <v>595</v>
      </c>
      <c r="E119" s="817" t="s">
        <v>1298</v>
      </c>
      <c r="F119" s="845" t="s">
        <v>1299</v>
      </c>
      <c r="G119" s="817" t="s">
        <v>1474</v>
      </c>
      <c r="H119" s="817" t="s">
        <v>1475</v>
      </c>
      <c r="I119" s="831">
        <v>27.829999923706055</v>
      </c>
      <c r="J119" s="831">
        <v>10</v>
      </c>
      <c r="K119" s="832">
        <v>278.29998779296875</v>
      </c>
    </row>
    <row r="120" spans="1:11" ht="14.45" customHeight="1" x14ac:dyDescent="0.2">
      <c r="A120" s="813" t="s">
        <v>572</v>
      </c>
      <c r="B120" s="814" t="s">
        <v>573</v>
      </c>
      <c r="C120" s="817" t="s">
        <v>594</v>
      </c>
      <c r="D120" s="845" t="s">
        <v>595</v>
      </c>
      <c r="E120" s="817" t="s">
        <v>1298</v>
      </c>
      <c r="F120" s="845" t="s">
        <v>1299</v>
      </c>
      <c r="G120" s="817" t="s">
        <v>1476</v>
      </c>
      <c r="H120" s="817" t="s">
        <v>1477</v>
      </c>
      <c r="I120" s="831">
        <v>31.370000839233398</v>
      </c>
      <c r="J120" s="831">
        <v>200</v>
      </c>
      <c r="K120" s="832">
        <v>6274</v>
      </c>
    </row>
    <row r="121" spans="1:11" ht="14.45" customHeight="1" x14ac:dyDescent="0.2">
      <c r="A121" s="813" t="s">
        <v>572</v>
      </c>
      <c r="B121" s="814" t="s">
        <v>573</v>
      </c>
      <c r="C121" s="817" t="s">
        <v>594</v>
      </c>
      <c r="D121" s="845" t="s">
        <v>595</v>
      </c>
      <c r="E121" s="817" t="s">
        <v>1298</v>
      </c>
      <c r="F121" s="845" t="s">
        <v>1299</v>
      </c>
      <c r="G121" s="817" t="s">
        <v>1478</v>
      </c>
      <c r="H121" s="817" t="s">
        <v>1479</v>
      </c>
      <c r="I121" s="831">
        <v>31.459999084472656</v>
      </c>
      <c r="J121" s="831">
        <v>100</v>
      </c>
      <c r="K121" s="832">
        <v>3146</v>
      </c>
    </row>
    <row r="122" spans="1:11" ht="14.45" customHeight="1" x14ac:dyDescent="0.2">
      <c r="A122" s="813" t="s">
        <v>572</v>
      </c>
      <c r="B122" s="814" t="s">
        <v>573</v>
      </c>
      <c r="C122" s="817" t="s">
        <v>594</v>
      </c>
      <c r="D122" s="845" t="s">
        <v>595</v>
      </c>
      <c r="E122" s="817" t="s">
        <v>1298</v>
      </c>
      <c r="F122" s="845" t="s">
        <v>1299</v>
      </c>
      <c r="G122" s="817" t="s">
        <v>1480</v>
      </c>
      <c r="H122" s="817" t="s">
        <v>1481</v>
      </c>
      <c r="I122" s="831">
        <v>2.880000114440918</v>
      </c>
      <c r="J122" s="831">
        <v>500</v>
      </c>
      <c r="K122" s="832">
        <v>1439.9000549316406</v>
      </c>
    </row>
    <row r="123" spans="1:11" ht="14.45" customHeight="1" x14ac:dyDescent="0.2">
      <c r="A123" s="813" t="s">
        <v>572</v>
      </c>
      <c r="B123" s="814" t="s">
        <v>573</v>
      </c>
      <c r="C123" s="817" t="s">
        <v>594</v>
      </c>
      <c r="D123" s="845" t="s">
        <v>595</v>
      </c>
      <c r="E123" s="817" t="s">
        <v>1298</v>
      </c>
      <c r="F123" s="845" t="s">
        <v>1299</v>
      </c>
      <c r="G123" s="817" t="s">
        <v>1482</v>
      </c>
      <c r="H123" s="817" t="s">
        <v>1483</v>
      </c>
      <c r="I123" s="831">
        <v>196.02000427246094</v>
      </c>
      <c r="J123" s="831">
        <v>10</v>
      </c>
      <c r="K123" s="832">
        <v>1960.199951171875</v>
      </c>
    </row>
    <row r="124" spans="1:11" ht="14.45" customHeight="1" x14ac:dyDescent="0.2">
      <c r="A124" s="813" t="s">
        <v>572</v>
      </c>
      <c r="B124" s="814" t="s">
        <v>573</v>
      </c>
      <c r="C124" s="817" t="s">
        <v>594</v>
      </c>
      <c r="D124" s="845" t="s">
        <v>595</v>
      </c>
      <c r="E124" s="817" t="s">
        <v>1298</v>
      </c>
      <c r="F124" s="845" t="s">
        <v>1299</v>
      </c>
      <c r="G124" s="817" t="s">
        <v>1484</v>
      </c>
      <c r="H124" s="817" t="s">
        <v>1485</v>
      </c>
      <c r="I124" s="831">
        <v>409.010009765625</v>
      </c>
      <c r="J124" s="831">
        <v>2</v>
      </c>
      <c r="K124" s="832">
        <v>818.010009765625</v>
      </c>
    </row>
    <row r="125" spans="1:11" ht="14.45" customHeight="1" x14ac:dyDescent="0.2">
      <c r="A125" s="813" t="s">
        <v>572</v>
      </c>
      <c r="B125" s="814" t="s">
        <v>573</v>
      </c>
      <c r="C125" s="817" t="s">
        <v>594</v>
      </c>
      <c r="D125" s="845" t="s">
        <v>595</v>
      </c>
      <c r="E125" s="817" t="s">
        <v>1298</v>
      </c>
      <c r="F125" s="845" t="s">
        <v>1299</v>
      </c>
      <c r="G125" s="817" t="s">
        <v>1486</v>
      </c>
      <c r="H125" s="817" t="s">
        <v>1487</v>
      </c>
      <c r="I125" s="831">
        <v>4.0300002098083496</v>
      </c>
      <c r="J125" s="831">
        <v>300</v>
      </c>
      <c r="K125" s="832">
        <v>1209</v>
      </c>
    </row>
    <row r="126" spans="1:11" ht="14.45" customHeight="1" x14ac:dyDescent="0.2">
      <c r="A126" s="813" t="s">
        <v>572</v>
      </c>
      <c r="B126" s="814" t="s">
        <v>573</v>
      </c>
      <c r="C126" s="817" t="s">
        <v>594</v>
      </c>
      <c r="D126" s="845" t="s">
        <v>595</v>
      </c>
      <c r="E126" s="817" t="s">
        <v>1298</v>
      </c>
      <c r="F126" s="845" t="s">
        <v>1299</v>
      </c>
      <c r="G126" s="817" t="s">
        <v>1488</v>
      </c>
      <c r="H126" s="817" t="s">
        <v>1489</v>
      </c>
      <c r="I126" s="831">
        <v>15.729999542236328</v>
      </c>
      <c r="J126" s="831">
        <v>1000</v>
      </c>
      <c r="K126" s="832">
        <v>15730</v>
      </c>
    </row>
    <row r="127" spans="1:11" ht="14.45" customHeight="1" x14ac:dyDescent="0.2">
      <c r="A127" s="813" t="s">
        <v>572</v>
      </c>
      <c r="B127" s="814" t="s">
        <v>573</v>
      </c>
      <c r="C127" s="817" t="s">
        <v>594</v>
      </c>
      <c r="D127" s="845" t="s">
        <v>595</v>
      </c>
      <c r="E127" s="817" t="s">
        <v>1298</v>
      </c>
      <c r="F127" s="845" t="s">
        <v>1299</v>
      </c>
      <c r="G127" s="817" t="s">
        <v>1490</v>
      </c>
      <c r="H127" s="817" t="s">
        <v>1491</v>
      </c>
      <c r="I127" s="831">
        <v>34.650001525878906</v>
      </c>
      <c r="J127" s="831">
        <v>300</v>
      </c>
      <c r="K127" s="832">
        <v>10396.31982421875</v>
      </c>
    </row>
    <row r="128" spans="1:11" ht="14.45" customHeight="1" x14ac:dyDescent="0.2">
      <c r="A128" s="813" t="s">
        <v>572</v>
      </c>
      <c r="B128" s="814" t="s">
        <v>573</v>
      </c>
      <c r="C128" s="817" t="s">
        <v>594</v>
      </c>
      <c r="D128" s="845" t="s">
        <v>595</v>
      </c>
      <c r="E128" s="817" t="s">
        <v>1298</v>
      </c>
      <c r="F128" s="845" t="s">
        <v>1299</v>
      </c>
      <c r="G128" s="817" t="s">
        <v>1492</v>
      </c>
      <c r="H128" s="817" t="s">
        <v>1493</v>
      </c>
      <c r="I128" s="831">
        <v>15.729999542236328</v>
      </c>
      <c r="J128" s="831">
        <v>60</v>
      </c>
      <c r="K128" s="832">
        <v>943.79998779296875</v>
      </c>
    </row>
    <row r="129" spans="1:11" ht="14.45" customHeight="1" x14ac:dyDescent="0.2">
      <c r="A129" s="813" t="s">
        <v>572</v>
      </c>
      <c r="B129" s="814" t="s">
        <v>573</v>
      </c>
      <c r="C129" s="817" t="s">
        <v>594</v>
      </c>
      <c r="D129" s="845" t="s">
        <v>595</v>
      </c>
      <c r="E129" s="817" t="s">
        <v>1298</v>
      </c>
      <c r="F129" s="845" t="s">
        <v>1299</v>
      </c>
      <c r="G129" s="817" t="s">
        <v>1494</v>
      </c>
      <c r="H129" s="817" t="s">
        <v>1495</v>
      </c>
      <c r="I129" s="831">
        <v>130.19999694824219</v>
      </c>
      <c r="J129" s="831">
        <v>20</v>
      </c>
      <c r="K129" s="832">
        <v>2603.919921875</v>
      </c>
    </row>
    <row r="130" spans="1:11" ht="14.45" customHeight="1" x14ac:dyDescent="0.2">
      <c r="A130" s="813" t="s">
        <v>572</v>
      </c>
      <c r="B130" s="814" t="s">
        <v>573</v>
      </c>
      <c r="C130" s="817" t="s">
        <v>594</v>
      </c>
      <c r="D130" s="845" t="s">
        <v>595</v>
      </c>
      <c r="E130" s="817" t="s">
        <v>1298</v>
      </c>
      <c r="F130" s="845" t="s">
        <v>1299</v>
      </c>
      <c r="G130" s="817" t="s">
        <v>1496</v>
      </c>
      <c r="H130" s="817" t="s">
        <v>1497</v>
      </c>
      <c r="I130" s="831">
        <v>81.739997863769531</v>
      </c>
      <c r="J130" s="831">
        <v>45</v>
      </c>
      <c r="K130" s="832">
        <v>3678.300048828125</v>
      </c>
    </row>
    <row r="131" spans="1:11" ht="14.45" customHeight="1" x14ac:dyDescent="0.2">
      <c r="A131" s="813" t="s">
        <v>572</v>
      </c>
      <c r="B131" s="814" t="s">
        <v>573</v>
      </c>
      <c r="C131" s="817" t="s">
        <v>594</v>
      </c>
      <c r="D131" s="845" t="s">
        <v>595</v>
      </c>
      <c r="E131" s="817" t="s">
        <v>1298</v>
      </c>
      <c r="F131" s="845" t="s">
        <v>1299</v>
      </c>
      <c r="G131" s="817" t="s">
        <v>1498</v>
      </c>
      <c r="H131" s="817" t="s">
        <v>1499</v>
      </c>
      <c r="I131" s="831">
        <v>80.580001831054688</v>
      </c>
      <c r="J131" s="831">
        <v>20</v>
      </c>
      <c r="K131" s="832">
        <v>1611.5999755859375</v>
      </c>
    </row>
    <row r="132" spans="1:11" ht="14.45" customHeight="1" x14ac:dyDescent="0.2">
      <c r="A132" s="813" t="s">
        <v>572</v>
      </c>
      <c r="B132" s="814" t="s">
        <v>573</v>
      </c>
      <c r="C132" s="817" t="s">
        <v>594</v>
      </c>
      <c r="D132" s="845" t="s">
        <v>595</v>
      </c>
      <c r="E132" s="817" t="s">
        <v>1298</v>
      </c>
      <c r="F132" s="845" t="s">
        <v>1299</v>
      </c>
      <c r="G132" s="817" t="s">
        <v>1500</v>
      </c>
      <c r="H132" s="817" t="s">
        <v>1501</v>
      </c>
      <c r="I132" s="831">
        <v>6.9000000953674316</v>
      </c>
      <c r="J132" s="831">
        <v>1800</v>
      </c>
      <c r="K132" s="832">
        <v>12414.6005859375</v>
      </c>
    </row>
    <row r="133" spans="1:11" ht="14.45" customHeight="1" x14ac:dyDescent="0.2">
      <c r="A133" s="813" t="s">
        <v>572</v>
      </c>
      <c r="B133" s="814" t="s">
        <v>573</v>
      </c>
      <c r="C133" s="817" t="s">
        <v>594</v>
      </c>
      <c r="D133" s="845" t="s">
        <v>595</v>
      </c>
      <c r="E133" s="817" t="s">
        <v>1298</v>
      </c>
      <c r="F133" s="845" t="s">
        <v>1299</v>
      </c>
      <c r="G133" s="817" t="s">
        <v>1502</v>
      </c>
      <c r="H133" s="817" t="s">
        <v>1503</v>
      </c>
      <c r="I133" s="831">
        <v>7.869999885559082</v>
      </c>
      <c r="J133" s="831">
        <v>1200</v>
      </c>
      <c r="K133" s="832">
        <v>9438</v>
      </c>
    </row>
    <row r="134" spans="1:11" ht="14.45" customHeight="1" x14ac:dyDescent="0.2">
      <c r="A134" s="813" t="s">
        <v>572</v>
      </c>
      <c r="B134" s="814" t="s">
        <v>573</v>
      </c>
      <c r="C134" s="817" t="s">
        <v>594</v>
      </c>
      <c r="D134" s="845" t="s">
        <v>595</v>
      </c>
      <c r="E134" s="817" t="s">
        <v>1298</v>
      </c>
      <c r="F134" s="845" t="s">
        <v>1299</v>
      </c>
      <c r="G134" s="817" t="s">
        <v>1504</v>
      </c>
      <c r="H134" s="817" t="s">
        <v>1505</v>
      </c>
      <c r="I134" s="831">
        <v>4.7199997901916504</v>
      </c>
      <c r="J134" s="831">
        <v>13000</v>
      </c>
      <c r="K134" s="832">
        <v>61347</v>
      </c>
    </row>
    <row r="135" spans="1:11" ht="14.45" customHeight="1" x14ac:dyDescent="0.2">
      <c r="A135" s="813" t="s">
        <v>572</v>
      </c>
      <c r="B135" s="814" t="s">
        <v>573</v>
      </c>
      <c r="C135" s="817" t="s">
        <v>594</v>
      </c>
      <c r="D135" s="845" t="s">
        <v>595</v>
      </c>
      <c r="E135" s="817" t="s">
        <v>1298</v>
      </c>
      <c r="F135" s="845" t="s">
        <v>1299</v>
      </c>
      <c r="G135" s="817" t="s">
        <v>1308</v>
      </c>
      <c r="H135" s="817" t="s">
        <v>1309</v>
      </c>
      <c r="I135" s="831">
        <v>1.809999942779541</v>
      </c>
      <c r="J135" s="831">
        <v>400</v>
      </c>
      <c r="K135" s="832">
        <v>724</v>
      </c>
    </row>
    <row r="136" spans="1:11" ht="14.45" customHeight="1" x14ac:dyDescent="0.2">
      <c r="A136" s="813" t="s">
        <v>572</v>
      </c>
      <c r="B136" s="814" t="s">
        <v>573</v>
      </c>
      <c r="C136" s="817" t="s">
        <v>594</v>
      </c>
      <c r="D136" s="845" t="s">
        <v>595</v>
      </c>
      <c r="E136" s="817" t="s">
        <v>1298</v>
      </c>
      <c r="F136" s="845" t="s">
        <v>1299</v>
      </c>
      <c r="G136" s="817" t="s">
        <v>1506</v>
      </c>
      <c r="H136" s="817" t="s">
        <v>1507</v>
      </c>
      <c r="I136" s="831">
        <v>94.860000610351563</v>
      </c>
      <c r="J136" s="831">
        <v>20</v>
      </c>
      <c r="K136" s="832">
        <v>1897.280029296875</v>
      </c>
    </row>
    <row r="137" spans="1:11" ht="14.45" customHeight="1" x14ac:dyDescent="0.2">
      <c r="A137" s="813" t="s">
        <v>572</v>
      </c>
      <c r="B137" s="814" t="s">
        <v>573</v>
      </c>
      <c r="C137" s="817" t="s">
        <v>594</v>
      </c>
      <c r="D137" s="845" t="s">
        <v>595</v>
      </c>
      <c r="E137" s="817" t="s">
        <v>1298</v>
      </c>
      <c r="F137" s="845" t="s">
        <v>1299</v>
      </c>
      <c r="G137" s="817" t="s">
        <v>1508</v>
      </c>
      <c r="H137" s="817" t="s">
        <v>1509</v>
      </c>
      <c r="I137" s="831">
        <v>95.830001831054688</v>
      </c>
      <c r="J137" s="831">
        <v>20</v>
      </c>
      <c r="K137" s="832">
        <v>1916.6400146484375</v>
      </c>
    </row>
    <row r="138" spans="1:11" ht="14.45" customHeight="1" x14ac:dyDescent="0.2">
      <c r="A138" s="813" t="s">
        <v>572</v>
      </c>
      <c r="B138" s="814" t="s">
        <v>573</v>
      </c>
      <c r="C138" s="817" t="s">
        <v>594</v>
      </c>
      <c r="D138" s="845" t="s">
        <v>595</v>
      </c>
      <c r="E138" s="817" t="s">
        <v>1298</v>
      </c>
      <c r="F138" s="845" t="s">
        <v>1299</v>
      </c>
      <c r="G138" s="817" t="s">
        <v>1510</v>
      </c>
      <c r="H138" s="817" t="s">
        <v>1511</v>
      </c>
      <c r="I138" s="831">
        <v>95.830001831054688</v>
      </c>
      <c r="J138" s="831">
        <v>20</v>
      </c>
      <c r="K138" s="832">
        <v>1916.6400146484375</v>
      </c>
    </row>
    <row r="139" spans="1:11" ht="14.45" customHeight="1" x14ac:dyDescent="0.2">
      <c r="A139" s="813" t="s">
        <v>572</v>
      </c>
      <c r="B139" s="814" t="s">
        <v>573</v>
      </c>
      <c r="C139" s="817" t="s">
        <v>594</v>
      </c>
      <c r="D139" s="845" t="s">
        <v>595</v>
      </c>
      <c r="E139" s="817" t="s">
        <v>1298</v>
      </c>
      <c r="F139" s="845" t="s">
        <v>1299</v>
      </c>
      <c r="G139" s="817" t="s">
        <v>1512</v>
      </c>
      <c r="H139" s="817" t="s">
        <v>1513</v>
      </c>
      <c r="I139" s="831">
        <v>95.830001831054688</v>
      </c>
      <c r="J139" s="831">
        <v>20</v>
      </c>
      <c r="K139" s="832">
        <v>1916.6400146484375</v>
      </c>
    </row>
    <row r="140" spans="1:11" ht="14.45" customHeight="1" x14ac:dyDescent="0.2">
      <c r="A140" s="813" t="s">
        <v>572</v>
      </c>
      <c r="B140" s="814" t="s">
        <v>573</v>
      </c>
      <c r="C140" s="817" t="s">
        <v>594</v>
      </c>
      <c r="D140" s="845" t="s">
        <v>595</v>
      </c>
      <c r="E140" s="817" t="s">
        <v>1298</v>
      </c>
      <c r="F140" s="845" t="s">
        <v>1299</v>
      </c>
      <c r="G140" s="817" t="s">
        <v>1514</v>
      </c>
      <c r="H140" s="817" t="s">
        <v>1515</v>
      </c>
      <c r="I140" s="831">
        <v>220.83000183105469</v>
      </c>
      <c r="J140" s="831">
        <v>10</v>
      </c>
      <c r="K140" s="832">
        <v>2208.25</v>
      </c>
    </row>
    <row r="141" spans="1:11" ht="14.45" customHeight="1" x14ac:dyDescent="0.2">
      <c r="A141" s="813" t="s">
        <v>572</v>
      </c>
      <c r="B141" s="814" t="s">
        <v>573</v>
      </c>
      <c r="C141" s="817" t="s">
        <v>594</v>
      </c>
      <c r="D141" s="845" t="s">
        <v>595</v>
      </c>
      <c r="E141" s="817" t="s">
        <v>1298</v>
      </c>
      <c r="F141" s="845" t="s">
        <v>1299</v>
      </c>
      <c r="G141" s="817" t="s">
        <v>1516</v>
      </c>
      <c r="H141" s="817" t="s">
        <v>1517</v>
      </c>
      <c r="I141" s="831">
        <v>712.69000244140625</v>
      </c>
      <c r="J141" s="831">
        <v>10</v>
      </c>
      <c r="K141" s="832">
        <v>7126.89990234375</v>
      </c>
    </row>
    <row r="142" spans="1:11" ht="14.45" customHeight="1" x14ac:dyDescent="0.2">
      <c r="A142" s="813" t="s">
        <v>572</v>
      </c>
      <c r="B142" s="814" t="s">
        <v>573</v>
      </c>
      <c r="C142" s="817" t="s">
        <v>594</v>
      </c>
      <c r="D142" s="845" t="s">
        <v>595</v>
      </c>
      <c r="E142" s="817" t="s">
        <v>1298</v>
      </c>
      <c r="F142" s="845" t="s">
        <v>1299</v>
      </c>
      <c r="G142" s="817" t="s">
        <v>1518</v>
      </c>
      <c r="H142" s="817" t="s">
        <v>1519</v>
      </c>
      <c r="I142" s="831">
        <v>712.69000244140625</v>
      </c>
      <c r="J142" s="831">
        <v>20</v>
      </c>
      <c r="K142" s="832">
        <v>14253.7998046875</v>
      </c>
    </row>
    <row r="143" spans="1:11" ht="14.45" customHeight="1" x14ac:dyDescent="0.2">
      <c r="A143" s="813" t="s">
        <v>572</v>
      </c>
      <c r="B143" s="814" t="s">
        <v>573</v>
      </c>
      <c r="C143" s="817" t="s">
        <v>594</v>
      </c>
      <c r="D143" s="845" t="s">
        <v>595</v>
      </c>
      <c r="E143" s="817" t="s">
        <v>1298</v>
      </c>
      <c r="F143" s="845" t="s">
        <v>1299</v>
      </c>
      <c r="G143" s="817" t="s">
        <v>1520</v>
      </c>
      <c r="H143" s="817" t="s">
        <v>1521</v>
      </c>
      <c r="I143" s="831">
        <v>712.69000244140625</v>
      </c>
      <c r="J143" s="831">
        <v>20</v>
      </c>
      <c r="K143" s="832">
        <v>14253.7998046875</v>
      </c>
    </row>
    <row r="144" spans="1:11" ht="14.45" customHeight="1" x14ac:dyDescent="0.2">
      <c r="A144" s="813" t="s">
        <v>572</v>
      </c>
      <c r="B144" s="814" t="s">
        <v>573</v>
      </c>
      <c r="C144" s="817" t="s">
        <v>594</v>
      </c>
      <c r="D144" s="845" t="s">
        <v>595</v>
      </c>
      <c r="E144" s="817" t="s">
        <v>1298</v>
      </c>
      <c r="F144" s="845" t="s">
        <v>1299</v>
      </c>
      <c r="G144" s="817" t="s">
        <v>1314</v>
      </c>
      <c r="H144" s="817" t="s">
        <v>1315</v>
      </c>
      <c r="I144" s="831">
        <v>11.733332951863607</v>
      </c>
      <c r="J144" s="831">
        <v>250</v>
      </c>
      <c r="K144" s="832">
        <v>2933.5</v>
      </c>
    </row>
    <row r="145" spans="1:11" ht="14.45" customHeight="1" x14ac:dyDescent="0.2">
      <c r="A145" s="813" t="s">
        <v>572</v>
      </c>
      <c r="B145" s="814" t="s">
        <v>573</v>
      </c>
      <c r="C145" s="817" t="s">
        <v>594</v>
      </c>
      <c r="D145" s="845" t="s">
        <v>595</v>
      </c>
      <c r="E145" s="817" t="s">
        <v>1298</v>
      </c>
      <c r="F145" s="845" t="s">
        <v>1299</v>
      </c>
      <c r="G145" s="817" t="s">
        <v>1522</v>
      </c>
      <c r="H145" s="817" t="s">
        <v>1523</v>
      </c>
      <c r="I145" s="831">
        <v>677.5999755859375</v>
      </c>
      <c r="J145" s="831">
        <v>5</v>
      </c>
      <c r="K145" s="832">
        <v>3388</v>
      </c>
    </row>
    <row r="146" spans="1:11" ht="14.45" customHeight="1" x14ac:dyDescent="0.2">
      <c r="A146" s="813" t="s">
        <v>572</v>
      </c>
      <c r="B146" s="814" t="s">
        <v>573</v>
      </c>
      <c r="C146" s="817" t="s">
        <v>594</v>
      </c>
      <c r="D146" s="845" t="s">
        <v>595</v>
      </c>
      <c r="E146" s="817" t="s">
        <v>1298</v>
      </c>
      <c r="F146" s="845" t="s">
        <v>1299</v>
      </c>
      <c r="G146" s="817" t="s">
        <v>1524</v>
      </c>
      <c r="H146" s="817" t="s">
        <v>1525</v>
      </c>
      <c r="I146" s="831">
        <v>677.5999755859375</v>
      </c>
      <c r="J146" s="831">
        <v>15</v>
      </c>
      <c r="K146" s="832">
        <v>10164</v>
      </c>
    </row>
    <row r="147" spans="1:11" ht="14.45" customHeight="1" x14ac:dyDescent="0.2">
      <c r="A147" s="813" t="s">
        <v>572</v>
      </c>
      <c r="B147" s="814" t="s">
        <v>573</v>
      </c>
      <c r="C147" s="817" t="s">
        <v>594</v>
      </c>
      <c r="D147" s="845" t="s">
        <v>595</v>
      </c>
      <c r="E147" s="817" t="s">
        <v>1298</v>
      </c>
      <c r="F147" s="845" t="s">
        <v>1299</v>
      </c>
      <c r="G147" s="817" t="s">
        <v>1526</v>
      </c>
      <c r="H147" s="817" t="s">
        <v>1527</v>
      </c>
      <c r="I147" s="831">
        <v>677.5999755859375</v>
      </c>
      <c r="J147" s="831">
        <v>20</v>
      </c>
      <c r="K147" s="832">
        <v>13552</v>
      </c>
    </row>
    <row r="148" spans="1:11" ht="14.45" customHeight="1" x14ac:dyDescent="0.2">
      <c r="A148" s="813" t="s">
        <v>572</v>
      </c>
      <c r="B148" s="814" t="s">
        <v>573</v>
      </c>
      <c r="C148" s="817" t="s">
        <v>594</v>
      </c>
      <c r="D148" s="845" t="s">
        <v>595</v>
      </c>
      <c r="E148" s="817" t="s">
        <v>1298</v>
      </c>
      <c r="F148" s="845" t="s">
        <v>1299</v>
      </c>
      <c r="G148" s="817" t="s">
        <v>1528</v>
      </c>
      <c r="H148" s="817" t="s">
        <v>1529</v>
      </c>
      <c r="I148" s="831">
        <v>786.5</v>
      </c>
      <c r="J148" s="831">
        <v>10</v>
      </c>
      <c r="K148" s="832">
        <v>7865</v>
      </c>
    </row>
    <row r="149" spans="1:11" ht="14.45" customHeight="1" x14ac:dyDescent="0.2">
      <c r="A149" s="813" t="s">
        <v>572</v>
      </c>
      <c r="B149" s="814" t="s">
        <v>573</v>
      </c>
      <c r="C149" s="817" t="s">
        <v>594</v>
      </c>
      <c r="D149" s="845" t="s">
        <v>595</v>
      </c>
      <c r="E149" s="817" t="s">
        <v>1298</v>
      </c>
      <c r="F149" s="845" t="s">
        <v>1299</v>
      </c>
      <c r="G149" s="817" t="s">
        <v>1530</v>
      </c>
      <c r="H149" s="817" t="s">
        <v>1531</v>
      </c>
      <c r="I149" s="831">
        <v>3.0299999713897705</v>
      </c>
      <c r="J149" s="831">
        <v>200</v>
      </c>
      <c r="K149" s="832">
        <v>605</v>
      </c>
    </row>
    <row r="150" spans="1:11" ht="14.45" customHeight="1" x14ac:dyDescent="0.2">
      <c r="A150" s="813" t="s">
        <v>572</v>
      </c>
      <c r="B150" s="814" t="s">
        <v>573</v>
      </c>
      <c r="C150" s="817" t="s">
        <v>594</v>
      </c>
      <c r="D150" s="845" t="s">
        <v>595</v>
      </c>
      <c r="E150" s="817" t="s">
        <v>1298</v>
      </c>
      <c r="F150" s="845" t="s">
        <v>1299</v>
      </c>
      <c r="G150" s="817" t="s">
        <v>1532</v>
      </c>
      <c r="H150" s="817" t="s">
        <v>1533</v>
      </c>
      <c r="I150" s="831">
        <v>4.8000001907348633</v>
      </c>
      <c r="J150" s="831">
        <v>200</v>
      </c>
      <c r="K150" s="832">
        <v>960.739990234375</v>
      </c>
    </row>
    <row r="151" spans="1:11" ht="14.45" customHeight="1" x14ac:dyDescent="0.2">
      <c r="A151" s="813" t="s">
        <v>572</v>
      </c>
      <c r="B151" s="814" t="s">
        <v>573</v>
      </c>
      <c r="C151" s="817" t="s">
        <v>594</v>
      </c>
      <c r="D151" s="845" t="s">
        <v>595</v>
      </c>
      <c r="E151" s="817" t="s">
        <v>1298</v>
      </c>
      <c r="F151" s="845" t="s">
        <v>1299</v>
      </c>
      <c r="G151" s="817" t="s">
        <v>1316</v>
      </c>
      <c r="H151" s="817" t="s">
        <v>1317</v>
      </c>
      <c r="I151" s="831">
        <v>4.8000001907348633</v>
      </c>
      <c r="J151" s="831">
        <v>1500</v>
      </c>
      <c r="K151" s="832">
        <v>7200</v>
      </c>
    </row>
    <row r="152" spans="1:11" ht="14.45" customHeight="1" x14ac:dyDescent="0.2">
      <c r="A152" s="813" t="s">
        <v>572</v>
      </c>
      <c r="B152" s="814" t="s">
        <v>573</v>
      </c>
      <c r="C152" s="817" t="s">
        <v>594</v>
      </c>
      <c r="D152" s="845" t="s">
        <v>595</v>
      </c>
      <c r="E152" s="817" t="s">
        <v>1298</v>
      </c>
      <c r="F152" s="845" t="s">
        <v>1299</v>
      </c>
      <c r="G152" s="817" t="s">
        <v>1318</v>
      </c>
      <c r="H152" s="817" t="s">
        <v>1319</v>
      </c>
      <c r="I152" s="831">
        <v>90.870002746582031</v>
      </c>
      <c r="J152" s="831">
        <v>84</v>
      </c>
      <c r="K152" s="832">
        <v>7633.119873046875</v>
      </c>
    </row>
    <row r="153" spans="1:11" ht="14.45" customHeight="1" x14ac:dyDescent="0.2">
      <c r="A153" s="813" t="s">
        <v>572</v>
      </c>
      <c r="B153" s="814" t="s">
        <v>573</v>
      </c>
      <c r="C153" s="817" t="s">
        <v>594</v>
      </c>
      <c r="D153" s="845" t="s">
        <v>595</v>
      </c>
      <c r="E153" s="817" t="s">
        <v>1298</v>
      </c>
      <c r="F153" s="845" t="s">
        <v>1299</v>
      </c>
      <c r="G153" s="817" t="s">
        <v>1534</v>
      </c>
      <c r="H153" s="817" t="s">
        <v>1535</v>
      </c>
      <c r="I153" s="831">
        <v>310.97000122070313</v>
      </c>
      <c r="J153" s="831">
        <v>30</v>
      </c>
      <c r="K153" s="832">
        <v>9329.099853515625</v>
      </c>
    </row>
    <row r="154" spans="1:11" ht="14.45" customHeight="1" x14ac:dyDescent="0.2">
      <c r="A154" s="813" t="s">
        <v>572</v>
      </c>
      <c r="B154" s="814" t="s">
        <v>573</v>
      </c>
      <c r="C154" s="817" t="s">
        <v>594</v>
      </c>
      <c r="D154" s="845" t="s">
        <v>595</v>
      </c>
      <c r="E154" s="817" t="s">
        <v>1298</v>
      </c>
      <c r="F154" s="845" t="s">
        <v>1299</v>
      </c>
      <c r="G154" s="817" t="s">
        <v>1536</v>
      </c>
      <c r="H154" s="817" t="s">
        <v>1537</v>
      </c>
      <c r="I154" s="831">
        <v>2.6400001049041748</v>
      </c>
      <c r="J154" s="831">
        <v>100</v>
      </c>
      <c r="K154" s="832">
        <v>263.55999755859375</v>
      </c>
    </row>
    <row r="155" spans="1:11" ht="14.45" customHeight="1" x14ac:dyDescent="0.2">
      <c r="A155" s="813" t="s">
        <v>572</v>
      </c>
      <c r="B155" s="814" t="s">
        <v>573</v>
      </c>
      <c r="C155" s="817" t="s">
        <v>594</v>
      </c>
      <c r="D155" s="845" t="s">
        <v>595</v>
      </c>
      <c r="E155" s="817" t="s">
        <v>1298</v>
      </c>
      <c r="F155" s="845" t="s">
        <v>1299</v>
      </c>
      <c r="G155" s="817" t="s">
        <v>1538</v>
      </c>
      <c r="H155" s="817" t="s">
        <v>1539</v>
      </c>
      <c r="I155" s="831">
        <v>411.39999389648438</v>
      </c>
      <c r="J155" s="831">
        <v>10</v>
      </c>
      <c r="K155" s="832">
        <v>4114</v>
      </c>
    </row>
    <row r="156" spans="1:11" ht="14.45" customHeight="1" x14ac:dyDescent="0.2">
      <c r="A156" s="813" t="s">
        <v>572</v>
      </c>
      <c r="B156" s="814" t="s">
        <v>573</v>
      </c>
      <c r="C156" s="817" t="s">
        <v>594</v>
      </c>
      <c r="D156" s="845" t="s">
        <v>595</v>
      </c>
      <c r="E156" s="817" t="s">
        <v>1298</v>
      </c>
      <c r="F156" s="845" t="s">
        <v>1299</v>
      </c>
      <c r="G156" s="817" t="s">
        <v>1324</v>
      </c>
      <c r="H156" s="817" t="s">
        <v>1325</v>
      </c>
      <c r="I156" s="831">
        <v>9.1999998092651367</v>
      </c>
      <c r="J156" s="831">
        <v>400</v>
      </c>
      <c r="K156" s="832">
        <v>3680</v>
      </c>
    </row>
    <row r="157" spans="1:11" ht="14.45" customHeight="1" x14ac:dyDescent="0.2">
      <c r="A157" s="813" t="s">
        <v>572</v>
      </c>
      <c r="B157" s="814" t="s">
        <v>573</v>
      </c>
      <c r="C157" s="817" t="s">
        <v>594</v>
      </c>
      <c r="D157" s="845" t="s">
        <v>595</v>
      </c>
      <c r="E157" s="817" t="s">
        <v>1298</v>
      </c>
      <c r="F157" s="845" t="s">
        <v>1299</v>
      </c>
      <c r="G157" s="817" t="s">
        <v>1540</v>
      </c>
      <c r="H157" s="817" t="s">
        <v>1541</v>
      </c>
      <c r="I157" s="831">
        <v>58.080001831054688</v>
      </c>
      <c r="J157" s="831">
        <v>225</v>
      </c>
      <c r="K157" s="832">
        <v>13068</v>
      </c>
    </row>
    <row r="158" spans="1:11" ht="14.45" customHeight="1" x14ac:dyDescent="0.2">
      <c r="A158" s="813" t="s">
        <v>572</v>
      </c>
      <c r="B158" s="814" t="s">
        <v>573</v>
      </c>
      <c r="C158" s="817" t="s">
        <v>594</v>
      </c>
      <c r="D158" s="845" t="s">
        <v>595</v>
      </c>
      <c r="E158" s="817" t="s">
        <v>1298</v>
      </c>
      <c r="F158" s="845" t="s">
        <v>1299</v>
      </c>
      <c r="G158" s="817" t="s">
        <v>1542</v>
      </c>
      <c r="H158" s="817" t="s">
        <v>1543</v>
      </c>
      <c r="I158" s="831">
        <v>58.369998931884766</v>
      </c>
      <c r="J158" s="831">
        <v>100</v>
      </c>
      <c r="K158" s="832">
        <v>5837</v>
      </c>
    </row>
    <row r="159" spans="1:11" ht="14.45" customHeight="1" x14ac:dyDescent="0.2">
      <c r="A159" s="813" t="s">
        <v>572</v>
      </c>
      <c r="B159" s="814" t="s">
        <v>573</v>
      </c>
      <c r="C159" s="817" t="s">
        <v>594</v>
      </c>
      <c r="D159" s="845" t="s">
        <v>595</v>
      </c>
      <c r="E159" s="817" t="s">
        <v>1298</v>
      </c>
      <c r="F159" s="845" t="s">
        <v>1299</v>
      </c>
      <c r="G159" s="817" t="s">
        <v>1544</v>
      </c>
      <c r="H159" s="817" t="s">
        <v>1545</v>
      </c>
      <c r="I159" s="831">
        <v>16.690000534057617</v>
      </c>
      <c r="J159" s="831">
        <v>80</v>
      </c>
      <c r="K159" s="832">
        <v>1334.9599914550781</v>
      </c>
    </row>
    <row r="160" spans="1:11" ht="14.45" customHeight="1" x14ac:dyDescent="0.2">
      <c r="A160" s="813" t="s">
        <v>572</v>
      </c>
      <c r="B160" s="814" t="s">
        <v>573</v>
      </c>
      <c r="C160" s="817" t="s">
        <v>594</v>
      </c>
      <c r="D160" s="845" t="s">
        <v>595</v>
      </c>
      <c r="E160" s="817" t="s">
        <v>1298</v>
      </c>
      <c r="F160" s="845" t="s">
        <v>1299</v>
      </c>
      <c r="G160" s="817" t="s">
        <v>1546</v>
      </c>
      <c r="H160" s="817" t="s">
        <v>1547</v>
      </c>
      <c r="I160" s="831">
        <v>172.5</v>
      </c>
      <c r="J160" s="831">
        <v>3</v>
      </c>
      <c r="K160" s="832">
        <v>517.5</v>
      </c>
    </row>
    <row r="161" spans="1:11" ht="14.45" customHeight="1" x14ac:dyDescent="0.2">
      <c r="A161" s="813" t="s">
        <v>572</v>
      </c>
      <c r="B161" s="814" t="s">
        <v>573</v>
      </c>
      <c r="C161" s="817" t="s">
        <v>594</v>
      </c>
      <c r="D161" s="845" t="s">
        <v>595</v>
      </c>
      <c r="E161" s="817" t="s">
        <v>1298</v>
      </c>
      <c r="F161" s="845" t="s">
        <v>1299</v>
      </c>
      <c r="G161" s="817" t="s">
        <v>1548</v>
      </c>
      <c r="H161" s="817" t="s">
        <v>1549</v>
      </c>
      <c r="I161" s="831">
        <v>3.1049998998641968</v>
      </c>
      <c r="J161" s="831">
        <v>200</v>
      </c>
      <c r="K161" s="832">
        <v>621</v>
      </c>
    </row>
    <row r="162" spans="1:11" ht="14.45" customHeight="1" x14ac:dyDescent="0.2">
      <c r="A162" s="813" t="s">
        <v>572</v>
      </c>
      <c r="B162" s="814" t="s">
        <v>573</v>
      </c>
      <c r="C162" s="817" t="s">
        <v>594</v>
      </c>
      <c r="D162" s="845" t="s">
        <v>595</v>
      </c>
      <c r="E162" s="817" t="s">
        <v>1298</v>
      </c>
      <c r="F162" s="845" t="s">
        <v>1299</v>
      </c>
      <c r="G162" s="817" t="s">
        <v>1550</v>
      </c>
      <c r="H162" s="817" t="s">
        <v>1551</v>
      </c>
      <c r="I162" s="831">
        <v>255.30999755859375</v>
      </c>
      <c r="J162" s="831">
        <v>16</v>
      </c>
      <c r="K162" s="832">
        <v>4084.9599609375</v>
      </c>
    </row>
    <row r="163" spans="1:11" ht="14.45" customHeight="1" x14ac:dyDescent="0.2">
      <c r="A163" s="813" t="s">
        <v>572</v>
      </c>
      <c r="B163" s="814" t="s">
        <v>573</v>
      </c>
      <c r="C163" s="817" t="s">
        <v>594</v>
      </c>
      <c r="D163" s="845" t="s">
        <v>595</v>
      </c>
      <c r="E163" s="817" t="s">
        <v>1298</v>
      </c>
      <c r="F163" s="845" t="s">
        <v>1299</v>
      </c>
      <c r="G163" s="817" t="s">
        <v>1552</v>
      </c>
      <c r="H163" s="817" t="s">
        <v>1553</v>
      </c>
      <c r="I163" s="831">
        <v>2407.89990234375</v>
      </c>
      <c r="J163" s="831">
        <v>10</v>
      </c>
      <c r="K163" s="832">
        <v>24079</v>
      </c>
    </row>
    <row r="164" spans="1:11" ht="14.45" customHeight="1" x14ac:dyDescent="0.2">
      <c r="A164" s="813" t="s">
        <v>572</v>
      </c>
      <c r="B164" s="814" t="s">
        <v>573</v>
      </c>
      <c r="C164" s="817" t="s">
        <v>594</v>
      </c>
      <c r="D164" s="845" t="s">
        <v>595</v>
      </c>
      <c r="E164" s="817" t="s">
        <v>1298</v>
      </c>
      <c r="F164" s="845" t="s">
        <v>1299</v>
      </c>
      <c r="G164" s="817" t="s">
        <v>1554</v>
      </c>
      <c r="H164" s="817" t="s">
        <v>1555</v>
      </c>
      <c r="I164" s="831">
        <v>14.154999732971191</v>
      </c>
      <c r="J164" s="831">
        <v>20</v>
      </c>
      <c r="K164" s="832">
        <v>283.11000061035156</v>
      </c>
    </row>
    <row r="165" spans="1:11" ht="14.45" customHeight="1" x14ac:dyDescent="0.2">
      <c r="A165" s="813" t="s">
        <v>572</v>
      </c>
      <c r="B165" s="814" t="s">
        <v>573</v>
      </c>
      <c r="C165" s="817" t="s">
        <v>594</v>
      </c>
      <c r="D165" s="845" t="s">
        <v>595</v>
      </c>
      <c r="E165" s="817" t="s">
        <v>1298</v>
      </c>
      <c r="F165" s="845" t="s">
        <v>1299</v>
      </c>
      <c r="G165" s="817" t="s">
        <v>1556</v>
      </c>
      <c r="H165" s="817" t="s">
        <v>1557</v>
      </c>
      <c r="I165" s="831">
        <v>20.700000762939453</v>
      </c>
      <c r="J165" s="831">
        <v>150</v>
      </c>
      <c r="K165" s="832">
        <v>3105</v>
      </c>
    </row>
    <row r="166" spans="1:11" ht="14.45" customHeight="1" x14ac:dyDescent="0.2">
      <c r="A166" s="813" t="s">
        <v>572</v>
      </c>
      <c r="B166" s="814" t="s">
        <v>573</v>
      </c>
      <c r="C166" s="817" t="s">
        <v>594</v>
      </c>
      <c r="D166" s="845" t="s">
        <v>595</v>
      </c>
      <c r="E166" s="817" t="s">
        <v>1298</v>
      </c>
      <c r="F166" s="845" t="s">
        <v>1299</v>
      </c>
      <c r="G166" s="817" t="s">
        <v>1558</v>
      </c>
      <c r="H166" s="817" t="s">
        <v>1559</v>
      </c>
      <c r="I166" s="831">
        <v>20.700000762939453</v>
      </c>
      <c r="J166" s="831">
        <v>250</v>
      </c>
      <c r="K166" s="832">
        <v>5175</v>
      </c>
    </row>
    <row r="167" spans="1:11" ht="14.45" customHeight="1" x14ac:dyDescent="0.2">
      <c r="A167" s="813" t="s">
        <v>572</v>
      </c>
      <c r="B167" s="814" t="s">
        <v>573</v>
      </c>
      <c r="C167" s="817" t="s">
        <v>594</v>
      </c>
      <c r="D167" s="845" t="s">
        <v>595</v>
      </c>
      <c r="E167" s="817" t="s">
        <v>1298</v>
      </c>
      <c r="F167" s="845" t="s">
        <v>1299</v>
      </c>
      <c r="G167" s="817" t="s">
        <v>1560</v>
      </c>
      <c r="H167" s="817" t="s">
        <v>1561</v>
      </c>
      <c r="I167" s="831">
        <v>20.700000762939453</v>
      </c>
      <c r="J167" s="831">
        <v>100</v>
      </c>
      <c r="K167" s="832">
        <v>2070</v>
      </c>
    </row>
    <row r="168" spans="1:11" ht="14.45" customHeight="1" x14ac:dyDescent="0.2">
      <c r="A168" s="813" t="s">
        <v>572</v>
      </c>
      <c r="B168" s="814" t="s">
        <v>573</v>
      </c>
      <c r="C168" s="817" t="s">
        <v>594</v>
      </c>
      <c r="D168" s="845" t="s">
        <v>595</v>
      </c>
      <c r="E168" s="817" t="s">
        <v>1298</v>
      </c>
      <c r="F168" s="845" t="s">
        <v>1299</v>
      </c>
      <c r="G168" s="817" t="s">
        <v>1562</v>
      </c>
      <c r="H168" s="817" t="s">
        <v>1563</v>
      </c>
      <c r="I168" s="831">
        <v>16.456666310628254</v>
      </c>
      <c r="J168" s="831">
        <v>35</v>
      </c>
      <c r="K168" s="832">
        <v>576</v>
      </c>
    </row>
    <row r="169" spans="1:11" ht="14.45" customHeight="1" x14ac:dyDescent="0.2">
      <c r="A169" s="813" t="s">
        <v>572</v>
      </c>
      <c r="B169" s="814" t="s">
        <v>573</v>
      </c>
      <c r="C169" s="817" t="s">
        <v>594</v>
      </c>
      <c r="D169" s="845" t="s">
        <v>595</v>
      </c>
      <c r="E169" s="817" t="s">
        <v>1298</v>
      </c>
      <c r="F169" s="845" t="s">
        <v>1299</v>
      </c>
      <c r="G169" s="817" t="s">
        <v>1564</v>
      </c>
      <c r="H169" s="817" t="s">
        <v>1565</v>
      </c>
      <c r="I169" s="831">
        <v>198.69000244140625</v>
      </c>
      <c r="J169" s="831">
        <v>1</v>
      </c>
      <c r="K169" s="832">
        <v>198.69000244140625</v>
      </c>
    </row>
    <row r="170" spans="1:11" ht="14.45" customHeight="1" x14ac:dyDescent="0.2">
      <c r="A170" s="813" t="s">
        <v>572</v>
      </c>
      <c r="B170" s="814" t="s">
        <v>573</v>
      </c>
      <c r="C170" s="817" t="s">
        <v>594</v>
      </c>
      <c r="D170" s="845" t="s">
        <v>595</v>
      </c>
      <c r="E170" s="817" t="s">
        <v>1298</v>
      </c>
      <c r="F170" s="845" t="s">
        <v>1299</v>
      </c>
      <c r="G170" s="817" t="s">
        <v>1330</v>
      </c>
      <c r="H170" s="817" t="s">
        <v>1331</v>
      </c>
      <c r="I170" s="831">
        <v>0.82333332300186157</v>
      </c>
      <c r="J170" s="831">
        <v>1200</v>
      </c>
      <c r="K170" s="832">
        <v>989</v>
      </c>
    </row>
    <row r="171" spans="1:11" ht="14.45" customHeight="1" x14ac:dyDescent="0.2">
      <c r="A171" s="813" t="s">
        <v>572</v>
      </c>
      <c r="B171" s="814" t="s">
        <v>573</v>
      </c>
      <c r="C171" s="817" t="s">
        <v>594</v>
      </c>
      <c r="D171" s="845" t="s">
        <v>595</v>
      </c>
      <c r="E171" s="817" t="s">
        <v>1298</v>
      </c>
      <c r="F171" s="845" t="s">
        <v>1299</v>
      </c>
      <c r="G171" s="817" t="s">
        <v>1332</v>
      </c>
      <c r="H171" s="817" t="s">
        <v>1333</v>
      </c>
      <c r="I171" s="831">
        <v>0.43999999761581421</v>
      </c>
      <c r="J171" s="831">
        <v>2500</v>
      </c>
      <c r="K171" s="832">
        <v>1100</v>
      </c>
    </row>
    <row r="172" spans="1:11" ht="14.45" customHeight="1" x14ac:dyDescent="0.2">
      <c r="A172" s="813" t="s">
        <v>572</v>
      </c>
      <c r="B172" s="814" t="s">
        <v>573</v>
      </c>
      <c r="C172" s="817" t="s">
        <v>594</v>
      </c>
      <c r="D172" s="845" t="s">
        <v>595</v>
      </c>
      <c r="E172" s="817" t="s">
        <v>1298</v>
      </c>
      <c r="F172" s="845" t="s">
        <v>1299</v>
      </c>
      <c r="G172" s="817" t="s">
        <v>1334</v>
      </c>
      <c r="H172" s="817" t="s">
        <v>1335</v>
      </c>
      <c r="I172" s="831">
        <v>1.8624999523162842</v>
      </c>
      <c r="J172" s="831">
        <v>5300</v>
      </c>
      <c r="K172" s="832">
        <v>9670.489990234375</v>
      </c>
    </row>
    <row r="173" spans="1:11" ht="14.45" customHeight="1" x14ac:dyDescent="0.2">
      <c r="A173" s="813" t="s">
        <v>572</v>
      </c>
      <c r="B173" s="814" t="s">
        <v>573</v>
      </c>
      <c r="C173" s="817" t="s">
        <v>594</v>
      </c>
      <c r="D173" s="845" t="s">
        <v>595</v>
      </c>
      <c r="E173" s="817" t="s">
        <v>1298</v>
      </c>
      <c r="F173" s="845" t="s">
        <v>1299</v>
      </c>
      <c r="G173" s="817" t="s">
        <v>1336</v>
      </c>
      <c r="H173" s="817" t="s">
        <v>1337</v>
      </c>
      <c r="I173" s="831">
        <v>0.57999998331069946</v>
      </c>
      <c r="J173" s="831">
        <v>2000</v>
      </c>
      <c r="K173" s="832">
        <v>1160</v>
      </c>
    </row>
    <row r="174" spans="1:11" ht="14.45" customHeight="1" x14ac:dyDescent="0.2">
      <c r="A174" s="813" t="s">
        <v>572</v>
      </c>
      <c r="B174" s="814" t="s">
        <v>573</v>
      </c>
      <c r="C174" s="817" t="s">
        <v>594</v>
      </c>
      <c r="D174" s="845" t="s">
        <v>595</v>
      </c>
      <c r="E174" s="817" t="s">
        <v>1298</v>
      </c>
      <c r="F174" s="845" t="s">
        <v>1299</v>
      </c>
      <c r="G174" s="817" t="s">
        <v>1338</v>
      </c>
      <c r="H174" s="817" t="s">
        <v>1339</v>
      </c>
      <c r="I174" s="831">
        <v>2.119999885559082</v>
      </c>
      <c r="J174" s="831">
        <v>400</v>
      </c>
      <c r="K174" s="832">
        <v>848</v>
      </c>
    </row>
    <row r="175" spans="1:11" ht="14.45" customHeight="1" x14ac:dyDescent="0.2">
      <c r="A175" s="813" t="s">
        <v>572</v>
      </c>
      <c r="B175" s="814" t="s">
        <v>573</v>
      </c>
      <c r="C175" s="817" t="s">
        <v>594</v>
      </c>
      <c r="D175" s="845" t="s">
        <v>595</v>
      </c>
      <c r="E175" s="817" t="s">
        <v>1298</v>
      </c>
      <c r="F175" s="845" t="s">
        <v>1299</v>
      </c>
      <c r="G175" s="817" t="s">
        <v>1566</v>
      </c>
      <c r="H175" s="817" t="s">
        <v>1567</v>
      </c>
      <c r="I175" s="831">
        <v>1.8550000786781311</v>
      </c>
      <c r="J175" s="831">
        <v>800</v>
      </c>
      <c r="K175" s="832">
        <v>1484</v>
      </c>
    </row>
    <row r="176" spans="1:11" ht="14.45" customHeight="1" x14ac:dyDescent="0.2">
      <c r="A176" s="813" t="s">
        <v>572</v>
      </c>
      <c r="B176" s="814" t="s">
        <v>573</v>
      </c>
      <c r="C176" s="817" t="s">
        <v>594</v>
      </c>
      <c r="D176" s="845" t="s">
        <v>595</v>
      </c>
      <c r="E176" s="817" t="s">
        <v>1298</v>
      </c>
      <c r="F176" s="845" t="s">
        <v>1299</v>
      </c>
      <c r="G176" s="817" t="s">
        <v>1568</v>
      </c>
      <c r="H176" s="817" t="s">
        <v>1569</v>
      </c>
      <c r="I176" s="831">
        <v>6.315000057220459</v>
      </c>
      <c r="J176" s="831">
        <v>400</v>
      </c>
      <c r="K176" s="832">
        <v>2525.7099609375</v>
      </c>
    </row>
    <row r="177" spans="1:11" ht="14.45" customHeight="1" x14ac:dyDescent="0.2">
      <c r="A177" s="813" t="s">
        <v>572</v>
      </c>
      <c r="B177" s="814" t="s">
        <v>573</v>
      </c>
      <c r="C177" s="817" t="s">
        <v>594</v>
      </c>
      <c r="D177" s="845" t="s">
        <v>595</v>
      </c>
      <c r="E177" s="817" t="s">
        <v>1298</v>
      </c>
      <c r="F177" s="845" t="s">
        <v>1299</v>
      </c>
      <c r="G177" s="817" t="s">
        <v>1340</v>
      </c>
      <c r="H177" s="817" t="s">
        <v>1341</v>
      </c>
      <c r="I177" s="831">
        <v>1.8400000333786011</v>
      </c>
      <c r="J177" s="831">
        <v>300</v>
      </c>
      <c r="K177" s="832">
        <v>552</v>
      </c>
    </row>
    <row r="178" spans="1:11" ht="14.45" customHeight="1" x14ac:dyDescent="0.2">
      <c r="A178" s="813" t="s">
        <v>572</v>
      </c>
      <c r="B178" s="814" t="s">
        <v>573</v>
      </c>
      <c r="C178" s="817" t="s">
        <v>594</v>
      </c>
      <c r="D178" s="845" t="s">
        <v>595</v>
      </c>
      <c r="E178" s="817" t="s">
        <v>1298</v>
      </c>
      <c r="F178" s="845" t="s">
        <v>1299</v>
      </c>
      <c r="G178" s="817" t="s">
        <v>1570</v>
      </c>
      <c r="H178" s="817" t="s">
        <v>1571</v>
      </c>
      <c r="I178" s="831">
        <v>5.4200000762939453</v>
      </c>
      <c r="J178" s="831">
        <v>1400</v>
      </c>
      <c r="K178" s="832">
        <v>7586.489990234375</v>
      </c>
    </row>
    <row r="179" spans="1:11" ht="14.45" customHeight="1" x14ac:dyDescent="0.2">
      <c r="A179" s="813" t="s">
        <v>572</v>
      </c>
      <c r="B179" s="814" t="s">
        <v>573</v>
      </c>
      <c r="C179" s="817" t="s">
        <v>594</v>
      </c>
      <c r="D179" s="845" t="s">
        <v>595</v>
      </c>
      <c r="E179" s="817" t="s">
        <v>1298</v>
      </c>
      <c r="F179" s="845" t="s">
        <v>1299</v>
      </c>
      <c r="G179" s="817" t="s">
        <v>1572</v>
      </c>
      <c r="H179" s="817" t="s">
        <v>1573</v>
      </c>
      <c r="I179" s="831">
        <v>7.429999828338623</v>
      </c>
      <c r="J179" s="831">
        <v>100</v>
      </c>
      <c r="K179" s="832">
        <v>743</v>
      </c>
    </row>
    <row r="180" spans="1:11" ht="14.45" customHeight="1" x14ac:dyDescent="0.2">
      <c r="A180" s="813" t="s">
        <v>572</v>
      </c>
      <c r="B180" s="814" t="s">
        <v>573</v>
      </c>
      <c r="C180" s="817" t="s">
        <v>594</v>
      </c>
      <c r="D180" s="845" t="s">
        <v>595</v>
      </c>
      <c r="E180" s="817" t="s">
        <v>1298</v>
      </c>
      <c r="F180" s="845" t="s">
        <v>1299</v>
      </c>
      <c r="G180" s="817" t="s">
        <v>1574</v>
      </c>
      <c r="H180" s="817" t="s">
        <v>1575</v>
      </c>
      <c r="I180" s="831">
        <v>37.150001525878906</v>
      </c>
      <c r="J180" s="831">
        <v>180</v>
      </c>
      <c r="K180" s="832">
        <v>6687</v>
      </c>
    </row>
    <row r="181" spans="1:11" ht="14.45" customHeight="1" x14ac:dyDescent="0.2">
      <c r="A181" s="813" t="s">
        <v>572</v>
      </c>
      <c r="B181" s="814" t="s">
        <v>573</v>
      </c>
      <c r="C181" s="817" t="s">
        <v>594</v>
      </c>
      <c r="D181" s="845" t="s">
        <v>595</v>
      </c>
      <c r="E181" s="817" t="s">
        <v>1298</v>
      </c>
      <c r="F181" s="845" t="s">
        <v>1299</v>
      </c>
      <c r="G181" s="817" t="s">
        <v>1576</v>
      </c>
      <c r="H181" s="817" t="s">
        <v>1577</v>
      </c>
      <c r="I181" s="831">
        <v>24.200000762939453</v>
      </c>
      <c r="J181" s="831">
        <v>300</v>
      </c>
      <c r="K181" s="832">
        <v>7260</v>
      </c>
    </row>
    <row r="182" spans="1:11" ht="14.45" customHeight="1" x14ac:dyDescent="0.2">
      <c r="A182" s="813" t="s">
        <v>572</v>
      </c>
      <c r="B182" s="814" t="s">
        <v>573</v>
      </c>
      <c r="C182" s="817" t="s">
        <v>594</v>
      </c>
      <c r="D182" s="845" t="s">
        <v>595</v>
      </c>
      <c r="E182" s="817" t="s">
        <v>1298</v>
      </c>
      <c r="F182" s="845" t="s">
        <v>1299</v>
      </c>
      <c r="G182" s="817" t="s">
        <v>1578</v>
      </c>
      <c r="H182" s="817" t="s">
        <v>1579</v>
      </c>
      <c r="I182" s="831">
        <v>6.1700000762939453</v>
      </c>
      <c r="J182" s="831">
        <v>400</v>
      </c>
      <c r="K182" s="832">
        <v>2468</v>
      </c>
    </row>
    <row r="183" spans="1:11" ht="14.45" customHeight="1" x14ac:dyDescent="0.2">
      <c r="A183" s="813" t="s">
        <v>572</v>
      </c>
      <c r="B183" s="814" t="s">
        <v>573</v>
      </c>
      <c r="C183" s="817" t="s">
        <v>594</v>
      </c>
      <c r="D183" s="845" t="s">
        <v>595</v>
      </c>
      <c r="E183" s="817" t="s">
        <v>1298</v>
      </c>
      <c r="F183" s="845" t="s">
        <v>1299</v>
      </c>
      <c r="G183" s="817" t="s">
        <v>1580</v>
      </c>
      <c r="H183" s="817" t="s">
        <v>1581</v>
      </c>
      <c r="I183" s="831">
        <v>156.08999633789063</v>
      </c>
      <c r="J183" s="831">
        <v>20</v>
      </c>
      <c r="K183" s="832">
        <v>3121.800048828125</v>
      </c>
    </row>
    <row r="184" spans="1:11" ht="14.45" customHeight="1" x14ac:dyDescent="0.2">
      <c r="A184" s="813" t="s">
        <v>572</v>
      </c>
      <c r="B184" s="814" t="s">
        <v>573</v>
      </c>
      <c r="C184" s="817" t="s">
        <v>594</v>
      </c>
      <c r="D184" s="845" t="s">
        <v>595</v>
      </c>
      <c r="E184" s="817" t="s">
        <v>1298</v>
      </c>
      <c r="F184" s="845" t="s">
        <v>1299</v>
      </c>
      <c r="G184" s="817" t="s">
        <v>1582</v>
      </c>
      <c r="H184" s="817" t="s">
        <v>1583</v>
      </c>
      <c r="I184" s="831">
        <v>109.26499938964844</v>
      </c>
      <c r="J184" s="831">
        <v>40</v>
      </c>
      <c r="K184" s="832">
        <v>4370.52001953125</v>
      </c>
    </row>
    <row r="185" spans="1:11" ht="14.45" customHeight="1" x14ac:dyDescent="0.2">
      <c r="A185" s="813" t="s">
        <v>572</v>
      </c>
      <c r="B185" s="814" t="s">
        <v>573</v>
      </c>
      <c r="C185" s="817" t="s">
        <v>594</v>
      </c>
      <c r="D185" s="845" t="s">
        <v>595</v>
      </c>
      <c r="E185" s="817" t="s">
        <v>1298</v>
      </c>
      <c r="F185" s="845" t="s">
        <v>1299</v>
      </c>
      <c r="G185" s="817" t="s">
        <v>1342</v>
      </c>
      <c r="H185" s="817" t="s">
        <v>1343</v>
      </c>
      <c r="I185" s="831">
        <v>2.8549998998641968</v>
      </c>
      <c r="J185" s="831">
        <v>200</v>
      </c>
      <c r="K185" s="832">
        <v>571</v>
      </c>
    </row>
    <row r="186" spans="1:11" ht="14.45" customHeight="1" x14ac:dyDescent="0.2">
      <c r="A186" s="813" t="s">
        <v>572</v>
      </c>
      <c r="B186" s="814" t="s">
        <v>573</v>
      </c>
      <c r="C186" s="817" t="s">
        <v>594</v>
      </c>
      <c r="D186" s="845" t="s">
        <v>595</v>
      </c>
      <c r="E186" s="817" t="s">
        <v>1298</v>
      </c>
      <c r="F186" s="845" t="s">
        <v>1299</v>
      </c>
      <c r="G186" s="817" t="s">
        <v>1584</v>
      </c>
      <c r="H186" s="817" t="s">
        <v>1585</v>
      </c>
      <c r="I186" s="831">
        <v>1.2100000381469727</v>
      </c>
      <c r="J186" s="831">
        <v>300</v>
      </c>
      <c r="K186" s="832">
        <v>363</v>
      </c>
    </row>
    <row r="187" spans="1:11" ht="14.45" customHeight="1" x14ac:dyDescent="0.2">
      <c r="A187" s="813" t="s">
        <v>572</v>
      </c>
      <c r="B187" s="814" t="s">
        <v>573</v>
      </c>
      <c r="C187" s="817" t="s">
        <v>594</v>
      </c>
      <c r="D187" s="845" t="s">
        <v>595</v>
      </c>
      <c r="E187" s="817" t="s">
        <v>1298</v>
      </c>
      <c r="F187" s="845" t="s">
        <v>1299</v>
      </c>
      <c r="G187" s="817" t="s">
        <v>1586</v>
      </c>
      <c r="H187" s="817" t="s">
        <v>1587</v>
      </c>
      <c r="I187" s="831">
        <v>5.809999942779541</v>
      </c>
      <c r="J187" s="831">
        <v>750</v>
      </c>
      <c r="K187" s="832">
        <v>4357.5</v>
      </c>
    </row>
    <row r="188" spans="1:11" ht="14.45" customHeight="1" x14ac:dyDescent="0.2">
      <c r="A188" s="813" t="s">
        <v>572</v>
      </c>
      <c r="B188" s="814" t="s">
        <v>573</v>
      </c>
      <c r="C188" s="817" t="s">
        <v>594</v>
      </c>
      <c r="D188" s="845" t="s">
        <v>595</v>
      </c>
      <c r="E188" s="817" t="s">
        <v>1298</v>
      </c>
      <c r="F188" s="845" t="s">
        <v>1299</v>
      </c>
      <c r="G188" s="817" t="s">
        <v>1588</v>
      </c>
      <c r="H188" s="817" t="s">
        <v>1589</v>
      </c>
      <c r="I188" s="831">
        <v>3.130000114440918</v>
      </c>
      <c r="J188" s="831">
        <v>50</v>
      </c>
      <c r="K188" s="832">
        <v>156.5</v>
      </c>
    </row>
    <row r="189" spans="1:11" ht="14.45" customHeight="1" x14ac:dyDescent="0.2">
      <c r="A189" s="813" t="s">
        <v>572</v>
      </c>
      <c r="B189" s="814" t="s">
        <v>573</v>
      </c>
      <c r="C189" s="817" t="s">
        <v>594</v>
      </c>
      <c r="D189" s="845" t="s">
        <v>595</v>
      </c>
      <c r="E189" s="817" t="s">
        <v>1298</v>
      </c>
      <c r="F189" s="845" t="s">
        <v>1299</v>
      </c>
      <c r="G189" s="817" t="s">
        <v>1344</v>
      </c>
      <c r="H189" s="817" t="s">
        <v>1345</v>
      </c>
      <c r="I189" s="831">
        <v>0.4699999988079071</v>
      </c>
      <c r="J189" s="831">
        <v>3000</v>
      </c>
      <c r="K189" s="832">
        <v>1410</v>
      </c>
    </row>
    <row r="190" spans="1:11" ht="14.45" customHeight="1" x14ac:dyDescent="0.2">
      <c r="A190" s="813" t="s">
        <v>572</v>
      </c>
      <c r="B190" s="814" t="s">
        <v>573</v>
      </c>
      <c r="C190" s="817" t="s">
        <v>594</v>
      </c>
      <c r="D190" s="845" t="s">
        <v>595</v>
      </c>
      <c r="E190" s="817" t="s">
        <v>1298</v>
      </c>
      <c r="F190" s="845" t="s">
        <v>1299</v>
      </c>
      <c r="G190" s="817" t="s">
        <v>1590</v>
      </c>
      <c r="H190" s="817" t="s">
        <v>1591</v>
      </c>
      <c r="I190" s="831">
        <v>1.2799999713897705</v>
      </c>
      <c r="J190" s="831">
        <v>1000</v>
      </c>
      <c r="K190" s="832">
        <v>1282.5999755859375</v>
      </c>
    </row>
    <row r="191" spans="1:11" ht="14.45" customHeight="1" x14ac:dyDescent="0.2">
      <c r="A191" s="813" t="s">
        <v>572</v>
      </c>
      <c r="B191" s="814" t="s">
        <v>573</v>
      </c>
      <c r="C191" s="817" t="s">
        <v>594</v>
      </c>
      <c r="D191" s="845" t="s">
        <v>595</v>
      </c>
      <c r="E191" s="817" t="s">
        <v>1298</v>
      </c>
      <c r="F191" s="845" t="s">
        <v>1299</v>
      </c>
      <c r="G191" s="817" t="s">
        <v>1592</v>
      </c>
      <c r="H191" s="817" t="s">
        <v>1593</v>
      </c>
      <c r="I191" s="831">
        <v>3.75</v>
      </c>
      <c r="J191" s="831">
        <v>30</v>
      </c>
      <c r="K191" s="832">
        <v>112.5</v>
      </c>
    </row>
    <row r="192" spans="1:11" ht="14.45" customHeight="1" x14ac:dyDescent="0.2">
      <c r="A192" s="813" t="s">
        <v>572</v>
      </c>
      <c r="B192" s="814" t="s">
        <v>573</v>
      </c>
      <c r="C192" s="817" t="s">
        <v>594</v>
      </c>
      <c r="D192" s="845" t="s">
        <v>595</v>
      </c>
      <c r="E192" s="817" t="s">
        <v>1298</v>
      </c>
      <c r="F192" s="845" t="s">
        <v>1299</v>
      </c>
      <c r="G192" s="817" t="s">
        <v>1594</v>
      </c>
      <c r="H192" s="817" t="s">
        <v>1595</v>
      </c>
      <c r="I192" s="831">
        <v>4.7800002098083496</v>
      </c>
      <c r="J192" s="831">
        <v>20</v>
      </c>
      <c r="K192" s="832">
        <v>95.599998474121094</v>
      </c>
    </row>
    <row r="193" spans="1:11" ht="14.45" customHeight="1" x14ac:dyDescent="0.2">
      <c r="A193" s="813" t="s">
        <v>572</v>
      </c>
      <c r="B193" s="814" t="s">
        <v>573</v>
      </c>
      <c r="C193" s="817" t="s">
        <v>594</v>
      </c>
      <c r="D193" s="845" t="s">
        <v>595</v>
      </c>
      <c r="E193" s="817" t="s">
        <v>1298</v>
      </c>
      <c r="F193" s="845" t="s">
        <v>1299</v>
      </c>
      <c r="G193" s="817" t="s">
        <v>1346</v>
      </c>
      <c r="H193" s="817" t="s">
        <v>1347</v>
      </c>
      <c r="I193" s="831">
        <v>23.709999084472656</v>
      </c>
      <c r="J193" s="831">
        <v>10</v>
      </c>
      <c r="K193" s="832">
        <v>237.10000610351563</v>
      </c>
    </row>
    <row r="194" spans="1:11" ht="14.45" customHeight="1" x14ac:dyDescent="0.2">
      <c r="A194" s="813" t="s">
        <v>572</v>
      </c>
      <c r="B194" s="814" t="s">
        <v>573</v>
      </c>
      <c r="C194" s="817" t="s">
        <v>594</v>
      </c>
      <c r="D194" s="845" t="s">
        <v>595</v>
      </c>
      <c r="E194" s="817" t="s">
        <v>1298</v>
      </c>
      <c r="F194" s="845" t="s">
        <v>1299</v>
      </c>
      <c r="G194" s="817" t="s">
        <v>1596</v>
      </c>
      <c r="H194" s="817" t="s">
        <v>1597</v>
      </c>
      <c r="I194" s="831">
        <v>5.369999885559082</v>
      </c>
      <c r="J194" s="831">
        <v>100</v>
      </c>
      <c r="K194" s="832">
        <v>537</v>
      </c>
    </row>
    <row r="195" spans="1:11" ht="14.45" customHeight="1" x14ac:dyDescent="0.2">
      <c r="A195" s="813" t="s">
        <v>572</v>
      </c>
      <c r="B195" s="814" t="s">
        <v>573</v>
      </c>
      <c r="C195" s="817" t="s">
        <v>594</v>
      </c>
      <c r="D195" s="845" t="s">
        <v>595</v>
      </c>
      <c r="E195" s="817" t="s">
        <v>1298</v>
      </c>
      <c r="F195" s="845" t="s">
        <v>1299</v>
      </c>
      <c r="G195" s="817" t="s">
        <v>1348</v>
      </c>
      <c r="H195" s="817" t="s">
        <v>1349</v>
      </c>
      <c r="I195" s="831">
        <v>2.5299999713897705</v>
      </c>
      <c r="J195" s="831">
        <v>350</v>
      </c>
      <c r="K195" s="832">
        <v>885.5</v>
      </c>
    </row>
    <row r="196" spans="1:11" ht="14.45" customHeight="1" x14ac:dyDescent="0.2">
      <c r="A196" s="813" t="s">
        <v>572</v>
      </c>
      <c r="B196" s="814" t="s">
        <v>573</v>
      </c>
      <c r="C196" s="817" t="s">
        <v>594</v>
      </c>
      <c r="D196" s="845" t="s">
        <v>595</v>
      </c>
      <c r="E196" s="817" t="s">
        <v>1298</v>
      </c>
      <c r="F196" s="845" t="s">
        <v>1299</v>
      </c>
      <c r="G196" s="817" t="s">
        <v>1598</v>
      </c>
      <c r="H196" s="817" t="s">
        <v>1599</v>
      </c>
      <c r="I196" s="831">
        <v>2.6700000762939453</v>
      </c>
      <c r="J196" s="831">
        <v>150</v>
      </c>
      <c r="K196" s="832">
        <v>400.5</v>
      </c>
    </row>
    <row r="197" spans="1:11" ht="14.45" customHeight="1" x14ac:dyDescent="0.2">
      <c r="A197" s="813" t="s">
        <v>572</v>
      </c>
      <c r="B197" s="814" t="s">
        <v>573</v>
      </c>
      <c r="C197" s="817" t="s">
        <v>594</v>
      </c>
      <c r="D197" s="845" t="s">
        <v>595</v>
      </c>
      <c r="E197" s="817" t="s">
        <v>1298</v>
      </c>
      <c r="F197" s="845" t="s">
        <v>1299</v>
      </c>
      <c r="G197" s="817" t="s">
        <v>1350</v>
      </c>
      <c r="H197" s="817" t="s">
        <v>1351</v>
      </c>
      <c r="I197" s="831">
        <v>3.7400000095367432</v>
      </c>
      <c r="J197" s="831">
        <v>400</v>
      </c>
      <c r="K197" s="832">
        <v>1496</v>
      </c>
    </row>
    <row r="198" spans="1:11" ht="14.45" customHeight="1" x14ac:dyDescent="0.2">
      <c r="A198" s="813" t="s">
        <v>572</v>
      </c>
      <c r="B198" s="814" t="s">
        <v>573</v>
      </c>
      <c r="C198" s="817" t="s">
        <v>594</v>
      </c>
      <c r="D198" s="845" t="s">
        <v>595</v>
      </c>
      <c r="E198" s="817" t="s">
        <v>1298</v>
      </c>
      <c r="F198" s="845" t="s">
        <v>1299</v>
      </c>
      <c r="G198" s="817" t="s">
        <v>1600</v>
      </c>
      <c r="H198" s="817" t="s">
        <v>1601</v>
      </c>
      <c r="I198" s="831">
        <v>2</v>
      </c>
      <c r="J198" s="831">
        <v>4</v>
      </c>
      <c r="K198" s="832">
        <v>8</v>
      </c>
    </row>
    <row r="199" spans="1:11" ht="14.45" customHeight="1" x14ac:dyDescent="0.2">
      <c r="A199" s="813" t="s">
        <v>572</v>
      </c>
      <c r="B199" s="814" t="s">
        <v>573</v>
      </c>
      <c r="C199" s="817" t="s">
        <v>594</v>
      </c>
      <c r="D199" s="845" t="s">
        <v>595</v>
      </c>
      <c r="E199" s="817" t="s">
        <v>1298</v>
      </c>
      <c r="F199" s="845" t="s">
        <v>1299</v>
      </c>
      <c r="G199" s="817" t="s">
        <v>1602</v>
      </c>
      <c r="H199" s="817" t="s">
        <v>1603</v>
      </c>
      <c r="I199" s="831">
        <v>23.620000839233398</v>
      </c>
      <c r="J199" s="831">
        <v>20</v>
      </c>
      <c r="K199" s="832">
        <v>472.39999389648438</v>
      </c>
    </row>
    <row r="200" spans="1:11" ht="14.45" customHeight="1" x14ac:dyDescent="0.2">
      <c r="A200" s="813" t="s">
        <v>572</v>
      </c>
      <c r="B200" s="814" t="s">
        <v>573</v>
      </c>
      <c r="C200" s="817" t="s">
        <v>594</v>
      </c>
      <c r="D200" s="845" t="s">
        <v>595</v>
      </c>
      <c r="E200" s="817" t="s">
        <v>1604</v>
      </c>
      <c r="F200" s="845" t="s">
        <v>1605</v>
      </c>
      <c r="G200" s="817" t="s">
        <v>1606</v>
      </c>
      <c r="H200" s="817" t="s">
        <v>1607</v>
      </c>
      <c r="I200" s="831">
        <v>37.509998321533203</v>
      </c>
      <c r="J200" s="831">
        <v>100</v>
      </c>
      <c r="K200" s="832">
        <v>3751</v>
      </c>
    </row>
    <row r="201" spans="1:11" ht="14.45" customHeight="1" x14ac:dyDescent="0.2">
      <c r="A201" s="813" t="s">
        <v>572</v>
      </c>
      <c r="B201" s="814" t="s">
        <v>573</v>
      </c>
      <c r="C201" s="817" t="s">
        <v>594</v>
      </c>
      <c r="D201" s="845" t="s">
        <v>595</v>
      </c>
      <c r="E201" s="817" t="s">
        <v>1604</v>
      </c>
      <c r="F201" s="845" t="s">
        <v>1605</v>
      </c>
      <c r="G201" s="817" t="s">
        <v>1608</v>
      </c>
      <c r="H201" s="817" t="s">
        <v>1609</v>
      </c>
      <c r="I201" s="831">
        <v>7.7399997711181641</v>
      </c>
      <c r="J201" s="831">
        <v>50</v>
      </c>
      <c r="K201" s="832">
        <v>387</v>
      </c>
    </row>
    <row r="202" spans="1:11" ht="14.45" customHeight="1" x14ac:dyDescent="0.2">
      <c r="A202" s="813" t="s">
        <v>572</v>
      </c>
      <c r="B202" s="814" t="s">
        <v>573</v>
      </c>
      <c r="C202" s="817" t="s">
        <v>594</v>
      </c>
      <c r="D202" s="845" t="s">
        <v>595</v>
      </c>
      <c r="E202" s="817" t="s">
        <v>1610</v>
      </c>
      <c r="F202" s="845" t="s">
        <v>1611</v>
      </c>
      <c r="G202" s="817" t="s">
        <v>1612</v>
      </c>
      <c r="H202" s="817" t="s">
        <v>1613</v>
      </c>
      <c r="I202" s="831">
        <v>49.849998474121094</v>
      </c>
      <c r="J202" s="831">
        <v>24</v>
      </c>
      <c r="K202" s="832">
        <v>1196.4599609375</v>
      </c>
    </row>
    <row r="203" spans="1:11" ht="14.45" customHeight="1" x14ac:dyDescent="0.2">
      <c r="A203" s="813" t="s">
        <v>572</v>
      </c>
      <c r="B203" s="814" t="s">
        <v>573</v>
      </c>
      <c r="C203" s="817" t="s">
        <v>594</v>
      </c>
      <c r="D203" s="845" t="s">
        <v>595</v>
      </c>
      <c r="E203" s="817" t="s">
        <v>1354</v>
      </c>
      <c r="F203" s="845" t="s">
        <v>1355</v>
      </c>
      <c r="G203" s="817" t="s">
        <v>1614</v>
      </c>
      <c r="H203" s="817" t="s">
        <v>1615</v>
      </c>
      <c r="I203" s="831">
        <v>0.47999998927116394</v>
      </c>
      <c r="J203" s="831">
        <v>200</v>
      </c>
      <c r="K203" s="832">
        <v>96</v>
      </c>
    </row>
    <row r="204" spans="1:11" ht="14.45" customHeight="1" x14ac:dyDescent="0.2">
      <c r="A204" s="813" t="s">
        <v>572</v>
      </c>
      <c r="B204" s="814" t="s">
        <v>573</v>
      </c>
      <c r="C204" s="817" t="s">
        <v>594</v>
      </c>
      <c r="D204" s="845" t="s">
        <v>595</v>
      </c>
      <c r="E204" s="817" t="s">
        <v>1354</v>
      </c>
      <c r="F204" s="845" t="s">
        <v>1355</v>
      </c>
      <c r="G204" s="817" t="s">
        <v>1356</v>
      </c>
      <c r="H204" s="817" t="s">
        <v>1357</v>
      </c>
      <c r="I204" s="831">
        <v>0.30000001192092896</v>
      </c>
      <c r="J204" s="831">
        <v>100</v>
      </c>
      <c r="K204" s="832">
        <v>30</v>
      </c>
    </row>
    <row r="205" spans="1:11" ht="14.45" customHeight="1" x14ac:dyDescent="0.2">
      <c r="A205" s="813" t="s">
        <v>572</v>
      </c>
      <c r="B205" s="814" t="s">
        <v>573</v>
      </c>
      <c r="C205" s="817" t="s">
        <v>594</v>
      </c>
      <c r="D205" s="845" t="s">
        <v>595</v>
      </c>
      <c r="E205" s="817" t="s">
        <v>1354</v>
      </c>
      <c r="F205" s="845" t="s">
        <v>1355</v>
      </c>
      <c r="G205" s="817" t="s">
        <v>1360</v>
      </c>
      <c r="H205" s="817" t="s">
        <v>1361</v>
      </c>
      <c r="I205" s="831">
        <v>0.36500000953674316</v>
      </c>
      <c r="J205" s="831">
        <v>600</v>
      </c>
      <c r="K205" s="832">
        <v>217</v>
      </c>
    </row>
    <row r="206" spans="1:11" ht="14.45" customHeight="1" x14ac:dyDescent="0.2">
      <c r="A206" s="813" t="s">
        <v>572</v>
      </c>
      <c r="B206" s="814" t="s">
        <v>573</v>
      </c>
      <c r="C206" s="817" t="s">
        <v>594</v>
      </c>
      <c r="D206" s="845" t="s">
        <v>595</v>
      </c>
      <c r="E206" s="817" t="s">
        <v>1354</v>
      </c>
      <c r="F206" s="845" t="s">
        <v>1355</v>
      </c>
      <c r="G206" s="817" t="s">
        <v>1362</v>
      </c>
      <c r="H206" s="817" t="s">
        <v>1363</v>
      </c>
      <c r="I206" s="831">
        <v>0.54333335161209106</v>
      </c>
      <c r="J206" s="831">
        <v>1400</v>
      </c>
      <c r="K206" s="832">
        <v>761</v>
      </c>
    </row>
    <row r="207" spans="1:11" ht="14.45" customHeight="1" x14ac:dyDescent="0.2">
      <c r="A207" s="813" t="s">
        <v>572</v>
      </c>
      <c r="B207" s="814" t="s">
        <v>573</v>
      </c>
      <c r="C207" s="817" t="s">
        <v>594</v>
      </c>
      <c r="D207" s="845" t="s">
        <v>595</v>
      </c>
      <c r="E207" s="817" t="s">
        <v>1364</v>
      </c>
      <c r="F207" s="845" t="s">
        <v>1365</v>
      </c>
      <c r="G207" s="817" t="s">
        <v>1366</v>
      </c>
      <c r="H207" s="817" t="s">
        <v>1367</v>
      </c>
      <c r="I207" s="831">
        <v>16.260000228881836</v>
      </c>
      <c r="J207" s="831">
        <v>50</v>
      </c>
      <c r="K207" s="832">
        <v>813</v>
      </c>
    </row>
    <row r="208" spans="1:11" ht="14.45" customHeight="1" x14ac:dyDescent="0.2">
      <c r="A208" s="813" t="s">
        <v>572</v>
      </c>
      <c r="B208" s="814" t="s">
        <v>573</v>
      </c>
      <c r="C208" s="817" t="s">
        <v>594</v>
      </c>
      <c r="D208" s="845" t="s">
        <v>595</v>
      </c>
      <c r="E208" s="817" t="s">
        <v>1364</v>
      </c>
      <c r="F208" s="845" t="s">
        <v>1365</v>
      </c>
      <c r="G208" s="817" t="s">
        <v>1368</v>
      </c>
      <c r="H208" s="817" t="s">
        <v>1369</v>
      </c>
      <c r="I208" s="831">
        <v>17.184999465942383</v>
      </c>
      <c r="J208" s="831">
        <v>200</v>
      </c>
      <c r="K208" s="832">
        <v>3437</v>
      </c>
    </row>
    <row r="209" spans="1:11" ht="14.45" customHeight="1" x14ac:dyDescent="0.2">
      <c r="A209" s="813" t="s">
        <v>572</v>
      </c>
      <c r="B209" s="814" t="s">
        <v>573</v>
      </c>
      <c r="C209" s="817" t="s">
        <v>594</v>
      </c>
      <c r="D209" s="845" t="s">
        <v>595</v>
      </c>
      <c r="E209" s="817" t="s">
        <v>1364</v>
      </c>
      <c r="F209" s="845" t="s">
        <v>1365</v>
      </c>
      <c r="G209" s="817" t="s">
        <v>1616</v>
      </c>
      <c r="H209" s="817" t="s">
        <v>1617</v>
      </c>
      <c r="I209" s="831">
        <v>16.360000610351563</v>
      </c>
      <c r="J209" s="831">
        <v>50</v>
      </c>
      <c r="K209" s="832">
        <v>818</v>
      </c>
    </row>
    <row r="210" spans="1:11" ht="14.45" customHeight="1" x14ac:dyDescent="0.2">
      <c r="A210" s="813" t="s">
        <v>572</v>
      </c>
      <c r="B210" s="814" t="s">
        <v>573</v>
      </c>
      <c r="C210" s="817" t="s">
        <v>594</v>
      </c>
      <c r="D210" s="845" t="s">
        <v>595</v>
      </c>
      <c r="E210" s="817" t="s">
        <v>1364</v>
      </c>
      <c r="F210" s="845" t="s">
        <v>1365</v>
      </c>
      <c r="G210" s="817" t="s">
        <v>1618</v>
      </c>
      <c r="H210" s="817" t="s">
        <v>1619</v>
      </c>
      <c r="I210" s="831">
        <v>17.355000495910645</v>
      </c>
      <c r="J210" s="831">
        <v>200</v>
      </c>
      <c r="K210" s="832">
        <v>3388.5</v>
      </c>
    </row>
    <row r="211" spans="1:11" ht="14.45" customHeight="1" x14ac:dyDescent="0.2">
      <c r="A211" s="813" t="s">
        <v>572</v>
      </c>
      <c r="B211" s="814" t="s">
        <v>573</v>
      </c>
      <c r="C211" s="817" t="s">
        <v>594</v>
      </c>
      <c r="D211" s="845" t="s">
        <v>595</v>
      </c>
      <c r="E211" s="817" t="s">
        <v>1364</v>
      </c>
      <c r="F211" s="845" t="s">
        <v>1365</v>
      </c>
      <c r="G211" s="817" t="s">
        <v>1370</v>
      </c>
      <c r="H211" s="817" t="s">
        <v>1371</v>
      </c>
      <c r="I211" s="831">
        <v>3.0199999809265137</v>
      </c>
      <c r="J211" s="831">
        <v>3000</v>
      </c>
      <c r="K211" s="832">
        <v>9060</v>
      </c>
    </row>
    <row r="212" spans="1:11" ht="14.45" customHeight="1" x14ac:dyDescent="0.2">
      <c r="A212" s="813" t="s">
        <v>572</v>
      </c>
      <c r="B212" s="814" t="s">
        <v>573</v>
      </c>
      <c r="C212" s="817" t="s">
        <v>594</v>
      </c>
      <c r="D212" s="845" t="s">
        <v>595</v>
      </c>
      <c r="E212" s="817" t="s">
        <v>1364</v>
      </c>
      <c r="F212" s="845" t="s">
        <v>1365</v>
      </c>
      <c r="G212" s="817" t="s">
        <v>1372</v>
      </c>
      <c r="H212" s="817" t="s">
        <v>1373</v>
      </c>
      <c r="I212" s="831">
        <v>3.3900001049041748</v>
      </c>
      <c r="J212" s="831">
        <v>6800</v>
      </c>
      <c r="K212" s="832">
        <v>23052</v>
      </c>
    </row>
    <row r="213" spans="1:11" ht="14.45" customHeight="1" x14ac:dyDescent="0.2">
      <c r="A213" s="813" t="s">
        <v>572</v>
      </c>
      <c r="B213" s="814" t="s">
        <v>573</v>
      </c>
      <c r="C213" s="817" t="s">
        <v>594</v>
      </c>
      <c r="D213" s="845" t="s">
        <v>595</v>
      </c>
      <c r="E213" s="817" t="s">
        <v>1364</v>
      </c>
      <c r="F213" s="845" t="s">
        <v>1365</v>
      </c>
      <c r="G213" s="817" t="s">
        <v>1374</v>
      </c>
      <c r="H213" s="817" t="s">
        <v>1375</v>
      </c>
      <c r="I213" s="831">
        <v>4.820000171661377</v>
      </c>
      <c r="J213" s="831">
        <v>8000</v>
      </c>
      <c r="K213" s="832">
        <v>38560</v>
      </c>
    </row>
    <row r="214" spans="1:11" ht="14.45" customHeight="1" x14ac:dyDescent="0.2">
      <c r="A214" s="813" t="s">
        <v>572</v>
      </c>
      <c r="B214" s="814" t="s">
        <v>573</v>
      </c>
      <c r="C214" s="817" t="s">
        <v>594</v>
      </c>
      <c r="D214" s="845" t="s">
        <v>595</v>
      </c>
      <c r="E214" s="817" t="s">
        <v>1364</v>
      </c>
      <c r="F214" s="845" t="s">
        <v>1365</v>
      </c>
      <c r="G214" s="817" t="s">
        <v>1378</v>
      </c>
      <c r="H214" s="817" t="s">
        <v>1379</v>
      </c>
      <c r="I214" s="831">
        <v>3.630000114440918</v>
      </c>
      <c r="J214" s="831">
        <v>1000</v>
      </c>
      <c r="K214" s="832">
        <v>3630</v>
      </c>
    </row>
    <row r="215" spans="1:11" ht="14.45" customHeight="1" x14ac:dyDescent="0.2">
      <c r="A215" s="813" t="s">
        <v>572</v>
      </c>
      <c r="B215" s="814" t="s">
        <v>573</v>
      </c>
      <c r="C215" s="817" t="s">
        <v>594</v>
      </c>
      <c r="D215" s="845" t="s">
        <v>595</v>
      </c>
      <c r="E215" s="817" t="s">
        <v>1620</v>
      </c>
      <c r="F215" s="845" t="s">
        <v>1621</v>
      </c>
      <c r="G215" s="817" t="s">
        <v>1622</v>
      </c>
      <c r="H215" s="817" t="s">
        <v>1623</v>
      </c>
      <c r="I215" s="831">
        <v>629.20001220703125</v>
      </c>
      <c r="J215" s="831">
        <v>30</v>
      </c>
      <c r="K215" s="832">
        <v>18876</v>
      </c>
    </row>
    <row r="216" spans="1:11" ht="14.45" customHeight="1" x14ac:dyDescent="0.2">
      <c r="A216" s="813" t="s">
        <v>572</v>
      </c>
      <c r="B216" s="814" t="s">
        <v>573</v>
      </c>
      <c r="C216" s="817" t="s">
        <v>594</v>
      </c>
      <c r="D216" s="845" t="s">
        <v>595</v>
      </c>
      <c r="E216" s="817" t="s">
        <v>1620</v>
      </c>
      <c r="F216" s="845" t="s">
        <v>1621</v>
      </c>
      <c r="G216" s="817" t="s">
        <v>1624</v>
      </c>
      <c r="H216" s="817" t="s">
        <v>1625</v>
      </c>
      <c r="I216" s="831">
        <v>592.9000244140625</v>
      </c>
      <c r="J216" s="831">
        <v>8</v>
      </c>
      <c r="K216" s="832">
        <v>4743.2001953125</v>
      </c>
    </row>
    <row r="217" spans="1:11" ht="14.45" customHeight="1" x14ac:dyDescent="0.2">
      <c r="A217" s="813" t="s">
        <v>572</v>
      </c>
      <c r="B217" s="814" t="s">
        <v>573</v>
      </c>
      <c r="C217" s="817" t="s">
        <v>594</v>
      </c>
      <c r="D217" s="845" t="s">
        <v>595</v>
      </c>
      <c r="E217" s="817" t="s">
        <v>1620</v>
      </c>
      <c r="F217" s="845" t="s">
        <v>1621</v>
      </c>
      <c r="G217" s="817" t="s">
        <v>1626</v>
      </c>
      <c r="H217" s="817" t="s">
        <v>1627</v>
      </c>
      <c r="I217" s="831">
        <v>592.9000244140625</v>
      </c>
      <c r="J217" s="831">
        <v>10</v>
      </c>
      <c r="K217" s="832">
        <v>5929</v>
      </c>
    </row>
    <row r="218" spans="1:11" ht="14.45" customHeight="1" x14ac:dyDescent="0.2">
      <c r="A218" s="813" t="s">
        <v>572</v>
      </c>
      <c r="B218" s="814" t="s">
        <v>573</v>
      </c>
      <c r="C218" s="817" t="s">
        <v>594</v>
      </c>
      <c r="D218" s="845" t="s">
        <v>595</v>
      </c>
      <c r="E218" s="817" t="s">
        <v>1620</v>
      </c>
      <c r="F218" s="845" t="s">
        <v>1621</v>
      </c>
      <c r="G218" s="817" t="s">
        <v>1628</v>
      </c>
      <c r="H218" s="817" t="s">
        <v>1629</v>
      </c>
      <c r="I218" s="831">
        <v>1694</v>
      </c>
      <c r="J218" s="831">
        <v>10</v>
      </c>
      <c r="K218" s="832">
        <v>16940</v>
      </c>
    </row>
    <row r="219" spans="1:11" ht="14.45" customHeight="1" x14ac:dyDescent="0.2">
      <c r="A219" s="813" t="s">
        <v>572</v>
      </c>
      <c r="B219" s="814" t="s">
        <v>573</v>
      </c>
      <c r="C219" s="817" t="s">
        <v>594</v>
      </c>
      <c r="D219" s="845" t="s">
        <v>595</v>
      </c>
      <c r="E219" s="817" t="s">
        <v>1630</v>
      </c>
      <c r="F219" s="845" t="s">
        <v>1631</v>
      </c>
      <c r="G219" s="817" t="s">
        <v>1632</v>
      </c>
      <c r="H219" s="817" t="s">
        <v>1633</v>
      </c>
      <c r="I219" s="831">
        <v>88.099998474121094</v>
      </c>
      <c r="J219" s="831">
        <v>100</v>
      </c>
      <c r="K219" s="832">
        <v>8809.990234375</v>
      </c>
    </row>
    <row r="220" spans="1:11" ht="14.45" customHeight="1" x14ac:dyDescent="0.2">
      <c r="A220" s="813" t="s">
        <v>572</v>
      </c>
      <c r="B220" s="814" t="s">
        <v>573</v>
      </c>
      <c r="C220" s="817" t="s">
        <v>594</v>
      </c>
      <c r="D220" s="845" t="s">
        <v>595</v>
      </c>
      <c r="E220" s="817" t="s">
        <v>1630</v>
      </c>
      <c r="F220" s="845" t="s">
        <v>1631</v>
      </c>
      <c r="G220" s="817" t="s">
        <v>1634</v>
      </c>
      <c r="H220" s="817" t="s">
        <v>1635</v>
      </c>
      <c r="I220" s="831">
        <v>78.650001525878906</v>
      </c>
      <c r="J220" s="831">
        <v>25</v>
      </c>
      <c r="K220" s="832">
        <v>1966.25</v>
      </c>
    </row>
    <row r="221" spans="1:11" ht="14.45" customHeight="1" x14ac:dyDescent="0.2">
      <c r="A221" s="813" t="s">
        <v>572</v>
      </c>
      <c r="B221" s="814" t="s">
        <v>573</v>
      </c>
      <c r="C221" s="817" t="s">
        <v>594</v>
      </c>
      <c r="D221" s="845" t="s">
        <v>595</v>
      </c>
      <c r="E221" s="817" t="s">
        <v>1630</v>
      </c>
      <c r="F221" s="845" t="s">
        <v>1631</v>
      </c>
      <c r="G221" s="817" t="s">
        <v>1636</v>
      </c>
      <c r="H221" s="817" t="s">
        <v>1637</v>
      </c>
      <c r="I221" s="831">
        <v>1086.93994140625</v>
      </c>
      <c r="J221" s="831">
        <v>30</v>
      </c>
      <c r="K221" s="832">
        <v>32608.2890625</v>
      </c>
    </row>
    <row r="222" spans="1:11" ht="14.45" customHeight="1" x14ac:dyDescent="0.2">
      <c r="A222" s="813" t="s">
        <v>572</v>
      </c>
      <c r="B222" s="814" t="s">
        <v>573</v>
      </c>
      <c r="C222" s="817" t="s">
        <v>594</v>
      </c>
      <c r="D222" s="845" t="s">
        <v>595</v>
      </c>
      <c r="E222" s="817" t="s">
        <v>1630</v>
      </c>
      <c r="F222" s="845" t="s">
        <v>1631</v>
      </c>
      <c r="G222" s="817" t="s">
        <v>1638</v>
      </c>
      <c r="H222" s="817" t="s">
        <v>1639</v>
      </c>
      <c r="I222" s="831">
        <v>3569.260009765625</v>
      </c>
      <c r="J222" s="831">
        <v>15</v>
      </c>
      <c r="K222" s="832">
        <v>53538.8671875</v>
      </c>
    </row>
    <row r="223" spans="1:11" ht="14.45" customHeight="1" thickBot="1" x14ac:dyDescent="0.25">
      <c r="A223" s="821" t="s">
        <v>572</v>
      </c>
      <c r="B223" s="822" t="s">
        <v>573</v>
      </c>
      <c r="C223" s="825" t="s">
        <v>594</v>
      </c>
      <c r="D223" s="846" t="s">
        <v>595</v>
      </c>
      <c r="E223" s="825" t="s">
        <v>1630</v>
      </c>
      <c r="F223" s="846" t="s">
        <v>1631</v>
      </c>
      <c r="G223" s="825" t="s">
        <v>1640</v>
      </c>
      <c r="H223" s="825" t="s">
        <v>1641</v>
      </c>
      <c r="I223" s="833">
        <v>663.01998901367188</v>
      </c>
      <c r="J223" s="833">
        <v>10</v>
      </c>
      <c r="K223" s="834">
        <v>6630.2099609375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4F493240-2EA4-4F36-B060-DFEBB05300B9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6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5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69" customWidth="1"/>
    <col min="18" max="18" width="7.28515625" style="458" customWidth="1"/>
    <col min="19" max="19" width="8" style="369" customWidth="1"/>
    <col min="21" max="21" width="11.28515625" bestFit="1" customWidth="1"/>
  </cols>
  <sheetData>
    <row r="1" spans="1:19" ht="19.5" thickBot="1" x14ac:dyDescent="0.35">
      <c r="A1" s="602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0" t="s">
        <v>328</v>
      </c>
      <c r="B2" s="371"/>
    </row>
    <row r="3" spans="1:19" x14ac:dyDescent="0.25">
      <c r="A3" s="614" t="s">
        <v>235</v>
      </c>
      <c r="B3" s="615"/>
      <c r="C3" s="616" t="s">
        <v>224</v>
      </c>
      <c r="D3" s="617"/>
      <c r="E3" s="617"/>
      <c r="F3" s="618"/>
      <c r="G3" s="619" t="s">
        <v>225</v>
      </c>
      <c r="H3" s="620"/>
      <c r="I3" s="620"/>
      <c r="J3" s="621"/>
      <c r="K3" s="622" t="s">
        <v>234</v>
      </c>
      <c r="L3" s="623"/>
      <c r="M3" s="623"/>
      <c r="N3" s="623"/>
      <c r="O3" s="624"/>
      <c r="P3" s="620" t="s">
        <v>293</v>
      </c>
      <c r="Q3" s="620"/>
      <c r="R3" s="620"/>
      <c r="S3" s="621"/>
    </row>
    <row r="4" spans="1:19" ht="15.75" thickBot="1" x14ac:dyDescent="0.3">
      <c r="A4" s="594">
        <v>2021</v>
      </c>
      <c r="B4" s="595"/>
      <c r="C4" s="596" t="s">
        <v>292</v>
      </c>
      <c r="D4" s="598" t="s">
        <v>130</v>
      </c>
      <c r="E4" s="598" t="s">
        <v>95</v>
      </c>
      <c r="F4" s="600" t="s">
        <v>68</v>
      </c>
      <c r="G4" s="588" t="s">
        <v>226</v>
      </c>
      <c r="H4" s="590" t="s">
        <v>230</v>
      </c>
      <c r="I4" s="590" t="s">
        <v>291</v>
      </c>
      <c r="J4" s="592" t="s">
        <v>227</v>
      </c>
      <c r="K4" s="611" t="s">
        <v>290</v>
      </c>
      <c r="L4" s="612"/>
      <c r="M4" s="612"/>
      <c r="N4" s="613"/>
      <c r="O4" s="600" t="s">
        <v>289</v>
      </c>
      <c r="P4" s="603" t="s">
        <v>288</v>
      </c>
      <c r="Q4" s="603" t="s">
        <v>237</v>
      </c>
      <c r="R4" s="605" t="s">
        <v>95</v>
      </c>
      <c r="S4" s="607" t="s">
        <v>236</v>
      </c>
    </row>
    <row r="5" spans="1:19" s="493" customFormat="1" ht="19.149999999999999" customHeight="1" x14ac:dyDescent="0.25">
      <c r="A5" s="609" t="s">
        <v>287</v>
      </c>
      <c r="B5" s="610"/>
      <c r="C5" s="597"/>
      <c r="D5" s="599"/>
      <c r="E5" s="599"/>
      <c r="F5" s="601"/>
      <c r="G5" s="589"/>
      <c r="H5" s="591"/>
      <c r="I5" s="591"/>
      <c r="J5" s="593"/>
      <c r="K5" s="496" t="s">
        <v>228</v>
      </c>
      <c r="L5" s="495" t="s">
        <v>229</v>
      </c>
      <c r="M5" s="495" t="s">
        <v>286</v>
      </c>
      <c r="N5" s="494" t="s">
        <v>3</v>
      </c>
      <c r="O5" s="601"/>
      <c r="P5" s="604"/>
      <c r="Q5" s="604"/>
      <c r="R5" s="606"/>
      <c r="S5" s="608"/>
    </row>
    <row r="6" spans="1:19" ht="15.75" thickBot="1" x14ac:dyDescent="0.3">
      <c r="A6" s="586" t="s">
        <v>223</v>
      </c>
      <c r="B6" s="587"/>
      <c r="C6" s="492">
        <f ca="1">SUM(Tabulka[01 uv_sk])/2</f>
        <v>70.88333333333334</v>
      </c>
      <c r="D6" s="490"/>
      <c r="E6" s="490"/>
      <c r="F6" s="489"/>
      <c r="G6" s="491">
        <f ca="1">SUM(Tabulka[05 h_vram])/2</f>
        <v>31046.35</v>
      </c>
      <c r="H6" s="490">
        <f ca="1">SUM(Tabulka[06 h_naduv])/2</f>
        <v>1485</v>
      </c>
      <c r="I6" s="490">
        <f ca="1">SUM(Tabulka[07 h_nadzk])/2</f>
        <v>1540.55</v>
      </c>
      <c r="J6" s="489">
        <f ca="1">SUM(Tabulka[08 h_oon])/2</f>
        <v>11.5</v>
      </c>
      <c r="K6" s="491">
        <f ca="1">SUM(Tabulka[09 m_kl])/2</f>
        <v>0</v>
      </c>
      <c r="L6" s="490">
        <f ca="1">SUM(Tabulka[10 m_gr])/2</f>
        <v>0</v>
      </c>
      <c r="M6" s="490">
        <f ca="1">SUM(Tabulka[11 m_jo])/2</f>
        <v>138242</v>
      </c>
      <c r="N6" s="490">
        <f ca="1">SUM(Tabulka[12 m_oc])/2</f>
        <v>138242</v>
      </c>
      <c r="O6" s="489">
        <f ca="1">SUM(Tabulka[13 m_sk])/2</f>
        <v>12284486</v>
      </c>
      <c r="P6" s="488">
        <f ca="1">SUM(Tabulka[14_vzsk])/2</f>
        <v>21150</v>
      </c>
      <c r="Q6" s="488">
        <f ca="1">SUM(Tabulka[15_vzpl])/2</f>
        <v>23717.008797653958</v>
      </c>
      <c r="R6" s="487">
        <f ca="1">IF(Q6=0,0,P6/Q6)</f>
        <v>0.89176506955177748</v>
      </c>
      <c r="S6" s="486">
        <f ca="1">Q6-P6</f>
        <v>2567.008797653958</v>
      </c>
    </row>
    <row r="7" spans="1:19" hidden="1" x14ac:dyDescent="0.25">
      <c r="A7" s="485" t="s">
        <v>285</v>
      </c>
      <c r="B7" s="484" t="s">
        <v>284</v>
      </c>
      <c r="C7" s="483" t="s">
        <v>283</v>
      </c>
      <c r="D7" s="482" t="s">
        <v>282</v>
      </c>
      <c r="E7" s="481" t="s">
        <v>281</v>
      </c>
      <c r="F7" s="480" t="s">
        <v>280</v>
      </c>
      <c r="G7" s="479" t="s">
        <v>279</v>
      </c>
      <c r="H7" s="477" t="s">
        <v>278</v>
      </c>
      <c r="I7" s="477" t="s">
        <v>277</v>
      </c>
      <c r="J7" s="476" t="s">
        <v>276</v>
      </c>
      <c r="K7" s="478" t="s">
        <v>275</v>
      </c>
      <c r="L7" s="477" t="s">
        <v>274</v>
      </c>
      <c r="M7" s="477" t="s">
        <v>273</v>
      </c>
      <c r="N7" s="476" t="s">
        <v>272</v>
      </c>
      <c r="O7" s="475" t="s">
        <v>271</v>
      </c>
      <c r="P7" s="474" t="s">
        <v>270</v>
      </c>
      <c r="Q7" s="473" t="s">
        <v>269</v>
      </c>
      <c r="R7" s="472" t="s">
        <v>268</v>
      </c>
      <c r="S7" s="471" t="s">
        <v>267</v>
      </c>
    </row>
    <row r="8" spans="1:19" x14ac:dyDescent="0.25">
      <c r="A8" s="468" t="s">
        <v>266</v>
      </c>
      <c r="B8" s="467"/>
      <c r="C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10.3</v>
      </c>
      <c r="D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4769.6000000000004</v>
      </c>
      <c r="H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864</v>
      </c>
      <c r="I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141.80000000000001</v>
      </c>
      <c r="J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11.5</v>
      </c>
      <c r="K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10750</v>
      </c>
      <c r="N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10750</v>
      </c>
      <c r="O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2863102</v>
      </c>
      <c r="P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7467.0087976539589</v>
      </c>
      <c r="R8" s="470">
        <f ca="1">IF(Tabulka[[#This Row],[15_vzpl]]=0,"",Tabulka[[#This Row],[14_vzsk]]/Tabulka[[#This Row],[15_vzpl]])</f>
        <v>0</v>
      </c>
      <c r="S8" s="469">
        <f ca="1">IF(Tabulka[[#This Row],[15_vzpl]]-Tabulka[[#This Row],[14_vzsk]]=0,"",Tabulka[[#This Row],[15_vzpl]]-Tabulka[[#This Row],[14_vzsk]])</f>
        <v>7467.0087976539589</v>
      </c>
    </row>
    <row r="9" spans="1:19" x14ac:dyDescent="0.25">
      <c r="A9" s="468">
        <v>99</v>
      </c>
      <c r="B9" s="467" t="s">
        <v>1649</v>
      </c>
      <c r="C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</v>
      </c>
      <c r="D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542.40000000000009</v>
      </c>
      <c r="H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I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99.5</v>
      </c>
      <c r="J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259595</v>
      </c>
      <c r="P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7467.0087976539589</v>
      </c>
      <c r="R9" s="470">
        <f ca="1">IF(Tabulka[[#This Row],[15_vzpl]]=0,"",Tabulka[[#This Row],[14_vzsk]]/Tabulka[[#This Row],[15_vzpl]])</f>
        <v>0</v>
      </c>
      <c r="S9" s="469">
        <f ca="1">IF(Tabulka[[#This Row],[15_vzpl]]-Tabulka[[#This Row],[14_vzsk]]=0,"",Tabulka[[#This Row],[15_vzpl]]-Tabulka[[#This Row],[14_vzsk]])</f>
        <v>7467.0087976539589</v>
      </c>
    </row>
    <row r="10" spans="1:19" x14ac:dyDescent="0.25">
      <c r="A10" s="468">
        <v>100</v>
      </c>
      <c r="B10" s="467" t="s">
        <v>1650</v>
      </c>
      <c r="C1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</v>
      </c>
      <c r="H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</v>
      </c>
      <c r="I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163693</v>
      </c>
      <c r="P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0" t="str">
        <f ca="1">IF(Tabulka[[#This Row],[15_vzpl]]=0,"",Tabulka[[#This Row],[14_vzsk]]/Tabulka[[#This Row],[15_vzpl]])</f>
        <v/>
      </c>
      <c r="S10" s="469" t="str">
        <f ca="1">IF(Tabulka[[#This Row],[15_vzpl]]-Tabulka[[#This Row],[14_vzsk]]=0,"",Tabulka[[#This Row],[15_vzpl]]-Tabulka[[#This Row],[14_vzsk]])</f>
        <v/>
      </c>
    </row>
    <row r="11" spans="1:19" x14ac:dyDescent="0.25">
      <c r="A11" s="468">
        <v>101</v>
      </c>
      <c r="B11" s="467" t="s">
        <v>1651</v>
      </c>
      <c r="C1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8.1</v>
      </c>
      <c r="D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3715.2000000000003</v>
      </c>
      <c r="H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701</v>
      </c>
      <c r="I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42.300000000000004</v>
      </c>
      <c r="J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11.5</v>
      </c>
      <c r="K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10750</v>
      </c>
      <c r="N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10750</v>
      </c>
      <c r="O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2439814</v>
      </c>
      <c r="P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0" t="str">
        <f ca="1">IF(Tabulka[[#This Row],[15_vzpl]]=0,"",Tabulka[[#This Row],[14_vzsk]]/Tabulka[[#This Row],[15_vzpl]])</f>
        <v/>
      </c>
      <c r="S11" s="469" t="str">
        <f ca="1">IF(Tabulka[[#This Row],[15_vzpl]]-Tabulka[[#This Row],[14_vzsk]]=0,"",Tabulka[[#This Row],[15_vzpl]]-Tabulka[[#This Row],[14_vzsk]])</f>
        <v/>
      </c>
    </row>
    <row r="12" spans="1:19" x14ac:dyDescent="0.25">
      <c r="A12" s="468" t="s">
        <v>1643</v>
      </c>
      <c r="B12" s="467"/>
      <c r="C12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59.583333333333336</v>
      </c>
      <c r="D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25792.75</v>
      </c>
      <c r="H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548</v>
      </c>
      <c r="I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1398.75</v>
      </c>
      <c r="J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127492</v>
      </c>
      <c r="N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127492</v>
      </c>
      <c r="O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9307009</v>
      </c>
      <c r="P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21150</v>
      </c>
      <c r="Q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16250</v>
      </c>
      <c r="R12" s="470">
        <f ca="1">IF(Tabulka[[#This Row],[15_vzpl]]=0,"",Tabulka[[#This Row],[14_vzsk]]/Tabulka[[#This Row],[15_vzpl]])</f>
        <v>1.3015384615384615</v>
      </c>
      <c r="S12" s="469">
        <f ca="1">IF(Tabulka[[#This Row],[15_vzpl]]-Tabulka[[#This Row],[14_vzsk]]=0,"",Tabulka[[#This Row],[15_vzpl]]-Tabulka[[#This Row],[14_vzsk]])</f>
        <v>-4900</v>
      </c>
    </row>
    <row r="13" spans="1:19" x14ac:dyDescent="0.25">
      <c r="A13" s="468">
        <v>303</v>
      </c>
      <c r="B13" s="467" t="s">
        <v>1652</v>
      </c>
      <c r="C13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1.75</v>
      </c>
      <c r="D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732</v>
      </c>
      <c r="H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103176</v>
      </c>
      <c r="P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21150</v>
      </c>
      <c r="Q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16250</v>
      </c>
      <c r="R13" s="470">
        <f ca="1">IF(Tabulka[[#This Row],[15_vzpl]]=0,"",Tabulka[[#This Row],[14_vzsk]]/Tabulka[[#This Row],[15_vzpl]])</f>
        <v>1.3015384615384615</v>
      </c>
      <c r="S13" s="469">
        <f ca="1">IF(Tabulka[[#This Row],[15_vzpl]]-Tabulka[[#This Row],[14_vzsk]]=0,"",Tabulka[[#This Row],[15_vzpl]]-Tabulka[[#This Row],[14_vzsk]])</f>
        <v>-4900</v>
      </c>
    </row>
    <row r="14" spans="1:19" x14ac:dyDescent="0.25">
      <c r="A14" s="468">
        <v>306</v>
      </c>
      <c r="B14" s="467" t="s">
        <v>1653</v>
      </c>
      <c r="C14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10.166666666666666</v>
      </c>
      <c r="D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4044</v>
      </c>
      <c r="H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</v>
      </c>
      <c r="I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</v>
      </c>
      <c r="J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15950</v>
      </c>
      <c r="N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15950</v>
      </c>
      <c r="O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1377887</v>
      </c>
      <c r="P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0" t="str">
        <f ca="1">IF(Tabulka[[#This Row],[15_vzpl]]=0,"",Tabulka[[#This Row],[14_vzsk]]/Tabulka[[#This Row],[15_vzpl]])</f>
        <v/>
      </c>
      <c r="S14" s="469" t="str">
        <f ca="1">IF(Tabulka[[#This Row],[15_vzpl]]-Tabulka[[#This Row],[14_vzsk]]=0,"",Tabulka[[#This Row],[15_vzpl]]-Tabulka[[#This Row],[14_vzsk]])</f>
        <v/>
      </c>
    </row>
    <row r="15" spans="1:19" x14ac:dyDescent="0.25">
      <c r="A15" s="468">
        <v>307</v>
      </c>
      <c r="B15" s="467" t="s">
        <v>1654</v>
      </c>
      <c r="C15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8.75</v>
      </c>
      <c r="D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4008</v>
      </c>
      <c r="H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</v>
      </c>
      <c r="I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</v>
      </c>
      <c r="J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11590</v>
      </c>
      <c r="N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11590</v>
      </c>
      <c r="O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1473407</v>
      </c>
      <c r="P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0" t="str">
        <f ca="1">IF(Tabulka[[#This Row],[15_vzpl]]=0,"",Tabulka[[#This Row],[14_vzsk]]/Tabulka[[#This Row],[15_vzpl]])</f>
        <v/>
      </c>
      <c r="S15" s="469" t="str">
        <f ca="1">IF(Tabulka[[#This Row],[15_vzpl]]-Tabulka[[#This Row],[14_vzsk]]=0,"",Tabulka[[#This Row],[15_vzpl]]-Tabulka[[#This Row],[14_vzsk]])</f>
        <v/>
      </c>
    </row>
    <row r="16" spans="1:19" x14ac:dyDescent="0.25">
      <c r="A16" s="468">
        <v>309</v>
      </c>
      <c r="B16" s="467" t="s">
        <v>1655</v>
      </c>
      <c r="C16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</v>
      </c>
      <c r="H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</v>
      </c>
      <c r="J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12470</v>
      </c>
      <c r="N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12470</v>
      </c>
      <c r="O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102115</v>
      </c>
      <c r="P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0" t="str">
        <f ca="1">IF(Tabulka[[#This Row],[15_vzpl]]=0,"",Tabulka[[#This Row],[14_vzsk]]/Tabulka[[#This Row],[15_vzpl]])</f>
        <v/>
      </c>
      <c r="S16" s="469" t="str">
        <f ca="1">IF(Tabulka[[#This Row],[15_vzpl]]-Tabulka[[#This Row],[14_vzsk]]=0,"",Tabulka[[#This Row],[15_vzpl]]-Tabulka[[#This Row],[14_vzsk]])</f>
        <v/>
      </c>
    </row>
    <row r="17" spans="1:19" x14ac:dyDescent="0.25">
      <c r="A17" s="468">
        <v>310</v>
      </c>
      <c r="B17" s="467" t="s">
        <v>1656</v>
      </c>
      <c r="C17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33.416666666666664</v>
      </c>
      <c r="D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14718.75</v>
      </c>
      <c r="H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159.5</v>
      </c>
      <c r="I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1027.75</v>
      </c>
      <c r="J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87482</v>
      </c>
      <c r="N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87482</v>
      </c>
      <c r="O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5948843</v>
      </c>
      <c r="P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0" t="str">
        <f ca="1">IF(Tabulka[[#This Row],[15_vzpl]]=0,"",Tabulka[[#This Row],[14_vzsk]]/Tabulka[[#This Row],[15_vzpl]])</f>
        <v/>
      </c>
      <c r="S17" s="469" t="str">
        <f ca="1">IF(Tabulka[[#This Row],[15_vzpl]]-Tabulka[[#This Row],[14_vzsk]]=0,"",Tabulka[[#This Row],[15_vzpl]]-Tabulka[[#This Row],[14_vzsk]])</f>
        <v/>
      </c>
    </row>
    <row r="18" spans="1:19" x14ac:dyDescent="0.25">
      <c r="A18" s="468">
        <v>642</v>
      </c>
      <c r="B18" s="467" t="s">
        <v>1657</v>
      </c>
      <c r="C1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2016</v>
      </c>
      <c r="H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153.5</v>
      </c>
      <c r="I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301581</v>
      </c>
      <c r="P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0" t="str">
        <f ca="1">IF(Tabulka[[#This Row],[15_vzpl]]=0,"",Tabulka[[#This Row],[14_vzsk]]/Tabulka[[#This Row],[15_vzpl]])</f>
        <v/>
      </c>
      <c r="S18" s="469" t="str">
        <f ca="1">IF(Tabulka[[#This Row],[15_vzpl]]-Tabulka[[#This Row],[14_vzsk]]=0,"",Tabulka[[#This Row],[15_vzpl]]-Tabulka[[#This Row],[14_vzsk]])</f>
        <v/>
      </c>
    </row>
    <row r="19" spans="1:19" x14ac:dyDescent="0.25">
      <c r="A19" s="468" t="s">
        <v>1644</v>
      </c>
      <c r="B19" s="467"/>
      <c r="C1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</v>
      </c>
      <c r="H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</v>
      </c>
      <c r="I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114375</v>
      </c>
      <c r="P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0" t="str">
        <f ca="1">IF(Tabulka[[#This Row],[15_vzpl]]=0,"",Tabulka[[#This Row],[14_vzsk]]/Tabulka[[#This Row],[15_vzpl]])</f>
        <v/>
      </c>
      <c r="S19" s="469" t="str">
        <f ca="1">IF(Tabulka[[#This Row],[15_vzpl]]-Tabulka[[#This Row],[14_vzsk]]=0,"",Tabulka[[#This Row],[15_vzpl]]-Tabulka[[#This Row],[14_vzsk]])</f>
        <v/>
      </c>
    </row>
    <row r="20" spans="1:19" x14ac:dyDescent="0.25">
      <c r="A20" s="468">
        <v>30</v>
      </c>
      <c r="B20" s="467" t="s">
        <v>1658</v>
      </c>
      <c r="C2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</v>
      </c>
      <c r="H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</v>
      </c>
      <c r="I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114375</v>
      </c>
      <c r="P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0" t="str">
        <f ca="1">IF(Tabulka[[#This Row],[15_vzpl]]=0,"",Tabulka[[#This Row],[14_vzsk]]/Tabulka[[#This Row],[15_vzpl]])</f>
        <v/>
      </c>
      <c r="S20" s="469" t="str">
        <f ca="1">IF(Tabulka[[#This Row],[15_vzpl]]-Tabulka[[#This Row],[14_vzsk]]=0,"",Tabulka[[#This Row],[15_vzpl]]-Tabulka[[#This Row],[14_vzsk]])</f>
        <v/>
      </c>
    </row>
    <row r="21" spans="1:19" x14ac:dyDescent="0.25">
      <c r="A21" t="s">
        <v>295</v>
      </c>
    </row>
    <row r="22" spans="1:19" x14ac:dyDescent="0.25">
      <c r="A22" s="222" t="s">
        <v>201</v>
      </c>
    </row>
    <row r="23" spans="1:19" x14ac:dyDescent="0.25">
      <c r="A23" s="223" t="s">
        <v>265</v>
      </c>
    </row>
    <row r="24" spans="1:19" x14ac:dyDescent="0.25">
      <c r="A24" s="460" t="s">
        <v>264</v>
      </c>
    </row>
    <row r="25" spans="1:19" x14ac:dyDescent="0.25">
      <c r="A25" s="373" t="s">
        <v>233</v>
      </c>
    </row>
    <row r="26" spans="1:19" x14ac:dyDescent="0.25">
      <c r="A26" s="375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0">
    <cfRule type="cellIs" dxfId="25" priority="3" operator="lessThan">
      <formula>0</formula>
    </cfRule>
  </conditionalFormatting>
  <conditionalFormatting sqref="R6:R20">
    <cfRule type="cellIs" dxfId="24" priority="4" operator="greaterThan">
      <formula>1</formula>
    </cfRule>
  </conditionalFormatting>
  <conditionalFormatting sqref="A8:S20">
    <cfRule type="expression" dxfId="23" priority="2">
      <formula>$B8=""</formula>
    </cfRule>
  </conditionalFormatting>
  <conditionalFormatting sqref="P8:S20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BF8E6536-EC47-4546-B3B8-5A9081457739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0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22152.973870000002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1896.3567599999999</v>
      </c>
      <c r="E7" s="285">
        <f t="shared" ref="E7:E15" si="0">IF(C7=0,0,D7/C7)</f>
        <v>0</v>
      </c>
    </row>
    <row r="8" spans="1:5" ht="14.45" customHeight="1" x14ac:dyDescent="0.25">
      <c r="A8" s="400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0.71540192875607977</v>
      </c>
      <c r="E8" s="285">
        <f t="shared" si="0"/>
        <v>0.7948910319511997</v>
      </c>
    </row>
    <row r="9" spans="1:5" ht="14.45" customHeight="1" x14ac:dyDescent="0.25">
      <c r="A9" s="400" t="str">
        <f>HYPERLINK("#'LŽ Statim'!A1","Podíl statimových žádanek (max. 30%)")</f>
        <v>Podíl statimových žádanek (max. 30%)</v>
      </c>
      <c r="B9" s="398" t="s">
        <v>251</v>
      </c>
      <c r="C9" s="399">
        <v>0.3</v>
      </c>
      <c r="D9" s="399">
        <f>IF('LŽ Statim'!G3="",0,'LŽ Statim'!G3)</f>
        <v>0.30209617755856966</v>
      </c>
      <c r="E9" s="285">
        <f>IF(C9=0,0,D9/C9)</f>
        <v>1.0069872585285655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0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0.47940835187343739</v>
      </c>
      <c r="E11" s="285">
        <f t="shared" si="0"/>
        <v>0.79901391978906233</v>
      </c>
    </row>
    <row r="12" spans="1:5" ht="14.45" customHeight="1" x14ac:dyDescent="0.25">
      <c r="A12" s="400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0.82804230245197019</v>
      </c>
      <c r="E12" s="285">
        <f t="shared" si="0"/>
        <v>1.0350528780649626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1027.9100100000001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15641.60161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14107.394999999999</v>
      </c>
      <c r="D18" s="303">
        <f ca="1">IF(ISERROR(VLOOKUP("Výnosy celkem",INDIRECT("HI!$A:$G"),5,0)),0,VLOOKUP("Výnosy celkem",INDIRECT("HI!$A:$G"),5,0))</f>
        <v>17692.179000000004</v>
      </c>
      <c r="E18" s="304">
        <f t="shared" ref="E18:E31" ca="1" si="1">IF(C18=0,0,D18/C18)</f>
        <v>1.2541067291303607</v>
      </c>
    </row>
    <row r="19" spans="1:5" ht="14.45" customHeight="1" x14ac:dyDescent="0.25">
      <c r="A19" s="510" t="str">
        <f>HYPERLINK("#HI!A1","Ambulance (body za výkony)")</f>
        <v>Ambulance (body za výkony)</v>
      </c>
      <c r="B19" s="283"/>
      <c r="C19" s="284">
        <f ca="1">IF(ISERROR(VLOOKUP("Ambulance *",INDIRECT("HI!$A:$G"),6,0)),0,VLOOKUP("Ambulance *",INDIRECT("HI!$A:$G"),6,0))</f>
        <v>632.98500000000001</v>
      </c>
      <c r="D19" s="284">
        <f ca="1">IF(ISERROR(VLOOKUP("Ambulance *",INDIRECT("HI!$A:$G"),5,0)),0,VLOOKUP("Ambulance *",INDIRECT("HI!$A:$G"),5,0))</f>
        <v>199.26900000000001</v>
      </c>
      <c r="E19" s="285">
        <f t="shared" ca="1" si="1"/>
        <v>0.31480840778217495</v>
      </c>
    </row>
    <row r="20" spans="1:5" ht="14.45" customHeight="1" x14ac:dyDescent="0.25">
      <c r="A20" s="428" t="str">
        <f>HYPERLINK("#'ZV Vykáz.-A'!A1","Zdravotní výkony vykázané u ambulantních pacientů (min. 100 % 2016)")</f>
        <v>Zdravotní výkony vykázané u ambulantních pacientů (min. 100 % 2016)</v>
      </c>
      <c r="B20" s="429" t="s">
        <v>152</v>
      </c>
      <c r="C20" s="289">
        <v>1</v>
      </c>
      <c r="D20" s="289">
        <f>IF(ISERROR(VLOOKUP("Celkem:",'ZV Vykáz.-A'!$A:$AB,10,0)),"",VLOOKUP("Celkem:",'ZV Vykáz.-A'!$A:$AB,10,0))</f>
        <v>0.31480840778217495</v>
      </c>
      <c r="E20" s="285">
        <f t="shared" si="1"/>
        <v>0.31480840778217495</v>
      </c>
    </row>
    <row r="21" spans="1:5" ht="14.45" customHeight="1" x14ac:dyDescent="0.25">
      <c r="A21" s="426" t="str">
        <f>HYPERLINK("#'ZV Vykáz.-A'!A1","Specializovaná ambulantní péče")</f>
        <v>Specializovaná ambulantní péče</v>
      </c>
      <c r="B21" s="429" t="s">
        <v>152</v>
      </c>
      <c r="C21" s="289">
        <v>1</v>
      </c>
      <c r="D21" s="399">
        <f>IF(ISERROR(VLOOKUP("Specializovaná ambulantní péče",'ZV Vykáz.-A'!$A:$AB,10,0)),"",VLOOKUP("Specializovaná ambulantní péče",'ZV Vykáz.-A'!$A:$AB,10,0))</f>
        <v>0</v>
      </c>
      <c r="E21" s="285">
        <f t="shared" si="1"/>
        <v>0</v>
      </c>
    </row>
    <row r="22" spans="1:5" ht="14.45" customHeight="1" x14ac:dyDescent="0.25">
      <c r="A22" s="426" t="str">
        <f>HYPERLINK("#'ZV Vykáz.-A'!A1","Ambulantní péče ve vyjmenovaných odbornostech (§9)")</f>
        <v>Ambulantní péče ve vyjmenovaných odbornostech (§9)</v>
      </c>
      <c r="B22" s="429" t="s">
        <v>152</v>
      </c>
      <c r="C22" s="289">
        <v>1</v>
      </c>
      <c r="D22" s="399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5" t="str">
        <f>HYPERLINK("#'ZV Vykáz.-H'!A1","Zdravotní výkony vykázané u hospitalizovaných pacientů (max. 85 %)")</f>
        <v>Zdravotní výkony vykázané u hospitalizovaných pacientů (max. 85 %)</v>
      </c>
      <c r="B23" s="429" t="s">
        <v>154</v>
      </c>
      <c r="C23" s="289">
        <v>0.85</v>
      </c>
      <c r="D23" s="289">
        <f>IF(ISERROR(VLOOKUP("Celkem:",'ZV Vykáz.-H'!$A:$S,7,0)),"",VLOOKUP("Celkem:",'ZV Vykáz.-H'!$A:$S,7,0))</f>
        <v>0.20869690251534506</v>
      </c>
      <c r="E23" s="285">
        <f t="shared" si="1"/>
        <v>0.24552576766511183</v>
      </c>
    </row>
    <row r="24" spans="1:5" ht="14.45" customHeight="1" x14ac:dyDescent="0.2">
      <c r="A24" s="306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13474.409999999998</v>
      </c>
      <c r="D24" s="284">
        <f ca="1">IF(ISERROR(VLOOKUP("Hospitalizace *",INDIRECT("HI!$A:$G"),5,0)),0,VLOOKUP("Hospitalizace *",INDIRECT("HI!$A:$G"),5,0))</f>
        <v>17492.910000000003</v>
      </c>
      <c r="E24" s="285">
        <f ca="1">IF(C24=0,0,D24/C24)</f>
        <v>1.2982319819569099</v>
      </c>
    </row>
    <row r="25" spans="1:5" ht="14.45" customHeight="1" x14ac:dyDescent="0.25">
      <c r="A25" s="428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1.2982319819569099</v>
      </c>
      <c r="E25" s="285">
        <f t="shared" si="1"/>
        <v>1.2982319819569099</v>
      </c>
    </row>
    <row r="26" spans="1:5" ht="14.45" customHeight="1" x14ac:dyDescent="0.25">
      <c r="A26" s="427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4.5382619974059661</v>
      </c>
      <c r="E26" s="285">
        <f t="shared" si="1"/>
        <v>4.5382619974059661</v>
      </c>
    </row>
    <row r="27" spans="1:5" ht="14.45" customHeight="1" x14ac:dyDescent="0.25">
      <c r="A27" s="427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6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1.2926606241190428</v>
      </c>
      <c r="E28" s="285">
        <f t="shared" ref="E28" si="2">IF(C28=0,0,D28/C28)</f>
        <v>1.2926606241190428</v>
      </c>
    </row>
    <row r="29" spans="1:5" ht="14.45" customHeight="1" x14ac:dyDescent="0.2">
      <c r="A29" s="305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1.070446735395189</v>
      </c>
      <c r="E29" s="285">
        <f t="shared" si="1"/>
        <v>1.1267860372580938</v>
      </c>
    </row>
    <row r="30" spans="1:5" ht="14.45" customHeight="1" x14ac:dyDescent="0.2">
      <c r="A30" s="305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7">
        <f>IF(ISERROR(INDEX(ALOS!$E:$E,COUNT(ALOS!$E:$E)+32)),0,INDEX(ALOS!$E:$E,COUNT(ALOS!$E:$E)+32))</f>
        <v>0.82283653846153848</v>
      </c>
      <c r="E30" s="285">
        <f t="shared" si="1"/>
        <v>0.82283653846153848</v>
      </c>
    </row>
    <row r="31" spans="1:5" ht="25.5" x14ac:dyDescent="0.2">
      <c r="A31" s="30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0.18688618325646167</v>
      </c>
      <c r="E31" s="285">
        <f t="shared" si="1"/>
        <v>0.1967222981646965</v>
      </c>
    </row>
    <row r="32" spans="1:5" ht="14.45" customHeight="1" thickBot="1" x14ac:dyDescent="0.25">
      <c r="A32" s="309" t="s">
        <v>196</v>
      </c>
      <c r="B32" s="294"/>
      <c r="C32" s="295"/>
      <c r="D32" s="295"/>
      <c r="E32" s="296"/>
    </row>
    <row r="33" spans="1:5" ht="14.45" customHeight="1" thickBot="1" x14ac:dyDescent="0.25">
      <c r="A33" s="310"/>
      <c r="B33" s="311"/>
      <c r="C33" s="312"/>
      <c r="D33" s="312"/>
      <c r="E33" s="313"/>
    </row>
    <row r="34" spans="1:5" ht="14.45" customHeight="1" thickBot="1" x14ac:dyDescent="0.25">
      <c r="A34" s="314" t="s">
        <v>197</v>
      </c>
      <c r="B34" s="315"/>
      <c r="C34" s="316"/>
      <c r="D34" s="316"/>
      <c r="E34" s="317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3E21739A-EC32-4D73-AB45-B7AC7B72CCAE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4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1648</v>
      </c>
    </row>
    <row r="2" spans="1:19" x14ac:dyDescent="0.25">
      <c r="A2" s="370" t="s">
        <v>328</v>
      </c>
    </row>
    <row r="3" spans="1:19" x14ac:dyDescent="0.25">
      <c r="A3" s="506" t="s">
        <v>210</v>
      </c>
      <c r="B3" s="505">
        <v>2021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4" t="s">
        <v>211</v>
      </c>
      <c r="B4" s="503">
        <v>1</v>
      </c>
      <c r="C4" s="498">
        <v>1</v>
      </c>
      <c r="D4" s="498" t="s">
        <v>266</v>
      </c>
      <c r="E4" s="497">
        <v>10.3</v>
      </c>
      <c r="F4" s="497"/>
      <c r="G4" s="497"/>
      <c r="H4" s="497"/>
      <c r="I4" s="497">
        <v>1526.4</v>
      </c>
      <c r="J4" s="497">
        <v>396</v>
      </c>
      <c r="K4" s="497">
        <v>55.2</v>
      </c>
      <c r="L4" s="497"/>
      <c r="M4" s="497"/>
      <c r="N4" s="497"/>
      <c r="O4" s="497">
        <v>5000</v>
      </c>
      <c r="P4" s="497">
        <v>5000</v>
      </c>
      <c r="Q4" s="497">
        <v>1044790</v>
      </c>
      <c r="R4" s="497"/>
      <c r="S4" s="497">
        <v>2489.0029325513196</v>
      </c>
    </row>
    <row r="5" spans="1:19" x14ac:dyDescent="0.25">
      <c r="A5" s="502" t="s">
        <v>212</v>
      </c>
      <c r="B5" s="501">
        <v>2</v>
      </c>
      <c r="C5">
        <v>1</v>
      </c>
      <c r="D5">
        <v>99</v>
      </c>
      <c r="E5">
        <v>1.2</v>
      </c>
      <c r="I5">
        <v>145.6</v>
      </c>
      <c r="J5">
        <v>24</v>
      </c>
      <c r="K5">
        <v>31.5</v>
      </c>
      <c r="Q5">
        <v>78085</v>
      </c>
      <c r="S5">
        <v>2489.0029325513196</v>
      </c>
    </row>
    <row r="6" spans="1:19" x14ac:dyDescent="0.25">
      <c r="A6" s="504" t="s">
        <v>213</v>
      </c>
      <c r="B6" s="503">
        <v>3</v>
      </c>
      <c r="C6">
        <v>1</v>
      </c>
      <c r="D6">
        <v>100</v>
      </c>
      <c r="E6">
        <v>1</v>
      </c>
      <c r="I6">
        <v>168</v>
      </c>
      <c r="J6">
        <v>36</v>
      </c>
      <c r="Q6">
        <v>59815</v>
      </c>
    </row>
    <row r="7" spans="1:19" x14ac:dyDescent="0.25">
      <c r="A7" s="502" t="s">
        <v>214</v>
      </c>
      <c r="B7" s="501">
        <v>4</v>
      </c>
      <c r="C7">
        <v>1</v>
      </c>
      <c r="D7">
        <v>101</v>
      </c>
      <c r="E7">
        <v>8.1</v>
      </c>
      <c r="I7">
        <v>1212.8</v>
      </c>
      <c r="J7">
        <v>336</v>
      </c>
      <c r="K7">
        <v>23.7</v>
      </c>
      <c r="O7">
        <v>5000</v>
      </c>
      <c r="P7">
        <v>5000</v>
      </c>
      <c r="Q7">
        <v>906890</v>
      </c>
    </row>
    <row r="8" spans="1:19" x14ac:dyDescent="0.25">
      <c r="A8" s="504" t="s">
        <v>215</v>
      </c>
      <c r="B8" s="503">
        <v>5</v>
      </c>
      <c r="C8">
        <v>1</v>
      </c>
      <c r="D8" t="s">
        <v>1643</v>
      </c>
      <c r="E8">
        <v>60</v>
      </c>
      <c r="I8">
        <v>9210.75</v>
      </c>
      <c r="J8">
        <v>102</v>
      </c>
      <c r="K8">
        <v>141.25</v>
      </c>
      <c r="O8">
        <v>35824</v>
      </c>
      <c r="P8">
        <v>35824</v>
      </c>
      <c r="Q8">
        <v>3170074</v>
      </c>
      <c r="R8">
        <v>14730</v>
      </c>
      <c r="S8">
        <v>5416.666666666667</v>
      </c>
    </row>
    <row r="9" spans="1:19" x14ac:dyDescent="0.25">
      <c r="A9" s="502" t="s">
        <v>216</v>
      </c>
      <c r="B9" s="501">
        <v>6</v>
      </c>
      <c r="C9">
        <v>1</v>
      </c>
      <c r="D9">
        <v>303</v>
      </c>
      <c r="E9">
        <v>1.75</v>
      </c>
      <c r="I9">
        <v>282</v>
      </c>
      <c r="Q9">
        <v>43162</v>
      </c>
      <c r="R9">
        <v>14730</v>
      </c>
      <c r="S9">
        <v>5416.666666666667</v>
      </c>
    </row>
    <row r="10" spans="1:19" x14ac:dyDescent="0.25">
      <c r="A10" s="504" t="s">
        <v>217</v>
      </c>
      <c r="B10" s="503">
        <v>7</v>
      </c>
      <c r="C10">
        <v>1</v>
      </c>
      <c r="D10">
        <v>306</v>
      </c>
      <c r="E10">
        <v>10.5</v>
      </c>
      <c r="I10">
        <v>1428</v>
      </c>
      <c r="J10">
        <v>37</v>
      </c>
      <c r="K10">
        <v>15</v>
      </c>
      <c r="O10">
        <v>2400</v>
      </c>
      <c r="P10">
        <v>2400</v>
      </c>
      <c r="Q10">
        <v>478935</v>
      </c>
    </row>
    <row r="11" spans="1:19" x14ac:dyDescent="0.25">
      <c r="A11" s="502" t="s">
        <v>218</v>
      </c>
      <c r="B11" s="501">
        <v>8</v>
      </c>
      <c r="C11">
        <v>1</v>
      </c>
      <c r="D11">
        <v>307</v>
      </c>
      <c r="E11">
        <v>8.75</v>
      </c>
      <c r="I11">
        <v>1392</v>
      </c>
      <c r="J11">
        <v>25</v>
      </c>
      <c r="K11">
        <v>12</v>
      </c>
      <c r="O11">
        <v>2030</v>
      </c>
      <c r="P11">
        <v>2030</v>
      </c>
      <c r="Q11">
        <v>504396</v>
      </c>
    </row>
    <row r="12" spans="1:19" x14ac:dyDescent="0.25">
      <c r="A12" s="504" t="s">
        <v>219</v>
      </c>
      <c r="B12" s="503">
        <v>9</v>
      </c>
      <c r="C12">
        <v>1</v>
      </c>
      <c r="D12">
        <v>309</v>
      </c>
      <c r="E12">
        <v>1.25</v>
      </c>
      <c r="I12">
        <v>50</v>
      </c>
      <c r="K12">
        <v>18</v>
      </c>
      <c r="O12">
        <v>4588</v>
      </c>
      <c r="P12">
        <v>4588</v>
      </c>
      <c r="Q12">
        <v>33037</v>
      </c>
    </row>
    <row r="13" spans="1:19" x14ac:dyDescent="0.25">
      <c r="A13" s="502" t="s">
        <v>220</v>
      </c>
      <c r="B13" s="501">
        <v>10</v>
      </c>
      <c r="C13">
        <v>1</v>
      </c>
      <c r="D13">
        <v>310</v>
      </c>
      <c r="E13">
        <v>33.75</v>
      </c>
      <c r="I13">
        <v>5386.75</v>
      </c>
      <c r="K13">
        <v>96.25</v>
      </c>
      <c r="O13">
        <v>26806</v>
      </c>
      <c r="P13">
        <v>26806</v>
      </c>
      <c r="Q13">
        <v>2014899</v>
      </c>
    </row>
    <row r="14" spans="1:19" x14ac:dyDescent="0.25">
      <c r="A14" s="504" t="s">
        <v>221</v>
      </c>
      <c r="B14" s="503">
        <v>11</v>
      </c>
      <c r="C14">
        <v>1</v>
      </c>
      <c r="D14">
        <v>642</v>
      </c>
      <c r="E14">
        <v>4</v>
      </c>
      <c r="I14">
        <v>672</v>
      </c>
      <c r="J14">
        <v>40</v>
      </c>
      <c r="Q14">
        <v>95645</v>
      </c>
    </row>
    <row r="15" spans="1:19" x14ac:dyDescent="0.25">
      <c r="A15" s="502" t="s">
        <v>222</v>
      </c>
      <c r="B15" s="501">
        <v>12</v>
      </c>
      <c r="C15">
        <v>1</v>
      </c>
      <c r="D15" t="s">
        <v>1644</v>
      </c>
      <c r="E15">
        <v>1</v>
      </c>
      <c r="I15">
        <v>168</v>
      </c>
      <c r="J15">
        <v>18</v>
      </c>
      <c r="Q15">
        <v>37130</v>
      </c>
    </row>
    <row r="16" spans="1:19" x14ac:dyDescent="0.25">
      <c r="A16" s="500" t="s">
        <v>210</v>
      </c>
      <c r="B16" s="499">
        <v>2021</v>
      </c>
      <c r="C16">
        <v>1</v>
      </c>
      <c r="D16">
        <v>30</v>
      </c>
      <c r="E16">
        <v>1</v>
      </c>
      <c r="I16">
        <v>168</v>
      </c>
      <c r="J16">
        <v>18</v>
      </c>
      <c r="Q16">
        <v>37130</v>
      </c>
    </row>
    <row r="17" spans="3:19" x14ac:dyDescent="0.25">
      <c r="C17" t="s">
        <v>1645</v>
      </c>
      <c r="E17">
        <v>71.3</v>
      </c>
      <c r="I17">
        <v>10905.15</v>
      </c>
      <c r="J17">
        <v>516</v>
      </c>
      <c r="K17">
        <v>196.45</v>
      </c>
      <c r="O17">
        <v>40824</v>
      </c>
      <c r="P17">
        <v>40824</v>
      </c>
      <c r="Q17">
        <v>4251994</v>
      </c>
      <c r="R17">
        <v>14730</v>
      </c>
      <c r="S17">
        <v>7905.6695992179866</v>
      </c>
    </row>
    <row r="18" spans="3:19" x14ac:dyDescent="0.25">
      <c r="C18">
        <v>2</v>
      </c>
      <c r="D18" t="s">
        <v>266</v>
      </c>
      <c r="E18">
        <v>10.3</v>
      </c>
      <c r="I18">
        <v>1456</v>
      </c>
      <c r="J18">
        <v>219</v>
      </c>
      <c r="K18">
        <v>49</v>
      </c>
      <c r="L18">
        <v>11.5</v>
      </c>
      <c r="Q18">
        <v>919914</v>
      </c>
      <c r="S18">
        <v>2489.0029325513196</v>
      </c>
    </row>
    <row r="19" spans="3:19" x14ac:dyDescent="0.25">
      <c r="C19">
        <v>2</v>
      </c>
      <c r="D19">
        <v>99</v>
      </c>
      <c r="E19">
        <v>1.2</v>
      </c>
      <c r="I19">
        <v>176</v>
      </c>
      <c r="J19">
        <v>40</v>
      </c>
      <c r="K19">
        <v>36</v>
      </c>
      <c r="Q19">
        <v>95919</v>
      </c>
      <c r="S19">
        <v>2489.0029325513196</v>
      </c>
    </row>
    <row r="20" spans="3:19" x14ac:dyDescent="0.25">
      <c r="C20">
        <v>2</v>
      </c>
      <c r="D20">
        <v>100</v>
      </c>
      <c r="E20">
        <v>1</v>
      </c>
      <c r="I20">
        <v>160</v>
      </c>
      <c r="J20">
        <v>12</v>
      </c>
      <c r="Q20">
        <v>50639</v>
      </c>
    </row>
    <row r="21" spans="3:19" x14ac:dyDescent="0.25">
      <c r="C21">
        <v>2</v>
      </c>
      <c r="D21">
        <v>101</v>
      </c>
      <c r="E21">
        <v>8.1</v>
      </c>
      <c r="I21">
        <v>1120</v>
      </c>
      <c r="J21">
        <v>167</v>
      </c>
      <c r="K21">
        <v>13</v>
      </c>
      <c r="L21">
        <v>11.5</v>
      </c>
      <c r="Q21">
        <v>773356</v>
      </c>
    </row>
    <row r="22" spans="3:19" x14ac:dyDescent="0.25">
      <c r="C22">
        <v>2</v>
      </c>
      <c r="D22" t="s">
        <v>1643</v>
      </c>
      <c r="E22">
        <v>59.5</v>
      </c>
      <c r="I22">
        <v>7988</v>
      </c>
      <c r="J22">
        <v>118.75</v>
      </c>
      <c r="K22">
        <v>448</v>
      </c>
      <c r="O22">
        <v>28870</v>
      </c>
      <c r="P22">
        <v>28870</v>
      </c>
      <c r="Q22">
        <v>2986423</v>
      </c>
      <c r="R22">
        <v>6420</v>
      </c>
      <c r="S22">
        <v>5416.666666666667</v>
      </c>
    </row>
    <row r="23" spans="3:19" x14ac:dyDescent="0.25">
      <c r="C23">
        <v>2</v>
      </c>
      <c r="D23">
        <v>303</v>
      </c>
      <c r="E23">
        <v>1.75</v>
      </c>
      <c r="I23">
        <v>240</v>
      </c>
      <c r="Q23">
        <v>41197</v>
      </c>
      <c r="R23">
        <v>6420</v>
      </c>
      <c r="S23">
        <v>5416.666666666667</v>
      </c>
    </row>
    <row r="24" spans="3:19" x14ac:dyDescent="0.25">
      <c r="C24">
        <v>2</v>
      </c>
      <c r="D24">
        <v>306</v>
      </c>
      <c r="E24">
        <v>10.5</v>
      </c>
      <c r="I24">
        <v>1332</v>
      </c>
      <c r="J24">
        <v>10</v>
      </c>
      <c r="K24">
        <v>20</v>
      </c>
      <c r="O24">
        <v>6000</v>
      </c>
      <c r="P24">
        <v>6000</v>
      </c>
      <c r="Q24">
        <v>424086</v>
      </c>
    </row>
    <row r="25" spans="3:19" x14ac:dyDescent="0.25">
      <c r="C25">
        <v>2</v>
      </c>
      <c r="D25">
        <v>307</v>
      </c>
      <c r="E25">
        <v>8.75</v>
      </c>
      <c r="I25">
        <v>1232</v>
      </c>
      <c r="J25">
        <v>41</v>
      </c>
      <c r="K25">
        <v>70</v>
      </c>
      <c r="O25">
        <v>4000</v>
      </c>
      <c r="P25">
        <v>4000</v>
      </c>
      <c r="Q25">
        <v>491510</v>
      </c>
    </row>
    <row r="26" spans="3:19" x14ac:dyDescent="0.25">
      <c r="C26">
        <v>2</v>
      </c>
      <c r="D26">
        <v>309</v>
      </c>
      <c r="E26">
        <v>1.25</v>
      </c>
      <c r="I26">
        <v>40</v>
      </c>
      <c r="K26">
        <v>64</v>
      </c>
      <c r="Q26">
        <v>24296</v>
      </c>
    </row>
    <row r="27" spans="3:19" x14ac:dyDescent="0.25">
      <c r="C27">
        <v>2</v>
      </c>
      <c r="D27">
        <v>310</v>
      </c>
      <c r="E27">
        <v>33.25</v>
      </c>
      <c r="I27">
        <v>4504</v>
      </c>
      <c r="J27">
        <v>42.75</v>
      </c>
      <c r="K27">
        <v>294</v>
      </c>
      <c r="O27">
        <v>18870</v>
      </c>
      <c r="P27">
        <v>18870</v>
      </c>
      <c r="Q27">
        <v>1914405</v>
      </c>
    </row>
    <row r="28" spans="3:19" x14ac:dyDescent="0.25">
      <c r="C28">
        <v>2</v>
      </c>
      <c r="D28">
        <v>642</v>
      </c>
      <c r="E28">
        <v>4</v>
      </c>
      <c r="I28">
        <v>640</v>
      </c>
      <c r="J28">
        <v>25</v>
      </c>
      <c r="Q28">
        <v>90929</v>
      </c>
    </row>
    <row r="29" spans="3:19" x14ac:dyDescent="0.25">
      <c r="C29">
        <v>2</v>
      </c>
      <c r="D29" t="s">
        <v>1644</v>
      </c>
      <c r="E29">
        <v>1</v>
      </c>
      <c r="I29">
        <v>136</v>
      </c>
      <c r="J29">
        <v>33</v>
      </c>
      <c r="Q29">
        <v>39784</v>
      </c>
    </row>
    <row r="30" spans="3:19" x14ac:dyDescent="0.25">
      <c r="C30">
        <v>2</v>
      </c>
      <c r="D30">
        <v>30</v>
      </c>
      <c r="E30">
        <v>1</v>
      </c>
      <c r="I30">
        <v>136</v>
      </c>
      <c r="J30">
        <v>33</v>
      </c>
      <c r="Q30">
        <v>39784</v>
      </c>
    </row>
    <row r="31" spans="3:19" x14ac:dyDescent="0.25">
      <c r="C31" t="s">
        <v>1646</v>
      </c>
      <c r="E31">
        <v>70.8</v>
      </c>
      <c r="I31">
        <v>9580</v>
      </c>
      <c r="J31">
        <v>370.75</v>
      </c>
      <c r="K31">
        <v>497</v>
      </c>
      <c r="L31">
        <v>11.5</v>
      </c>
      <c r="O31">
        <v>28870</v>
      </c>
      <c r="P31">
        <v>28870</v>
      </c>
      <c r="Q31">
        <v>3946121</v>
      </c>
      <c r="R31">
        <v>6420</v>
      </c>
      <c r="S31">
        <v>7905.6695992179866</v>
      </c>
    </row>
    <row r="32" spans="3:19" x14ac:dyDescent="0.25">
      <c r="C32">
        <v>3</v>
      </c>
      <c r="D32" t="s">
        <v>266</v>
      </c>
      <c r="E32">
        <v>10.3</v>
      </c>
      <c r="I32">
        <v>1787.2</v>
      </c>
      <c r="J32">
        <v>249</v>
      </c>
      <c r="K32">
        <v>37.6</v>
      </c>
      <c r="O32">
        <v>5750</v>
      </c>
      <c r="P32">
        <v>5750</v>
      </c>
      <c r="Q32">
        <v>898398</v>
      </c>
      <c r="S32">
        <v>2489.0029325513196</v>
      </c>
    </row>
    <row r="33" spans="3:19" x14ac:dyDescent="0.25">
      <c r="C33">
        <v>3</v>
      </c>
      <c r="D33">
        <v>99</v>
      </c>
      <c r="E33">
        <v>1.2</v>
      </c>
      <c r="I33">
        <v>220.8</v>
      </c>
      <c r="J33">
        <v>24</v>
      </c>
      <c r="K33">
        <v>32</v>
      </c>
      <c r="Q33">
        <v>85591</v>
      </c>
      <c r="S33">
        <v>2489.0029325513196</v>
      </c>
    </row>
    <row r="34" spans="3:19" x14ac:dyDescent="0.25">
      <c r="C34">
        <v>3</v>
      </c>
      <c r="D34">
        <v>100</v>
      </c>
      <c r="E34">
        <v>1</v>
      </c>
      <c r="I34">
        <v>184</v>
      </c>
      <c r="J34">
        <v>27</v>
      </c>
      <c r="Q34">
        <v>53239</v>
      </c>
    </row>
    <row r="35" spans="3:19" x14ac:dyDescent="0.25">
      <c r="C35">
        <v>3</v>
      </c>
      <c r="D35">
        <v>101</v>
      </c>
      <c r="E35">
        <v>8.1</v>
      </c>
      <c r="I35">
        <v>1382.4</v>
      </c>
      <c r="J35">
        <v>198</v>
      </c>
      <c r="K35">
        <v>5.6</v>
      </c>
      <c r="O35">
        <v>5750</v>
      </c>
      <c r="P35">
        <v>5750</v>
      </c>
      <c r="Q35">
        <v>759568</v>
      </c>
    </row>
    <row r="36" spans="3:19" x14ac:dyDescent="0.25">
      <c r="C36">
        <v>3</v>
      </c>
      <c r="D36" t="s">
        <v>1643</v>
      </c>
      <c r="E36">
        <v>59.25</v>
      </c>
      <c r="I36">
        <v>8594</v>
      </c>
      <c r="J36">
        <v>327.25</v>
      </c>
      <c r="K36">
        <v>809.5</v>
      </c>
      <c r="O36">
        <v>62798</v>
      </c>
      <c r="P36">
        <v>62798</v>
      </c>
      <c r="Q36">
        <v>3150512</v>
      </c>
      <c r="S36">
        <v>5416.666666666667</v>
      </c>
    </row>
    <row r="37" spans="3:19" x14ac:dyDescent="0.25">
      <c r="C37">
        <v>3</v>
      </c>
      <c r="D37">
        <v>303</v>
      </c>
      <c r="E37">
        <v>1.75</v>
      </c>
      <c r="I37">
        <v>210</v>
      </c>
      <c r="Q37">
        <v>18817</v>
      </c>
      <c r="S37">
        <v>5416.666666666667</v>
      </c>
    </row>
    <row r="38" spans="3:19" x14ac:dyDescent="0.25">
      <c r="C38">
        <v>3</v>
      </c>
      <c r="D38">
        <v>306</v>
      </c>
      <c r="E38">
        <v>9.5</v>
      </c>
      <c r="I38">
        <v>1284</v>
      </c>
      <c r="J38">
        <v>70</v>
      </c>
      <c r="K38">
        <v>70</v>
      </c>
      <c r="O38">
        <v>7550</v>
      </c>
      <c r="P38">
        <v>7550</v>
      </c>
      <c r="Q38">
        <v>474866</v>
      </c>
    </row>
    <row r="39" spans="3:19" x14ac:dyDescent="0.25">
      <c r="C39">
        <v>3</v>
      </c>
      <c r="D39">
        <v>307</v>
      </c>
      <c r="E39">
        <v>8.75</v>
      </c>
      <c r="I39">
        <v>1384</v>
      </c>
      <c r="J39">
        <v>52</v>
      </c>
      <c r="K39">
        <v>102</v>
      </c>
      <c r="O39">
        <v>5560</v>
      </c>
      <c r="P39">
        <v>5560</v>
      </c>
      <c r="Q39">
        <v>477501</v>
      </c>
    </row>
    <row r="40" spans="3:19" x14ac:dyDescent="0.25">
      <c r="C40">
        <v>3</v>
      </c>
      <c r="D40">
        <v>309</v>
      </c>
      <c r="E40">
        <v>2</v>
      </c>
      <c r="I40">
        <v>184</v>
      </c>
      <c r="O40">
        <v>7882</v>
      </c>
      <c r="P40">
        <v>7882</v>
      </c>
      <c r="Q40">
        <v>44782</v>
      </c>
    </row>
    <row r="41" spans="3:19" x14ac:dyDescent="0.25">
      <c r="C41">
        <v>3</v>
      </c>
      <c r="D41">
        <v>310</v>
      </c>
      <c r="E41">
        <v>33.25</v>
      </c>
      <c r="I41">
        <v>4828</v>
      </c>
      <c r="J41">
        <v>116.75</v>
      </c>
      <c r="K41">
        <v>637.5</v>
      </c>
      <c r="O41">
        <v>41806</v>
      </c>
      <c r="P41">
        <v>41806</v>
      </c>
      <c r="Q41">
        <v>2019539</v>
      </c>
    </row>
    <row r="42" spans="3:19" x14ac:dyDescent="0.25">
      <c r="C42">
        <v>3</v>
      </c>
      <c r="D42">
        <v>642</v>
      </c>
      <c r="E42">
        <v>4</v>
      </c>
      <c r="I42">
        <v>704</v>
      </c>
      <c r="J42">
        <v>88.5</v>
      </c>
      <c r="Q42">
        <v>115007</v>
      </c>
    </row>
    <row r="43" spans="3:19" x14ac:dyDescent="0.25">
      <c r="C43">
        <v>3</v>
      </c>
      <c r="D43" t="s">
        <v>1644</v>
      </c>
      <c r="E43">
        <v>1</v>
      </c>
      <c r="I43">
        <v>180</v>
      </c>
      <c r="J43">
        <v>22</v>
      </c>
      <c r="Q43">
        <v>37461</v>
      </c>
    </row>
    <row r="44" spans="3:19" x14ac:dyDescent="0.25">
      <c r="C44">
        <v>3</v>
      </c>
      <c r="D44">
        <v>30</v>
      </c>
      <c r="E44">
        <v>1</v>
      </c>
      <c r="I44">
        <v>180</v>
      </c>
      <c r="J44">
        <v>22</v>
      </c>
      <c r="Q44">
        <v>37461</v>
      </c>
    </row>
    <row r="45" spans="3:19" x14ac:dyDescent="0.25">
      <c r="C45" t="s">
        <v>1647</v>
      </c>
      <c r="E45">
        <v>70.55</v>
      </c>
      <c r="I45">
        <v>10561.2</v>
      </c>
      <c r="J45">
        <v>598.25</v>
      </c>
      <c r="K45">
        <v>847.1</v>
      </c>
      <c r="O45">
        <v>68548</v>
      </c>
      <c r="P45">
        <v>68548</v>
      </c>
      <c r="Q45">
        <v>4086371</v>
      </c>
      <c r="S45">
        <v>7905.6695992179866</v>
      </c>
    </row>
  </sheetData>
  <hyperlinks>
    <hyperlink ref="A2" location="Obsah!A1" display="Zpět na Obsah  KL 01  1.-4.měsíc" xr:uid="{4A0E70FE-F109-419B-BA84-879AD9E47D42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1" hidden="1" customWidth="1" outlineLevel="1"/>
    <col min="10" max="10" width="7.7109375" style="331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1" hidden="1" customWidth="1" outlineLevel="1"/>
    <col min="19" max="19" width="7.7109375" style="331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1" hidden="1" customWidth="1" outlineLevel="1"/>
    <col min="28" max="28" width="7.7109375" style="331" customWidth="1" collapsed="1"/>
    <col min="29" max="16384" width="8.85546875" style="247"/>
  </cols>
  <sheetData>
    <row r="1" spans="1:28" ht="18.600000000000001" customHeight="1" thickBot="1" x14ac:dyDescent="0.35">
      <c r="A1" s="626" t="s">
        <v>1661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  <c r="H2" s="220"/>
      <c r="I2" s="348"/>
      <c r="J2" s="348"/>
      <c r="K2" s="220"/>
      <c r="L2" s="220"/>
      <c r="M2" s="220"/>
      <c r="N2" s="220"/>
      <c r="O2" s="220"/>
      <c r="P2" s="220"/>
      <c r="Q2" s="220"/>
      <c r="R2" s="348"/>
      <c r="S2" s="348"/>
      <c r="T2" s="220"/>
      <c r="U2" s="220"/>
      <c r="V2" s="220"/>
      <c r="W2" s="220"/>
      <c r="X2" s="220"/>
      <c r="Y2" s="220"/>
      <c r="Z2" s="220"/>
      <c r="AA2" s="348"/>
      <c r="AB2" s="348"/>
    </row>
    <row r="3" spans="1:28" ht="14.45" customHeight="1" thickBot="1" x14ac:dyDescent="0.25">
      <c r="A3" s="341" t="s">
        <v>158</v>
      </c>
      <c r="B3" s="342">
        <f>SUBTOTAL(9,B6:B1048576)/4</f>
        <v>574746</v>
      </c>
      <c r="C3" s="343">
        <f t="shared" ref="C3:Z3" si="0">SUBTOTAL(9,C6:C1048576)</f>
        <v>0</v>
      </c>
      <c r="D3" s="343"/>
      <c r="E3" s="343">
        <f>SUBTOTAL(9,E6:E1048576)/4</f>
        <v>632985</v>
      </c>
      <c r="F3" s="343"/>
      <c r="G3" s="343">
        <f t="shared" si="0"/>
        <v>0</v>
      </c>
      <c r="H3" s="343">
        <f>SUBTOTAL(9,H6:H1048576)/4</f>
        <v>199269</v>
      </c>
      <c r="I3" s="346">
        <f>IF(B3&lt;&gt;0,H3/B3,"")</f>
        <v>0.34670793707133241</v>
      </c>
      <c r="J3" s="344">
        <f>IF(E3&lt;&gt;0,H3/E3,"")</f>
        <v>0.31480840778217495</v>
      </c>
      <c r="K3" s="345">
        <f t="shared" si="0"/>
        <v>6380229.3199999994</v>
      </c>
      <c r="L3" s="345"/>
      <c r="M3" s="343">
        <f t="shared" si="0"/>
        <v>0</v>
      </c>
      <c r="N3" s="343">
        <f t="shared" si="0"/>
        <v>6142836</v>
      </c>
      <c r="O3" s="343"/>
      <c r="P3" s="343">
        <f t="shared" si="0"/>
        <v>0</v>
      </c>
      <c r="Q3" s="343">
        <f t="shared" si="0"/>
        <v>11.760000000009313</v>
      </c>
      <c r="R3" s="346">
        <f>IF(K3&lt;&gt;0,Q3/K3,"")</f>
        <v>1.8431939371121718E-6</v>
      </c>
      <c r="S3" s="346">
        <f>IF(N3&lt;&gt;0,Q3/N3,"")</f>
        <v>1.9144251938370668E-6</v>
      </c>
      <c r="T3" s="342">
        <f t="shared" si="0"/>
        <v>4286923.1000000006</v>
      </c>
      <c r="U3" s="345"/>
      <c r="V3" s="343">
        <f t="shared" si="0"/>
        <v>0</v>
      </c>
      <c r="W3" s="343">
        <f t="shared" si="0"/>
        <v>4011648</v>
      </c>
      <c r="X3" s="343"/>
      <c r="Y3" s="343">
        <f t="shared" si="0"/>
        <v>0</v>
      </c>
      <c r="Z3" s="343">
        <f t="shared" si="0"/>
        <v>4471316</v>
      </c>
      <c r="AA3" s="346">
        <f>IF(T3&lt;&gt;0,Z3/T3,"")</f>
        <v>1.0430128779310268</v>
      </c>
      <c r="AB3" s="344">
        <f>IF(W3&lt;&gt;0,Z3/W3,"")</f>
        <v>1.1145833333333333</v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7"/>
      <c r="B5" s="848">
        <v>2019</v>
      </c>
      <c r="C5" s="849"/>
      <c r="D5" s="849"/>
      <c r="E5" s="849">
        <v>2020</v>
      </c>
      <c r="F5" s="849"/>
      <c r="G5" s="849"/>
      <c r="H5" s="849">
        <v>2021</v>
      </c>
      <c r="I5" s="850" t="s">
        <v>324</v>
      </c>
      <c r="J5" s="851" t="s">
        <v>2</v>
      </c>
      <c r="K5" s="848">
        <v>2015</v>
      </c>
      <c r="L5" s="849"/>
      <c r="M5" s="849"/>
      <c r="N5" s="849">
        <v>2020</v>
      </c>
      <c r="O5" s="849"/>
      <c r="P5" s="849"/>
      <c r="Q5" s="849">
        <v>2021</v>
      </c>
      <c r="R5" s="850" t="s">
        <v>324</v>
      </c>
      <c r="S5" s="851" t="s">
        <v>2</v>
      </c>
      <c r="T5" s="848">
        <v>2015</v>
      </c>
      <c r="U5" s="849"/>
      <c r="V5" s="849"/>
      <c r="W5" s="849">
        <v>2020</v>
      </c>
      <c r="X5" s="849"/>
      <c r="Y5" s="849"/>
      <c r="Z5" s="849">
        <v>2021</v>
      </c>
      <c r="AA5" s="850" t="s">
        <v>324</v>
      </c>
      <c r="AB5" s="851" t="s">
        <v>2</v>
      </c>
    </row>
    <row r="6" spans="1:28" ht="14.45" customHeight="1" x14ac:dyDescent="0.25">
      <c r="A6" s="852" t="s">
        <v>1659</v>
      </c>
      <c r="B6" s="853">
        <v>574746</v>
      </c>
      <c r="C6" s="854"/>
      <c r="D6" s="854"/>
      <c r="E6" s="853">
        <v>632985</v>
      </c>
      <c r="F6" s="854"/>
      <c r="G6" s="854"/>
      <c r="H6" s="853">
        <v>199269</v>
      </c>
      <c r="I6" s="854"/>
      <c r="J6" s="854"/>
      <c r="K6" s="853">
        <v>3190114.6599999997</v>
      </c>
      <c r="L6" s="854"/>
      <c r="M6" s="854"/>
      <c r="N6" s="853">
        <v>3071418</v>
      </c>
      <c r="O6" s="854"/>
      <c r="P6" s="854"/>
      <c r="Q6" s="853">
        <v>5.8800000000046566</v>
      </c>
      <c r="R6" s="854"/>
      <c r="S6" s="854"/>
      <c r="T6" s="853">
        <v>2143461.5500000003</v>
      </c>
      <c r="U6" s="854"/>
      <c r="V6" s="854"/>
      <c r="W6" s="853">
        <v>2005824</v>
      </c>
      <c r="X6" s="854"/>
      <c r="Y6" s="854"/>
      <c r="Z6" s="853">
        <v>2235658</v>
      </c>
      <c r="AA6" s="854"/>
      <c r="AB6" s="855"/>
    </row>
    <row r="7" spans="1:28" ht="14.45" customHeight="1" thickBot="1" x14ac:dyDescent="0.3">
      <c r="A7" s="859" t="s">
        <v>1660</v>
      </c>
      <c r="B7" s="856">
        <v>574746</v>
      </c>
      <c r="C7" s="857"/>
      <c r="D7" s="857"/>
      <c r="E7" s="856">
        <v>632985</v>
      </c>
      <c r="F7" s="857"/>
      <c r="G7" s="857"/>
      <c r="H7" s="856">
        <v>199269</v>
      </c>
      <c r="I7" s="857"/>
      <c r="J7" s="857"/>
      <c r="K7" s="856">
        <v>3190114.6599999997</v>
      </c>
      <c r="L7" s="857"/>
      <c r="M7" s="857"/>
      <c r="N7" s="856">
        <v>3071418</v>
      </c>
      <c r="O7" s="857"/>
      <c r="P7" s="857"/>
      <c r="Q7" s="856">
        <v>5.8800000000046566</v>
      </c>
      <c r="R7" s="857"/>
      <c r="S7" s="857"/>
      <c r="T7" s="856">
        <v>2143461.5500000003</v>
      </c>
      <c r="U7" s="857"/>
      <c r="V7" s="857"/>
      <c r="W7" s="856">
        <v>2005824</v>
      </c>
      <c r="X7" s="857"/>
      <c r="Y7" s="857"/>
      <c r="Z7" s="856">
        <v>2235658</v>
      </c>
      <c r="AA7" s="857"/>
      <c r="AB7" s="858"/>
    </row>
    <row r="8" spans="1:28" ht="14.45" customHeight="1" thickBot="1" x14ac:dyDescent="0.25"/>
    <row r="9" spans="1:28" ht="14.45" customHeight="1" x14ac:dyDescent="0.25">
      <c r="A9" s="852" t="s">
        <v>1243</v>
      </c>
      <c r="B9" s="853">
        <v>574746</v>
      </c>
      <c r="C9" s="854"/>
      <c r="D9" s="854"/>
      <c r="E9" s="853">
        <v>632985</v>
      </c>
      <c r="F9" s="854"/>
      <c r="G9" s="854"/>
      <c r="H9" s="853">
        <v>199269</v>
      </c>
      <c r="I9" s="854"/>
      <c r="J9" s="855"/>
    </row>
    <row r="10" spans="1:28" ht="14.45" customHeight="1" x14ac:dyDescent="0.25">
      <c r="A10" s="863" t="s">
        <v>1662</v>
      </c>
      <c r="B10" s="860">
        <v>10130</v>
      </c>
      <c r="C10" s="861"/>
      <c r="D10" s="861"/>
      <c r="E10" s="860">
        <v>10224</v>
      </c>
      <c r="F10" s="861"/>
      <c r="G10" s="861"/>
      <c r="H10" s="860">
        <v>2159</v>
      </c>
      <c r="I10" s="861"/>
      <c r="J10" s="862"/>
    </row>
    <row r="11" spans="1:28" ht="14.45" customHeight="1" thickBot="1" x14ac:dyDescent="0.3">
      <c r="A11" s="859" t="s">
        <v>1663</v>
      </c>
      <c r="B11" s="856">
        <v>564616</v>
      </c>
      <c r="C11" s="857"/>
      <c r="D11" s="857"/>
      <c r="E11" s="856">
        <v>622761</v>
      </c>
      <c r="F11" s="857"/>
      <c r="G11" s="857"/>
      <c r="H11" s="856">
        <v>197110</v>
      </c>
      <c r="I11" s="857"/>
      <c r="J11" s="858"/>
    </row>
    <row r="12" spans="1:28" ht="14.45" customHeight="1" x14ac:dyDescent="0.2">
      <c r="A12" s="786" t="s">
        <v>295</v>
      </c>
    </row>
    <row r="13" spans="1:28" ht="14.45" customHeight="1" x14ac:dyDescent="0.2">
      <c r="A13" s="787" t="s">
        <v>915</v>
      </c>
    </row>
    <row r="14" spans="1:28" ht="14.45" customHeight="1" x14ac:dyDescent="0.2">
      <c r="A14" s="786" t="s">
        <v>1664</v>
      </c>
    </row>
    <row r="15" spans="1:28" ht="14.45" customHeight="1" x14ac:dyDescent="0.2">
      <c r="A15" s="786" t="s">
        <v>1665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537B8DE8-797A-4390-B859-366A784FC49C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8" hidden="1" customWidth="1" outlineLevel="1"/>
    <col min="3" max="3" width="7.7109375" style="328" customWidth="1" collapsed="1"/>
    <col min="4" max="4" width="7.7109375" style="328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1671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8" t="s">
        <v>158</v>
      </c>
      <c r="B3" s="402">
        <f t="shared" ref="B3:G3" si="0">SUBTOTAL(9,B6:B1048576)</f>
        <v>4408</v>
      </c>
      <c r="C3" s="403">
        <f t="shared" si="0"/>
        <v>4687</v>
      </c>
      <c r="D3" s="437">
        <f t="shared" si="0"/>
        <v>1422</v>
      </c>
      <c r="E3" s="345">
        <f t="shared" si="0"/>
        <v>574746</v>
      </c>
      <c r="F3" s="343">
        <f t="shared" si="0"/>
        <v>632985</v>
      </c>
      <c r="G3" s="404">
        <f t="shared" si="0"/>
        <v>199269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7"/>
      <c r="B5" s="848">
        <v>2019</v>
      </c>
      <c r="C5" s="849">
        <v>2020</v>
      </c>
      <c r="D5" s="864">
        <v>2021</v>
      </c>
      <c r="E5" s="848">
        <v>2019</v>
      </c>
      <c r="F5" s="849">
        <v>2020</v>
      </c>
      <c r="G5" s="864">
        <v>2021</v>
      </c>
    </row>
    <row r="6" spans="1:7" ht="14.45" customHeight="1" x14ac:dyDescent="0.2">
      <c r="A6" s="838" t="s">
        <v>917</v>
      </c>
      <c r="B6" s="225"/>
      <c r="C6" s="225">
        <v>53</v>
      </c>
      <c r="D6" s="225">
        <v>20</v>
      </c>
      <c r="E6" s="865"/>
      <c r="F6" s="865">
        <v>6637</v>
      </c>
      <c r="G6" s="866">
        <v>3829</v>
      </c>
    </row>
    <row r="7" spans="1:7" ht="14.45" customHeight="1" x14ac:dyDescent="0.2">
      <c r="A7" s="839" t="s">
        <v>1662</v>
      </c>
      <c r="B7" s="831">
        <v>89</v>
      </c>
      <c r="C7" s="831">
        <v>81</v>
      </c>
      <c r="D7" s="831">
        <v>19</v>
      </c>
      <c r="E7" s="867">
        <v>10130</v>
      </c>
      <c r="F7" s="867">
        <v>10224</v>
      </c>
      <c r="G7" s="868">
        <v>2159</v>
      </c>
    </row>
    <row r="8" spans="1:7" ht="14.45" customHeight="1" x14ac:dyDescent="0.2">
      <c r="A8" s="839" t="s">
        <v>918</v>
      </c>
      <c r="B8" s="831">
        <v>51</v>
      </c>
      <c r="C8" s="831">
        <v>103</v>
      </c>
      <c r="D8" s="831">
        <v>12</v>
      </c>
      <c r="E8" s="867">
        <v>6441</v>
      </c>
      <c r="F8" s="867">
        <v>15280</v>
      </c>
      <c r="G8" s="868">
        <v>927</v>
      </c>
    </row>
    <row r="9" spans="1:7" ht="14.45" customHeight="1" x14ac:dyDescent="0.2">
      <c r="A9" s="839" t="s">
        <v>1666</v>
      </c>
      <c r="B9" s="831">
        <v>1</v>
      </c>
      <c r="C9" s="831"/>
      <c r="D9" s="831"/>
      <c r="E9" s="867">
        <v>38</v>
      </c>
      <c r="F9" s="867"/>
      <c r="G9" s="868"/>
    </row>
    <row r="10" spans="1:7" ht="14.45" customHeight="1" x14ac:dyDescent="0.2">
      <c r="A10" s="839" t="s">
        <v>919</v>
      </c>
      <c r="B10" s="831"/>
      <c r="C10" s="831">
        <v>3</v>
      </c>
      <c r="D10" s="831"/>
      <c r="E10" s="867"/>
      <c r="F10" s="867">
        <v>1251</v>
      </c>
      <c r="G10" s="868"/>
    </row>
    <row r="11" spans="1:7" ht="14.45" customHeight="1" x14ac:dyDescent="0.2">
      <c r="A11" s="839" t="s">
        <v>1667</v>
      </c>
      <c r="B11" s="831">
        <v>13</v>
      </c>
      <c r="C11" s="831"/>
      <c r="D11" s="831"/>
      <c r="E11" s="867">
        <v>2650</v>
      </c>
      <c r="F11" s="867"/>
      <c r="G11" s="868"/>
    </row>
    <row r="12" spans="1:7" ht="14.45" customHeight="1" x14ac:dyDescent="0.2">
      <c r="A12" s="839" t="s">
        <v>920</v>
      </c>
      <c r="B12" s="831">
        <v>1202</v>
      </c>
      <c r="C12" s="831">
        <v>1287</v>
      </c>
      <c r="D12" s="831">
        <v>256</v>
      </c>
      <c r="E12" s="867">
        <v>217522</v>
      </c>
      <c r="F12" s="867">
        <v>222418</v>
      </c>
      <c r="G12" s="868">
        <v>44576</v>
      </c>
    </row>
    <row r="13" spans="1:7" ht="14.45" customHeight="1" x14ac:dyDescent="0.2">
      <c r="A13" s="839" t="s">
        <v>921</v>
      </c>
      <c r="B13" s="831">
        <v>16</v>
      </c>
      <c r="C13" s="831">
        <v>42</v>
      </c>
      <c r="D13" s="831">
        <v>12</v>
      </c>
      <c r="E13" s="867">
        <v>1637</v>
      </c>
      <c r="F13" s="867">
        <v>7118</v>
      </c>
      <c r="G13" s="868">
        <v>3470</v>
      </c>
    </row>
    <row r="14" spans="1:7" ht="14.45" customHeight="1" x14ac:dyDescent="0.2">
      <c r="A14" s="839" t="s">
        <v>923</v>
      </c>
      <c r="B14" s="831">
        <v>146</v>
      </c>
      <c r="C14" s="831">
        <v>191</v>
      </c>
      <c r="D14" s="831">
        <v>127</v>
      </c>
      <c r="E14" s="867">
        <v>17446</v>
      </c>
      <c r="F14" s="867">
        <v>22661</v>
      </c>
      <c r="G14" s="868">
        <v>15982</v>
      </c>
    </row>
    <row r="15" spans="1:7" ht="14.45" customHeight="1" x14ac:dyDescent="0.2">
      <c r="A15" s="839" t="s">
        <v>924</v>
      </c>
      <c r="B15" s="831">
        <v>1349</v>
      </c>
      <c r="C15" s="831">
        <v>1854</v>
      </c>
      <c r="D15" s="831">
        <v>752</v>
      </c>
      <c r="E15" s="867">
        <v>132241</v>
      </c>
      <c r="F15" s="867">
        <v>196855</v>
      </c>
      <c r="G15" s="868">
        <v>89083</v>
      </c>
    </row>
    <row r="16" spans="1:7" ht="14.45" customHeight="1" x14ac:dyDescent="0.2">
      <c r="A16" s="839" t="s">
        <v>925</v>
      </c>
      <c r="B16" s="831"/>
      <c r="C16" s="831">
        <v>3</v>
      </c>
      <c r="D16" s="831">
        <v>23</v>
      </c>
      <c r="E16" s="867"/>
      <c r="F16" s="867">
        <v>900</v>
      </c>
      <c r="G16" s="868">
        <v>3674</v>
      </c>
    </row>
    <row r="17" spans="1:7" ht="14.45" customHeight="1" x14ac:dyDescent="0.2">
      <c r="A17" s="839" t="s">
        <v>926</v>
      </c>
      <c r="B17" s="831">
        <v>82</v>
      </c>
      <c r="C17" s="831">
        <v>236</v>
      </c>
      <c r="D17" s="831">
        <v>62</v>
      </c>
      <c r="E17" s="867">
        <v>12308</v>
      </c>
      <c r="F17" s="867">
        <v>43231</v>
      </c>
      <c r="G17" s="868">
        <v>12174</v>
      </c>
    </row>
    <row r="18" spans="1:7" ht="14.45" customHeight="1" x14ac:dyDescent="0.2">
      <c r="A18" s="839" t="s">
        <v>1668</v>
      </c>
      <c r="B18" s="831">
        <v>137</v>
      </c>
      <c r="C18" s="831"/>
      <c r="D18" s="831"/>
      <c r="E18" s="867">
        <v>20439</v>
      </c>
      <c r="F18" s="867"/>
      <c r="G18" s="868"/>
    </row>
    <row r="19" spans="1:7" ht="14.45" customHeight="1" x14ac:dyDescent="0.2">
      <c r="A19" s="839" t="s">
        <v>1669</v>
      </c>
      <c r="B19" s="831">
        <v>11</v>
      </c>
      <c r="C19" s="831">
        <v>29</v>
      </c>
      <c r="D19" s="831"/>
      <c r="E19" s="867">
        <v>2557</v>
      </c>
      <c r="F19" s="867">
        <v>4198</v>
      </c>
      <c r="G19" s="868"/>
    </row>
    <row r="20" spans="1:7" ht="14.45" customHeight="1" x14ac:dyDescent="0.2">
      <c r="A20" s="839" t="s">
        <v>927</v>
      </c>
      <c r="B20" s="831">
        <v>1078</v>
      </c>
      <c r="C20" s="831">
        <v>801</v>
      </c>
      <c r="D20" s="831">
        <v>112</v>
      </c>
      <c r="E20" s="867">
        <v>122682</v>
      </c>
      <c r="F20" s="867">
        <v>101630</v>
      </c>
      <c r="G20" s="868">
        <v>19154</v>
      </c>
    </row>
    <row r="21" spans="1:7" ht="14.45" customHeight="1" thickBot="1" x14ac:dyDescent="0.25">
      <c r="A21" s="871" t="s">
        <v>1670</v>
      </c>
      <c r="B21" s="833">
        <v>233</v>
      </c>
      <c r="C21" s="833">
        <v>4</v>
      </c>
      <c r="D21" s="833">
        <v>27</v>
      </c>
      <c r="E21" s="869">
        <v>28655</v>
      </c>
      <c r="F21" s="869">
        <v>582</v>
      </c>
      <c r="G21" s="870">
        <v>4241</v>
      </c>
    </row>
    <row r="22" spans="1:7" ht="14.45" customHeight="1" x14ac:dyDescent="0.2">
      <c r="A22" s="786" t="s">
        <v>295</v>
      </c>
    </row>
    <row r="23" spans="1:7" ht="14.45" customHeight="1" x14ac:dyDescent="0.2">
      <c r="A23" s="787" t="s">
        <v>915</v>
      </c>
    </row>
    <row r="24" spans="1:7" ht="14.45" customHeight="1" x14ac:dyDescent="0.2">
      <c r="A24" s="786" t="s">
        <v>1664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BEE938E3-C7B5-40C3-8AE9-55FFD45DE039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8" hidden="1" customWidth="1" outlineLevel="1"/>
    <col min="9" max="10" width="9.28515625" style="247" hidden="1" customWidth="1"/>
    <col min="11" max="12" width="11.140625" style="328" customWidth="1"/>
    <col min="13" max="14" width="9.28515625" style="247" hidden="1" customWidth="1"/>
    <col min="15" max="16" width="11.140625" style="328" customWidth="1"/>
    <col min="17" max="17" width="11.140625" style="331" customWidth="1"/>
    <col min="18" max="18" width="11.140625" style="328" customWidth="1"/>
    <col min="19" max="16384" width="8.85546875" style="247"/>
  </cols>
  <sheetData>
    <row r="1" spans="1:18" ht="18.600000000000001" customHeight="1" thickBot="1" x14ac:dyDescent="0.35">
      <c r="A1" s="516" t="s">
        <v>1730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0" t="s">
        <v>328</v>
      </c>
      <c r="B2" s="318"/>
      <c r="C2" s="318"/>
      <c r="D2" s="220"/>
      <c r="E2" s="220"/>
      <c r="F2" s="220"/>
      <c r="G2" s="351"/>
      <c r="H2" s="351"/>
      <c r="I2" s="220"/>
      <c r="J2" s="220"/>
      <c r="K2" s="351"/>
      <c r="L2" s="351"/>
      <c r="M2" s="220"/>
      <c r="N2" s="220"/>
      <c r="O2" s="351"/>
      <c r="P2" s="351"/>
      <c r="Q2" s="348"/>
      <c r="R2" s="351"/>
    </row>
    <row r="3" spans="1:18" ht="14.45" customHeight="1" thickBot="1" x14ac:dyDescent="0.25">
      <c r="F3" s="112" t="s">
        <v>158</v>
      </c>
      <c r="G3" s="207">
        <f t="shared" ref="G3:P3" si="0">SUBTOTAL(9,G6:G1048576)</f>
        <v>4728.1000000000004</v>
      </c>
      <c r="H3" s="208">
        <f t="shared" si="0"/>
        <v>5908322.21</v>
      </c>
      <c r="I3" s="78"/>
      <c r="J3" s="78"/>
      <c r="K3" s="208">
        <f t="shared" si="0"/>
        <v>4974</v>
      </c>
      <c r="L3" s="208">
        <f t="shared" si="0"/>
        <v>5710227</v>
      </c>
      <c r="M3" s="78"/>
      <c r="N3" s="78"/>
      <c r="O3" s="208">
        <f t="shared" si="0"/>
        <v>1554.1</v>
      </c>
      <c r="P3" s="208">
        <f t="shared" si="0"/>
        <v>2434932.88</v>
      </c>
      <c r="Q3" s="79">
        <f>IF(L3=0,0,P3/L3)</f>
        <v>0.42641612671440204</v>
      </c>
      <c r="R3" s="209">
        <f>IF(O3=0,0,P3/O3)</f>
        <v>1566.7800527636575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2019</v>
      </c>
      <c r="H4" s="639"/>
      <c r="I4" s="206"/>
      <c r="J4" s="206"/>
      <c r="K4" s="638">
        <v>2020</v>
      </c>
      <c r="L4" s="639"/>
      <c r="M4" s="206"/>
      <c r="N4" s="206"/>
      <c r="O4" s="638">
        <v>2021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72"/>
      <c r="B5" s="872"/>
      <c r="C5" s="873"/>
      <c r="D5" s="874"/>
      <c r="E5" s="875"/>
      <c r="F5" s="876"/>
      <c r="G5" s="877" t="s">
        <v>90</v>
      </c>
      <c r="H5" s="878" t="s">
        <v>14</v>
      </c>
      <c r="I5" s="879"/>
      <c r="J5" s="879"/>
      <c r="K5" s="877" t="s">
        <v>90</v>
      </c>
      <c r="L5" s="878" t="s">
        <v>14</v>
      </c>
      <c r="M5" s="879"/>
      <c r="N5" s="879"/>
      <c r="O5" s="877" t="s">
        <v>90</v>
      </c>
      <c r="P5" s="878" t="s">
        <v>14</v>
      </c>
      <c r="Q5" s="880"/>
      <c r="R5" s="881"/>
    </row>
    <row r="6" spans="1:18" ht="14.45" customHeight="1" x14ac:dyDescent="0.2">
      <c r="A6" s="806" t="s">
        <v>1672</v>
      </c>
      <c r="B6" s="807" t="s">
        <v>1673</v>
      </c>
      <c r="C6" s="807" t="s">
        <v>1674</v>
      </c>
      <c r="D6" s="807" t="s">
        <v>1675</v>
      </c>
      <c r="E6" s="807" t="s">
        <v>1676</v>
      </c>
      <c r="F6" s="807" t="s">
        <v>1677</v>
      </c>
      <c r="G6" s="225">
        <v>0</v>
      </c>
      <c r="H6" s="225">
        <v>1.7462298274040222E-10</v>
      </c>
      <c r="I6" s="807"/>
      <c r="J6" s="807"/>
      <c r="K6" s="225">
        <v>0</v>
      </c>
      <c r="L6" s="225">
        <v>0</v>
      </c>
      <c r="M6" s="807"/>
      <c r="N6" s="807"/>
      <c r="O6" s="225">
        <v>0</v>
      </c>
      <c r="P6" s="225">
        <v>0</v>
      </c>
      <c r="Q6" s="812"/>
      <c r="R6" s="830"/>
    </row>
    <row r="7" spans="1:18" ht="14.45" customHeight="1" x14ac:dyDescent="0.2">
      <c r="A7" s="813" t="s">
        <v>1672</v>
      </c>
      <c r="B7" s="814" t="s">
        <v>1673</v>
      </c>
      <c r="C7" s="814" t="s">
        <v>1674</v>
      </c>
      <c r="D7" s="814" t="s">
        <v>1675</v>
      </c>
      <c r="E7" s="814" t="s">
        <v>1678</v>
      </c>
      <c r="F7" s="814" t="s">
        <v>1677</v>
      </c>
      <c r="G7" s="831">
        <v>0</v>
      </c>
      <c r="H7" s="831">
        <v>-2.5465851649641991E-11</v>
      </c>
      <c r="I7" s="814"/>
      <c r="J7" s="814"/>
      <c r="K7" s="831">
        <v>0</v>
      </c>
      <c r="L7" s="831">
        <v>0</v>
      </c>
      <c r="M7" s="814"/>
      <c r="N7" s="814"/>
      <c r="O7" s="831">
        <v>0</v>
      </c>
      <c r="P7" s="831">
        <v>0</v>
      </c>
      <c r="Q7" s="819"/>
      <c r="R7" s="832"/>
    </row>
    <row r="8" spans="1:18" ht="14.45" customHeight="1" x14ac:dyDescent="0.2">
      <c r="A8" s="813" t="s">
        <v>1672</v>
      </c>
      <c r="B8" s="814" t="s">
        <v>1673</v>
      </c>
      <c r="C8" s="814" t="s">
        <v>1243</v>
      </c>
      <c r="D8" s="814" t="s">
        <v>1675</v>
      </c>
      <c r="E8" s="814" t="s">
        <v>1679</v>
      </c>
      <c r="F8" s="814" t="s">
        <v>1680</v>
      </c>
      <c r="G8" s="831"/>
      <c r="H8" s="831"/>
      <c r="I8" s="814"/>
      <c r="J8" s="814"/>
      <c r="K8" s="831"/>
      <c r="L8" s="831"/>
      <c r="M8" s="814"/>
      <c r="N8" s="814"/>
      <c r="O8" s="831">
        <v>0.1</v>
      </c>
      <c r="P8" s="831">
        <v>5.88</v>
      </c>
      <c r="Q8" s="819"/>
      <c r="R8" s="832">
        <v>58.8</v>
      </c>
    </row>
    <row r="9" spans="1:18" ht="14.45" customHeight="1" x14ac:dyDescent="0.2">
      <c r="A9" s="813" t="s">
        <v>1672</v>
      </c>
      <c r="B9" s="814" t="s">
        <v>1673</v>
      </c>
      <c r="C9" s="814" t="s">
        <v>1243</v>
      </c>
      <c r="D9" s="814" t="s">
        <v>1675</v>
      </c>
      <c r="E9" s="814" t="s">
        <v>1676</v>
      </c>
      <c r="F9" s="814" t="s">
        <v>1681</v>
      </c>
      <c r="G9" s="831">
        <v>200</v>
      </c>
      <c r="H9" s="831">
        <v>4119551</v>
      </c>
      <c r="I9" s="814"/>
      <c r="J9" s="814">
        <v>20597.755000000001</v>
      </c>
      <c r="K9" s="831">
        <v>199</v>
      </c>
      <c r="L9" s="831">
        <v>4157906</v>
      </c>
      <c r="M9" s="814"/>
      <c r="N9" s="814">
        <v>20894</v>
      </c>
      <c r="O9" s="831">
        <v>82</v>
      </c>
      <c r="P9" s="831">
        <v>1713308</v>
      </c>
      <c r="Q9" s="819"/>
      <c r="R9" s="832">
        <v>20894</v>
      </c>
    </row>
    <row r="10" spans="1:18" ht="14.45" customHeight="1" x14ac:dyDescent="0.2">
      <c r="A10" s="813" t="s">
        <v>1672</v>
      </c>
      <c r="B10" s="814" t="s">
        <v>1673</v>
      </c>
      <c r="C10" s="814" t="s">
        <v>1243</v>
      </c>
      <c r="D10" s="814" t="s">
        <v>1675</v>
      </c>
      <c r="E10" s="814" t="s">
        <v>1678</v>
      </c>
      <c r="F10" s="814" t="s">
        <v>1681</v>
      </c>
      <c r="G10" s="831">
        <v>118.1</v>
      </c>
      <c r="H10" s="831">
        <v>1212100.73</v>
      </c>
      <c r="I10" s="814"/>
      <c r="J10" s="814">
        <v>10263.342337002541</v>
      </c>
      <c r="K10" s="831">
        <v>88</v>
      </c>
      <c r="L10" s="831">
        <v>919336</v>
      </c>
      <c r="M10" s="814"/>
      <c r="N10" s="814">
        <v>10447</v>
      </c>
      <c r="O10" s="831">
        <v>50</v>
      </c>
      <c r="P10" s="831">
        <v>522350</v>
      </c>
      <c r="Q10" s="819"/>
      <c r="R10" s="832">
        <v>10447</v>
      </c>
    </row>
    <row r="11" spans="1:18" ht="14.45" customHeight="1" x14ac:dyDescent="0.2">
      <c r="A11" s="813" t="s">
        <v>1672</v>
      </c>
      <c r="B11" s="814" t="s">
        <v>1673</v>
      </c>
      <c r="C11" s="814" t="s">
        <v>1243</v>
      </c>
      <c r="D11" s="814" t="s">
        <v>1682</v>
      </c>
      <c r="E11" s="814" t="s">
        <v>1683</v>
      </c>
      <c r="F11" s="814" t="s">
        <v>1684</v>
      </c>
      <c r="G11" s="831">
        <v>1</v>
      </c>
      <c r="H11" s="831">
        <v>1674.52</v>
      </c>
      <c r="I11" s="814"/>
      <c r="J11" s="814">
        <v>1674.52</v>
      </c>
      <c r="K11" s="831"/>
      <c r="L11" s="831"/>
      <c r="M11" s="814"/>
      <c r="N11" s="814"/>
      <c r="O11" s="831"/>
      <c r="P11" s="831"/>
      <c r="Q11" s="819"/>
      <c r="R11" s="832"/>
    </row>
    <row r="12" spans="1:18" ht="14.45" customHeight="1" x14ac:dyDescent="0.2">
      <c r="A12" s="813" t="s">
        <v>1672</v>
      </c>
      <c r="B12" s="814" t="s">
        <v>1673</v>
      </c>
      <c r="C12" s="814" t="s">
        <v>1243</v>
      </c>
      <c r="D12" s="814" t="s">
        <v>1682</v>
      </c>
      <c r="E12" s="814" t="s">
        <v>1685</v>
      </c>
      <c r="F12" s="814" t="s">
        <v>1686</v>
      </c>
      <c r="G12" s="831">
        <v>1</v>
      </c>
      <c r="H12" s="831">
        <v>249.96</v>
      </c>
      <c r="I12" s="814"/>
      <c r="J12" s="814">
        <v>249.96</v>
      </c>
      <c r="K12" s="831"/>
      <c r="L12" s="831"/>
      <c r="M12" s="814"/>
      <c r="N12" s="814"/>
      <c r="O12" s="831"/>
      <c r="P12" s="831"/>
      <c r="Q12" s="819"/>
      <c r="R12" s="832"/>
    </row>
    <row r="13" spans="1:18" ht="14.45" customHeight="1" x14ac:dyDescent="0.2">
      <c r="A13" s="813" t="s">
        <v>1672</v>
      </c>
      <c r="B13" s="814" t="s">
        <v>1673</v>
      </c>
      <c r="C13" s="814" t="s">
        <v>1243</v>
      </c>
      <c r="D13" s="814" t="s">
        <v>1687</v>
      </c>
      <c r="E13" s="814" t="s">
        <v>1688</v>
      </c>
      <c r="F13" s="814" t="s">
        <v>1689</v>
      </c>
      <c r="G13" s="831">
        <v>17</v>
      </c>
      <c r="H13" s="831">
        <v>527</v>
      </c>
      <c r="I13" s="814"/>
      <c r="J13" s="814">
        <v>31</v>
      </c>
      <c r="K13" s="831">
        <v>23</v>
      </c>
      <c r="L13" s="831">
        <v>713</v>
      </c>
      <c r="M13" s="814"/>
      <c r="N13" s="814">
        <v>31</v>
      </c>
      <c r="O13" s="831">
        <v>4</v>
      </c>
      <c r="P13" s="831">
        <v>128</v>
      </c>
      <c r="Q13" s="819"/>
      <c r="R13" s="832">
        <v>32</v>
      </c>
    </row>
    <row r="14" spans="1:18" ht="14.45" customHeight="1" x14ac:dyDescent="0.2">
      <c r="A14" s="813" t="s">
        <v>1672</v>
      </c>
      <c r="B14" s="814" t="s">
        <v>1673</v>
      </c>
      <c r="C14" s="814" t="s">
        <v>1243</v>
      </c>
      <c r="D14" s="814" t="s">
        <v>1687</v>
      </c>
      <c r="E14" s="814" t="s">
        <v>1690</v>
      </c>
      <c r="F14" s="814" t="s">
        <v>1691</v>
      </c>
      <c r="G14" s="831">
        <v>101</v>
      </c>
      <c r="H14" s="831">
        <v>6767</v>
      </c>
      <c r="I14" s="814"/>
      <c r="J14" s="814">
        <v>67</v>
      </c>
      <c r="K14" s="831">
        <v>95</v>
      </c>
      <c r="L14" s="831">
        <v>6460</v>
      </c>
      <c r="M14" s="814"/>
      <c r="N14" s="814">
        <v>68</v>
      </c>
      <c r="O14" s="831">
        <v>31</v>
      </c>
      <c r="P14" s="831">
        <v>2232</v>
      </c>
      <c r="Q14" s="819"/>
      <c r="R14" s="832">
        <v>72</v>
      </c>
    </row>
    <row r="15" spans="1:18" ht="14.45" customHeight="1" x14ac:dyDescent="0.2">
      <c r="A15" s="813" t="s">
        <v>1672</v>
      </c>
      <c r="B15" s="814" t="s">
        <v>1673</v>
      </c>
      <c r="C15" s="814" t="s">
        <v>1243</v>
      </c>
      <c r="D15" s="814" t="s">
        <v>1687</v>
      </c>
      <c r="E15" s="814" t="s">
        <v>1692</v>
      </c>
      <c r="F15" s="814" t="s">
        <v>1693</v>
      </c>
      <c r="G15" s="831">
        <v>1</v>
      </c>
      <c r="H15" s="831">
        <v>199</v>
      </c>
      <c r="I15" s="814"/>
      <c r="J15" s="814">
        <v>199</v>
      </c>
      <c r="K15" s="831"/>
      <c r="L15" s="831"/>
      <c r="M15" s="814"/>
      <c r="N15" s="814"/>
      <c r="O15" s="831"/>
      <c r="P15" s="831"/>
      <c r="Q15" s="819"/>
      <c r="R15" s="832"/>
    </row>
    <row r="16" spans="1:18" ht="14.45" customHeight="1" x14ac:dyDescent="0.2">
      <c r="A16" s="813" t="s">
        <v>1672</v>
      </c>
      <c r="B16" s="814" t="s">
        <v>1673</v>
      </c>
      <c r="C16" s="814" t="s">
        <v>1243</v>
      </c>
      <c r="D16" s="814" t="s">
        <v>1687</v>
      </c>
      <c r="E16" s="814" t="s">
        <v>1694</v>
      </c>
      <c r="F16" s="814" t="s">
        <v>1695</v>
      </c>
      <c r="G16" s="831">
        <v>849</v>
      </c>
      <c r="H16" s="831">
        <v>32262</v>
      </c>
      <c r="I16" s="814"/>
      <c r="J16" s="814">
        <v>38</v>
      </c>
      <c r="K16" s="831">
        <v>762</v>
      </c>
      <c r="L16" s="831">
        <v>28956</v>
      </c>
      <c r="M16" s="814"/>
      <c r="N16" s="814">
        <v>38</v>
      </c>
      <c r="O16" s="831">
        <v>245</v>
      </c>
      <c r="P16" s="831">
        <v>9800</v>
      </c>
      <c r="Q16" s="819"/>
      <c r="R16" s="832">
        <v>40</v>
      </c>
    </row>
    <row r="17" spans="1:18" ht="14.45" customHeight="1" x14ac:dyDescent="0.2">
      <c r="A17" s="813" t="s">
        <v>1672</v>
      </c>
      <c r="B17" s="814" t="s">
        <v>1673</v>
      </c>
      <c r="C17" s="814" t="s">
        <v>1243</v>
      </c>
      <c r="D17" s="814" t="s">
        <v>1687</v>
      </c>
      <c r="E17" s="814" t="s">
        <v>1696</v>
      </c>
      <c r="F17" s="814" t="s">
        <v>1697</v>
      </c>
      <c r="G17" s="831">
        <v>899</v>
      </c>
      <c r="H17" s="831">
        <v>160921</v>
      </c>
      <c r="I17" s="814"/>
      <c r="J17" s="814">
        <v>179</v>
      </c>
      <c r="K17" s="831">
        <v>1002</v>
      </c>
      <c r="L17" s="831">
        <v>180360</v>
      </c>
      <c r="M17" s="814"/>
      <c r="N17" s="814">
        <v>180</v>
      </c>
      <c r="O17" s="831">
        <v>305</v>
      </c>
      <c r="P17" s="831">
        <v>59170</v>
      </c>
      <c r="Q17" s="819"/>
      <c r="R17" s="832">
        <v>194</v>
      </c>
    </row>
    <row r="18" spans="1:18" ht="14.45" customHeight="1" x14ac:dyDescent="0.2">
      <c r="A18" s="813" t="s">
        <v>1672</v>
      </c>
      <c r="B18" s="814" t="s">
        <v>1673</v>
      </c>
      <c r="C18" s="814" t="s">
        <v>1243</v>
      </c>
      <c r="D18" s="814" t="s">
        <v>1687</v>
      </c>
      <c r="E18" s="814" t="s">
        <v>1698</v>
      </c>
      <c r="F18" s="814" t="s">
        <v>1699</v>
      </c>
      <c r="G18" s="831">
        <v>6</v>
      </c>
      <c r="H18" s="831">
        <v>1362</v>
      </c>
      <c r="I18" s="814"/>
      <c r="J18" s="814">
        <v>227</v>
      </c>
      <c r="K18" s="831">
        <v>21</v>
      </c>
      <c r="L18" s="831">
        <v>4830</v>
      </c>
      <c r="M18" s="814"/>
      <c r="N18" s="814">
        <v>230</v>
      </c>
      <c r="O18" s="831">
        <v>25</v>
      </c>
      <c r="P18" s="831">
        <v>6075</v>
      </c>
      <c r="Q18" s="819"/>
      <c r="R18" s="832">
        <v>243</v>
      </c>
    </row>
    <row r="19" spans="1:18" ht="14.45" customHeight="1" x14ac:dyDescent="0.2">
      <c r="A19" s="813" t="s">
        <v>1672</v>
      </c>
      <c r="B19" s="814" t="s">
        <v>1673</v>
      </c>
      <c r="C19" s="814" t="s">
        <v>1243</v>
      </c>
      <c r="D19" s="814" t="s">
        <v>1687</v>
      </c>
      <c r="E19" s="814" t="s">
        <v>1700</v>
      </c>
      <c r="F19" s="814" t="s">
        <v>1701</v>
      </c>
      <c r="G19" s="831">
        <v>230</v>
      </c>
      <c r="H19" s="831">
        <v>0</v>
      </c>
      <c r="I19" s="814"/>
      <c r="J19" s="814">
        <v>0</v>
      </c>
      <c r="K19" s="831">
        <v>211</v>
      </c>
      <c r="L19" s="831">
        <v>0</v>
      </c>
      <c r="M19" s="814"/>
      <c r="N19" s="814">
        <v>0</v>
      </c>
      <c r="O19" s="831">
        <v>88</v>
      </c>
      <c r="P19" s="831">
        <v>0</v>
      </c>
      <c r="Q19" s="819"/>
      <c r="R19" s="832">
        <v>0</v>
      </c>
    </row>
    <row r="20" spans="1:18" ht="14.45" customHeight="1" x14ac:dyDescent="0.2">
      <c r="A20" s="813" t="s">
        <v>1672</v>
      </c>
      <c r="B20" s="814" t="s">
        <v>1673</v>
      </c>
      <c r="C20" s="814" t="s">
        <v>1243</v>
      </c>
      <c r="D20" s="814" t="s">
        <v>1687</v>
      </c>
      <c r="E20" s="814" t="s">
        <v>1702</v>
      </c>
      <c r="F20" s="814" t="s">
        <v>1703</v>
      </c>
      <c r="G20" s="831">
        <v>1434</v>
      </c>
      <c r="H20" s="831">
        <v>166344</v>
      </c>
      <c r="I20" s="814"/>
      <c r="J20" s="814">
        <v>116</v>
      </c>
      <c r="K20" s="831">
        <v>1564</v>
      </c>
      <c r="L20" s="831">
        <v>182988</v>
      </c>
      <c r="M20" s="814"/>
      <c r="N20" s="814">
        <v>117</v>
      </c>
      <c r="O20" s="831">
        <v>415</v>
      </c>
      <c r="P20" s="831">
        <v>52705</v>
      </c>
      <c r="Q20" s="819"/>
      <c r="R20" s="832">
        <v>127</v>
      </c>
    </row>
    <row r="21" spans="1:18" ht="14.45" customHeight="1" x14ac:dyDescent="0.2">
      <c r="A21" s="813" t="s">
        <v>1672</v>
      </c>
      <c r="B21" s="814" t="s">
        <v>1673</v>
      </c>
      <c r="C21" s="814" t="s">
        <v>1243</v>
      </c>
      <c r="D21" s="814" t="s">
        <v>1687</v>
      </c>
      <c r="E21" s="814" t="s">
        <v>1704</v>
      </c>
      <c r="F21" s="814" t="s">
        <v>1705</v>
      </c>
      <c r="G21" s="831">
        <v>229</v>
      </c>
      <c r="H21" s="831">
        <v>7557</v>
      </c>
      <c r="I21" s="814"/>
      <c r="J21" s="814">
        <v>33</v>
      </c>
      <c r="K21" s="831">
        <v>179</v>
      </c>
      <c r="L21" s="831">
        <v>5907</v>
      </c>
      <c r="M21" s="814"/>
      <c r="N21" s="814">
        <v>33</v>
      </c>
      <c r="O21" s="831">
        <v>93</v>
      </c>
      <c r="P21" s="831">
        <v>3162</v>
      </c>
      <c r="Q21" s="819"/>
      <c r="R21" s="832">
        <v>34</v>
      </c>
    </row>
    <row r="22" spans="1:18" ht="14.45" customHeight="1" x14ac:dyDescent="0.2">
      <c r="A22" s="813" t="s">
        <v>1672</v>
      </c>
      <c r="B22" s="814" t="s">
        <v>1673</v>
      </c>
      <c r="C22" s="814" t="s">
        <v>1243</v>
      </c>
      <c r="D22" s="814" t="s">
        <v>1687</v>
      </c>
      <c r="E22" s="814" t="s">
        <v>1706</v>
      </c>
      <c r="F22" s="814" t="s">
        <v>1707</v>
      </c>
      <c r="G22" s="831">
        <v>465</v>
      </c>
      <c r="H22" s="831">
        <v>166470</v>
      </c>
      <c r="I22" s="814"/>
      <c r="J22" s="814">
        <v>358</v>
      </c>
      <c r="K22" s="831">
        <v>508</v>
      </c>
      <c r="L22" s="831">
        <v>182880</v>
      </c>
      <c r="M22" s="814"/>
      <c r="N22" s="814">
        <v>360</v>
      </c>
      <c r="O22" s="831">
        <v>86</v>
      </c>
      <c r="P22" s="831">
        <v>33368</v>
      </c>
      <c r="Q22" s="819"/>
      <c r="R22" s="832">
        <v>388</v>
      </c>
    </row>
    <row r="23" spans="1:18" ht="14.45" customHeight="1" x14ac:dyDescent="0.2">
      <c r="A23" s="813" t="s">
        <v>1672</v>
      </c>
      <c r="B23" s="814" t="s">
        <v>1673</v>
      </c>
      <c r="C23" s="814" t="s">
        <v>1243</v>
      </c>
      <c r="D23" s="814" t="s">
        <v>1687</v>
      </c>
      <c r="E23" s="814" t="s">
        <v>1708</v>
      </c>
      <c r="F23" s="814" t="s">
        <v>1709</v>
      </c>
      <c r="G23" s="831">
        <v>142</v>
      </c>
      <c r="H23" s="831">
        <v>10650</v>
      </c>
      <c r="I23" s="814"/>
      <c r="J23" s="814">
        <v>75</v>
      </c>
      <c r="K23" s="831">
        <v>181</v>
      </c>
      <c r="L23" s="831">
        <v>13756</v>
      </c>
      <c r="M23" s="814"/>
      <c r="N23" s="814">
        <v>76</v>
      </c>
      <c r="O23" s="831">
        <v>31</v>
      </c>
      <c r="P23" s="831">
        <v>2511</v>
      </c>
      <c r="Q23" s="819"/>
      <c r="R23" s="832">
        <v>81</v>
      </c>
    </row>
    <row r="24" spans="1:18" ht="14.45" customHeight="1" x14ac:dyDescent="0.2">
      <c r="A24" s="813" t="s">
        <v>1672</v>
      </c>
      <c r="B24" s="814" t="s">
        <v>1673</v>
      </c>
      <c r="C24" s="814" t="s">
        <v>1243</v>
      </c>
      <c r="D24" s="814" t="s">
        <v>1687</v>
      </c>
      <c r="E24" s="814" t="s">
        <v>1710</v>
      </c>
      <c r="F24" s="814" t="s">
        <v>1711</v>
      </c>
      <c r="G24" s="831">
        <v>30</v>
      </c>
      <c r="H24" s="831">
        <v>21210</v>
      </c>
      <c r="I24" s="814"/>
      <c r="J24" s="814">
        <v>707</v>
      </c>
      <c r="K24" s="831">
        <v>13</v>
      </c>
      <c r="L24" s="831">
        <v>9243</v>
      </c>
      <c r="M24" s="814"/>
      <c r="N24" s="814">
        <v>711</v>
      </c>
      <c r="O24" s="831">
        <v>1</v>
      </c>
      <c r="P24" s="831">
        <v>768</v>
      </c>
      <c r="Q24" s="819"/>
      <c r="R24" s="832">
        <v>768</v>
      </c>
    </row>
    <row r="25" spans="1:18" ht="14.45" customHeight="1" x14ac:dyDescent="0.2">
      <c r="A25" s="813" t="s">
        <v>1672</v>
      </c>
      <c r="B25" s="814" t="s">
        <v>1673</v>
      </c>
      <c r="C25" s="814" t="s">
        <v>1243</v>
      </c>
      <c r="D25" s="814" t="s">
        <v>1687</v>
      </c>
      <c r="E25" s="814" t="s">
        <v>1712</v>
      </c>
      <c r="F25" s="814" t="s">
        <v>1713</v>
      </c>
      <c r="G25" s="831">
        <v>1</v>
      </c>
      <c r="H25" s="831">
        <v>61</v>
      </c>
      <c r="I25" s="814"/>
      <c r="J25" s="814">
        <v>61</v>
      </c>
      <c r="K25" s="831">
        <v>1</v>
      </c>
      <c r="L25" s="831">
        <v>62</v>
      </c>
      <c r="M25" s="814"/>
      <c r="N25" s="814">
        <v>62</v>
      </c>
      <c r="O25" s="831"/>
      <c r="P25" s="831"/>
      <c r="Q25" s="819"/>
      <c r="R25" s="832"/>
    </row>
    <row r="26" spans="1:18" ht="14.45" customHeight="1" x14ac:dyDescent="0.2">
      <c r="A26" s="813" t="s">
        <v>1672</v>
      </c>
      <c r="B26" s="814" t="s">
        <v>1673</v>
      </c>
      <c r="C26" s="814" t="s">
        <v>1243</v>
      </c>
      <c r="D26" s="814" t="s">
        <v>1687</v>
      </c>
      <c r="E26" s="814" t="s">
        <v>1714</v>
      </c>
      <c r="F26" s="814" t="s">
        <v>1715</v>
      </c>
      <c r="G26" s="831"/>
      <c r="H26" s="831"/>
      <c r="I26" s="814"/>
      <c r="J26" s="814"/>
      <c r="K26" s="831">
        <v>41</v>
      </c>
      <c r="L26" s="831">
        <v>7626</v>
      </c>
      <c r="M26" s="814"/>
      <c r="N26" s="814">
        <v>186</v>
      </c>
      <c r="O26" s="831">
        <v>3</v>
      </c>
      <c r="P26" s="831">
        <v>600</v>
      </c>
      <c r="Q26" s="819"/>
      <c r="R26" s="832">
        <v>200</v>
      </c>
    </row>
    <row r="27" spans="1:18" ht="14.45" customHeight="1" x14ac:dyDescent="0.2">
      <c r="A27" s="813" t="s">
        <v>1672</v>
      </c>
      <c r="B27" s="814" t="s">
        <v>1673</v>
      </c>
      <c r="C27" s="814" t="s">
        <v>1243</v>
      </c>
      <c r="D27" s="814" t="s">
        <v>1687</v>
      </c>
      <c r="E27" s="814" t="s">
        <v>1716</v>
      </c>
      <c r="F27" s="814" t="s">
        <v>1717</v>
      </c>
      <c r="G27" s="831"/>
      <c r="H27" s="831"/>
      <c r="I27" s="814"/>
      <c r="J27" s="814"/>
      <c r="K27" s="831">
        <v>10</v>
      </c>
      <c r="L27" s="831">
        <v>1140</v>
      </c>
      <c r="M27" s="814"/>
      <c r="N27" s="814">
        <v>114</v>
      </c>
      <c r="O27" s="831">
        <v>13</v>
      </c>
      <c r="P27" s="831">
        <v>1586</v>
      </c>
      <c r="Q27" s="819"/>
      <c r="R27" s="832">
        <v>122</v>
      </c>
    </row>
    <row r="28" spans="1:18" ht="14.45" customHeight="1" x14ac:dyDescent="0.2">
      <c r="A28" s="813" t="s">
        <v>1672</v>
      </c>
      <c r="B28" s="814" t="s">
        <v>1673</v>
      </c>
      <c r="C28" s="814" t="s">
        <v>1243</v>
      </c>
      <c r="D28" s="814" t="s">
        <v>1687</v>
      </c>
      <c r="E28" s="814" t="s">
        <v>1718</v>
      </c>
      <c r="F28" s="814" t="s">
        <v>1719</v>
      </c>
      <c r="G28" s="831">
        <v>4</v>
      </c>
      <c r="H28" s="831">
        <v>416</v>
      </c>
      <c r="I28" s="814"/>
      <c r="J28" s="814">
        <v>104</v>
      </c>
      <c r="K28" s="831">
        <v>69</v>
      </c>
      <c r="L28" s="831">
        <v>7245</v>
      </c>
      <c r="M28" s="814"/>
      <c r="N28" s="814">
        <v>105</v>
      </c>
      <c r="O28" s="831">
        <v>39</v>
      </c>
      <c r="P28" s="831">
        <v>4290</v>
      </c>
      <c r="Q28" s="819"/>
      <c r="R28" s="832">
        <v>110</v>
      </c>
    </row>
    <row r="29" spans="1:18" ht="14.45" customHeight="1" x14ac:dyDescent="0.2">
      <c r="A29" s="813" t="s">
        <v>1672</v>
      </c>
      <c r="B29" s="814" t="s">
        <v>1673</v>
      </c>
      <c r="C29" s="814" t="s">
        <v>1243</v>
      </c>
      <c r="D29" s="814" t="s">
        <v>1687</v>
      </c>
      <c r="E29" s="814" t="s">
        <v>1720</v>
      </c>
      <c r="F29" s="814" t="s">
        <v>1721</v>
      </c>
      <c r="G29" s="831"/>
      <c r="H29" s="831"/>
      <c r="I29" s="814"/>
      <c r="J29" s="814"/>
      <c r="K29" s="831"/>
      <c r="L29" s="831"/>
      <c r="M29" s="814"/>
      <c r="N29" s="814"/>
      <c r="O29" s="831">
        <v>1</v>
      </c>
      <c r="P29" s="831">
        <v>234</v>
      </c>
      <c r="Q29" s="819"/>
      <c r="R29" s="832">
        <v>234</v>
      </c>
    </row>
    <row r="30" spans="1:18" ht="14.45" customHeight="1" x14ac:dyDescent="0.2">
      <c r="A30" s="813" t="s">
        <v>1672</v>
      </c>
      <c r="B30" s="814" t="s">
        <v>1673</v>
      </c>
      <c r="C30" s="814" t="s">
        <v>1243</v>
      </c>
      <c r="D30" s="814" t="s">
        <v>1687</v>
      </c>
      <c r="E30" s="814" t="s">
        <v>1722</v>
      </c>
      <c r="F30" s="814" t="s">
        <v>1721</v>
      </c>
      <c r="G30" s="831"/>
      <c r="H30" s="831"/>
      <c r="I30" s="814"/>
      <c r="J30" s="814"/>
      <c r="K30" s="831">
        <v>7</v>
      </c>
      <c r="L30" s="831">
        <v>819</v>
      </c>
      <c r="M30" s="814"/>
      <c r="N30" s="814">
        <v>117</v>
      </c>
      <c r="O30" s="831">
        <v>1</v>
      </c>
      <c r="P30" s="831">
        <v>117</v>
      </c>
      <c r="Q30" s="819"/>
      <c r="R30" s="832">
        <v>117</v>
      </c>
    </row>
    <row r="31" spans="1:18" ht="14.45" customHeight="1" x14ac:dyDescent="0.2">
      <c r="A31" s="813" t="s">
        <v>1672</v>
      </c>
      <c r="B31" s="814" t="s">
        <v>1673</v>
      </c>
      <c r="C31" s="814" t="s">
        <v>1243</v>
      </c>
      <c r="D31" s="814" t="s">
        <v>1687</v>
      </c>
      <c r="E31" s="814" t="s">
        <v>1723</v>
      </c>
      <c r="F31" s="814"/>
      <c r="G31" s="831"/>
      <c r="H31" s="831"/>
      <c r="I31" s="814"/>
      <c r="J31" s="814"/>
      <c r="K31" s="831"/>
      <c r="L31" s="831"/>
      <c r="M31" s="814"/>
      <c r="N31" s="814"/>
      <c r="O31" s="831">
        <v>0</v>
      </c>
      <c r="P31" s="831">
        <v>0</v>
      </c>
      <c r="Q31" s="819"/>
      <c r="R31" s="832"/>
    </row>
    <row r="32" spans="1:18" ht="14.45" customHeight="1" x14ac:dyDescent="0.2">
      <c r="A32" s="813" t="s">
        <v>1672</v>
      </c>
      <c r="B32" s="814" t="s">
        <v>1673</v>
      </c>
      <c r="C32" s="814" t="s">
        <v>1243</v>
      </c>
      <c r="D32" s="814" t="s">
        <v>1687</v>
      </c>
      <c r="E32" s="814" t="s">
        <v>1724</v>
      </c>
      <c r="F32" s="814" t="s">
        <v>1725</v>
      </c>
      <c r="G32" s="831"/>
      <c r="H32" s="831"/>
      <c r="I32" s="814"/>
      <c r="J32" s="814"/>
      <c r="K32" s="831"/>
      <c r="L32" s="831"/>
      <c r="M32" s="814"/>
      <c r="N32" s="814"/>
      <c r="O32" s="831">
        <v>23</v>
      </c>
      <c r="P32" s="831">
        <v>20401</v>
      </c>
      <c r="Q32" s="819"/>
      <c r="R32" s="832">
        <v>887</v>
      </c>
    </row>
    <row r="33" spans="1:18" ht="14.45" customHeight="1" x14ac:dyDescent="0.2">
      <c r="A33" s="813" t="s">
        <v>1672</v>
      </c>
      <c r="B33" s="814" t="s">
        <v>1673</v>
      </c>
      <c r="C33" s="814" t="s">
        <v>1243</v>
      </c>
      <c r="D33" s="814" t="s">
        <v>1687</v>
      </c>
      <c r="E33" s="814" t="s">
        <v>1726</v>
      </c>
      <c r="F33" s="814" t="s">
        <v>1727</v>
      </c>
      <c r="G33" s="831"/>
      <c r="H33" s="831"/>
      <c r="I33" s="814"/>
      <c r="J33" s="814"/>
      <c r="K33" s="831"/>
      <c r="L33" s="831"/>
      <c r="M33" s="814"/>
      <c r="N33" s="814"/>
      <c r="O33" s="831">
        <v>14</v>
      </c>
      <c r="P33" s="831">
        <v>882</v>
      </c>
      <c r="Q33" s="819"/>
      <c r="R33" s="832">
        <v>63</v>
      </c>
    </row>
    <row r="34" spans="1:18" ht="14.45" customHeight="1" thickBot="1" x14ac:dyDescent="0.25">
      <c r="A34" s="821" t="s">
        <v>1672</v>
      </c>
      <c r="B34" s="822" t="s">
        <v>1673</v>
      </c>
      <c r="C34" s="822" t="s">
        <v>1243</v>
      </c>
      <c r="D34" s="822" t="s">
        <v>1687</v>
      </c>
      <c r="E34" s="822" t="s">
        <v>1728</v>
      </c>
      <c r="F34" s="822" t="s">
        <v>1729</v>
      </c>
      <c r="G34" s="833"/>
      <c r="H34" s="833"/>
      <c r="I34" s="822"/>
      <c r="J34" s="822"/>
      <c r="K34" s="833"/>
      <c r="L34" s="833"/>
      <c r="M34" s="822"/>
      <c r="N34" s="822"/>
      <c r="O34" s="833">
        <v>4</v>
      </c>
      <c r="P34" s="833">
        <v>1240</v>
      </c>
      <c r="Q34" s="827"/>
      <c r="R34" s="834">
        <v>310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50DF1B42-B08A-4EC8-A896-A9CFB5197226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7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8" hidden="1" customWidth="1" outlineLevel="1"/>
    <col min="10" max="11" width="9.28515625" style="247" hidden="1" customWidth="1"/>
    <col min="12" max="13" width="11.140625" style="328" customWidth="1"/>
    <col min="14" max="15" width="9.28515625" style="247" hidden="1" customWidth="1"/>
    <col min="16" max="17" width="11.140625" style="328" customWidth="1"/>
    <col min="18" max="18" width="11.140625" style="331" customWidth="1"/>
    <col min="19" max="19" width="11.140625" style="328" customWidth="1"/>
    <col min="20" max="16384" width="8.85546875" style="247"/>
  </cols>
  <sheetData>
    <row r="1" spans="1:19" ht="18.600000000000001" customHeight="1" thickBot="1" x14ac:dyDescent="0.35">
      <c r="A1" s="516" t="s">
        <v>1731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0" t="s">
        <v>328</v>
      </c>
      <c r="B2" s="318"/>
      <c r="C2" s="318"/>
      <c r="D2" s="318"/>
      <c r="E2" s="220"/>
      <c r="F2" s="220"/>
      <c r="G2" s="220"/>
      <c r="H2" s="351"/>
      <c r="I2" s="351"/>
      <c r="J2" s="220"/>
      <c r="K2" s="220"/>
      <c r="L2" s="351"/>
      <c r="M2" s="351"/>
      <c r="N2" s="220"/>
      <c r="O2" s="220"/>
      <c r="P2" s="351"/>
      <c r="Q2" s="351"/>
      <c r="R2" s="348"/>
      <c r="S2" s="351"/>
    </row>
    <row r="3" spans="1:19" ht="14.45" customHeight="1" thickBot="1" x14ac:dyDescent="0.25">
      <c r="G3" s="112" t="s">
        <v>158</v>
      </c>
      <c r="H3" s="207">
        <f t="shared" ref="H3:Q3" si="0">SUBTOTAL(9,H6:H1048576)</f>
        <v>4728.1000000000004</v>
      </c>
      <c r="I3" s="208">
        <f t="shared" si="0"/>
        <v>5908322.21</v>
      </c>
      <c r="J3" s="78"/>
      <c r="K3" s="78"/>
      <c r="L3" s="208">
        <f t="shared" si="0"/>
        <v>4974</v>
      </c>
      <c r="M3" s="208">
        <f t="shared" si="0"/>
        <v>5710227</v>
      </c>
      <c r="N3" s="78"/>
      <c r="O3" s="78"/>
      <c r="P3" s="208">
        <f t="shared" si="0"/>
        <v>1554.1</v>
      </c>
      <c r="Q3" s="208">
        <f t="shared" si="0"/>
        <v>2434932.88</v>
      </c>
      <c r="R3" s="79">
        <f>IF(M3=0,0,Q3/M3)</f>
        <v>0.42641612671440204</v>
      </c>
      <c r="S3" s="209">
        <f>IF(P3=0,0,Q3/P3)</f>
        <v>1566.7800527636575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0" t="s">
        <v>166</v>
      </c>
      <c r="E4" s="636" t="s">
        <v>119</v>
      </c>
      <c r="F4" s="641" t="s">
        <v>89</v>
      </c>
      <c r="G4" s="637" t="s">
        <v>80</v>
      </c>
      <c r="H4" s="638">
        <v>2019</v>
      </c>
      <c r="I4" s="639"/>
      <c r="J4" s="206"/>
      <c r="K4" s="206"/>
      <c r="L4" s="638">
        <v>2020</v>
      </c>
      <c r="M4" s="639"/>
      <c r="N4" s="206"/>
      <c r="O4" s="206"/>
      <c r="P4" s="638">
        <v>2021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72"/>
      <c r="B5" s="872"/>
      <c r="C5" s="873"/>
      <c r="D5" s="882"/>
      <c r="E5" s="874"/>
      <c r="F5" s="875"/>
      <c r="G5" s="876"/>
      <c r="H5" s="877" t="s">
        <v>90</v>
      </c>
      <c r="I5" s="878" t="s">
        <v>14</v>
      </c>
      <c r="J5" s="879"/>
      <c r="K5" s="879"/>
      <c r="L5" s="877" t="s">
        <v>90</v>
      </c>
      <c r="M5" s="878" t="s">
        <v>14</v>
      </c>
      <c r="N5" s="879"/>
      <c r="O5" s="879"/>
      <c r="P5" s="877" t="s">
        <v>90</v>
      </c>
      <c r="Q5" s="878" t="s">
        <v>14</v>
      </c>
      <c r="R5" s="880"/>
      <c r="S5" s="881"/>
    </row>
    <row r="6" spans="1:19" ht="14.45" customHeight="1" x14ac:dyDescent="0.2">
      <c r="A6" s="806" t="s">
        <v>1672</v>
      </c>
      <c r="B6" s="807" t="s">
        <v>1673</v>
      </c>
      <c r="C6" s="807" t="s">
        <v>1674</v>
      </c>
      <c r="D6" s="807" t="s">
        <v>1662</v>
      </c>
      <c r="E6" s="807" t="s">
        <v>1675</v>
      </c>
      <c r="F6" s="807" t="s">
        <v>1676</v>
      </c>
      <c r="G6" s="807" t="s">
        <v>1677</v>
      </c>
      <c r="H6" s="225">
        <v>0</v>
      </c>
      <c r="I6" s="225">
        <v>1.7462298274040222E-10</v>
      </c>
      <c r="J6" s="807"/>
      <c r="K6" s="807"/>
      <c r="L6" s="225">
        <v>0</v>
      </c>
      <c r="M6" s="225">
        <v>0</v>
      </c>
      <c r="N6" s="807"/>
      <c r="O6" s="807"/>
      <c r="P6" s="225">
        <v>0</v>
      </c>
      <c r="Q6" s="225">
        <v>0</v>
      </c>
      <c r="R6" s="812"/>
      <c r="S6" s="830"/>
    </row>
    <row r="7" spans="1:19" ht="14.45" customHeight="1" x14ac:dyDescent="0.2">
      <c r="A7" s="813" t="s">
        <v>1672</v>
      </c>
      <c r="B7" s="814" t="s">
        <v>1673</v>
      </c>
      <c r="C7" s="814" t="s">
        <v>1674</v>
      </c>
      <c r="D7" s="814" t="s">
        <v>1662</v>
      </c>
      <c r="E7" s="814" t="s">
        <v>1675</v>
      </c>
      <c r="F7" s="814" t="s">
        <v>1678</v>
      </c>
      <c r="G7" s="814" t="s">
        <v>1677</v>
      </c>
      <c r="H7" s="831">
        <v>0</v>
      </c>
      <c r="I7" s="831">
        <v>-2.5465851649641991E-11</v>
      </c>
      <c r="J7" s="814"/>
      <c r="K7" s="814"/>
      <c r="L7" s="831">
        <v>0</v>
      </c>
      <c r="M7" s="831">
        <v>0</v>
      </c>
      <c r="N7" s="814"/>
      <c r="O7" s="814"/>
      <c r="P7" s="831">
        <v>0</v>
      </c>
      <c r="Q7" s="831">
        <v>0</v>
      </c>
      <c r="R7" s="819"/>
      <c r="S7" s="832"/>
    </row>
    <row r="8" spans="1:19" ht="14.45" customHeight="1" x14ac:dyDescent="0.2">
      <c r="A8" s="813" t="s">
        <v>1672</v>
      </c>
      <c r="B8" s="814" t="s">
        <v>1673</v>
      </c>
      <c r="C8" s="814" t="s">
        <v>1243</v>
      </c>
      <c r="D8" s="814" t="s">
        <v>1662</v>
      </c>
      <c r="E8" s="814" t="s">
        <v>1687</v>
      </c>
      <c r="F8" s="814" t="s">
        <v>1694</v>
      </c>
      <c r="G8" s="814" t="s">
        <v>1695</v>
      </c>
      <c r="H8" s="831">
        <v>1</v>
      </c>
      <c r="I8" s="831">
        <v>38</v>
      </c>
      <c r="J8" s="814"/>
      <c r="K8" s="814">
        <v>38</v>
      </c>
      <c r="L8" s="831"/>
      <c r="M8" s="831"/>
      <c r="N8" s="814"/>
      <c r="O8" s="814"/>
      <c r="P8" s="831"/>
      <c r="Q8" s="831"/>
      <c r="R8" s="819"/>
      <c r="S8" s="832"/>
    </row>
    <row r="9" spans="1:19" ht="14.45" customHeight="1" x14ac:dyDescent="0.2">
      <c r="A9" s="813" t="s">
        <v>1672</v>
      </c>
      <c r="B9" s="814" t="s">
        <v>1673</v>
      </c>
      <c r="C9" s="814" t="s">
        <v>1243</v>
      </c>
      <c r="D9" s="814" t="s">
        <v>1662</v>
      </c>
      <c r="E9" s="814" t="s">
        <v>1687</v>
      </c>
      <c r="F9" s="814" t="s">
        <v>1696</v>
      </c>
      <c r="G9" s="814" t="s">
        <v>1697</v>
      </c>
      <c r="H9" s="831"/>
      <c r="I9" s="831"/>
      <c r="J9" s="814"/>
      <c r="K9" s="814"/>
      <c r="L9" s="831">
        <v>4</v>
      </c>
      <c r="M9" s="831">
        <v>720</v>
      </c>
      <c r="N9" s="814"/>
      <c r="O9" s="814">
        <v>180</v>
      </c>
      <c r="P9" s="831"/>
      <c r="Q9" s="831"/>
      <c r="R9" s="819"/>
      <c r="S9" s="832"/>
    </row>
    <row r="10" spans="1:19" ht="14.45" customHeight="1" x14ac:dyDescent="0.2">
      <c r="A10" s="813" t="s">
        <v>1672</v>
      </c>
      <c r="B10" s="814" t="s">
        <v>1673</v>
      </c>
      <c r="C10" s="814" t="s">
        <v>1243</v>
      </c>
      <c r="D10" s="814" t="s">
        <v>1662</v>
      </c>
      <c r="E10" s="814" t="s">
        <v>1687</v>
      </c>
      <c r="F10" s="814" t="s">
        <v>1700</v>
      </c>
      <c r="G10" s="814" t="s">
        <v>1701</v>
      </c>
      <c r="H10" s="831">
        <v>1</v>
      </c>
      <c r="I10" s="831">
        <v>0</v>
      </c>
      <c r="J10" s="814"/>
      <c r="K10" s="814">
        <v>0</v>
      </c>
      <c r="L10" s="831">
        <v>2</v>
      </c>
      <c r="M10" s="831">
        <v>0</v>
      </c>
      <c r="N10" s="814"/>
      <c r="O10" s="814">
        <v>0</v>
      </c>
      <c r="P10" s="831">
        <v>2</v>
      </c>
      <c r="Q10" s="831">
        <v>0</v>
      </c>
      <c r="R10" s="819"/>
      <c r="S10" s="832">
        <v>0</v>
      </c>
    </row>
    <row r="11" spans="1:19" ht="14.45" customHeight="1" x14ac:dyDescent="0.2">
      <c r="A11" s="813" t="s">
        <v>1672</v>
      </c>
      <c r="B11" s="814" t="s">
        <v>1673</v>
      </c>
      <c r="C11" s="814" t="s">
        <v>1243</v>
      </c>
      <c r="D11" s="814" t="s">
        <v>1662</v>
      </c>
      <c r="E11" s="814" t="s">
        <v>1687</v>
      </c>
      <c r="F11" s="814" t="s">
        <v>1702</v>
      </c>
      <c r="G11" s="814" t="s">
        <v>1703</v>
      </c>
      <c r="H11" s="831">
        <v>87</v>
      </c>
      <c r="I11" s="831">
        <v>10092</v>
      </c>
      <c r="J11" s="814"/>
      <c r="K11" s="814">
        <v>116</v>
      </c>
      <c r="L11" s="831">
        <v>72</v>
      </c>
      <c r="M11" s="831">
        <v>8424</v>
      </c>
      <c r="N11" s="814"/>
      <c r="O11" s="814">
        <v>117</v>
      </c>
      <c r="P11" s="831">
        <v>17</v>
      </c>
      <c r="Q11" s="831">
        <v>2159</v>
      </c>
      <c r="R11" s="819"/>
      <c r="S11" s="832">
        <v>127</v>
      </c>
    </row>
    <row r="12" spans="1:19" ht="14.45" customHeight="1" x14ac:dyDescent="0.2">
      <c r="A12" s="813" t="s">
        <v>1672</v>
      </c>
      <c r="B12" s="814" t="s">
        <v>1673</v>
      </c>
      <c r="C12" s="814" t="s">
        <v>1243</v>
      </c>
      <c r="D12" s="814" t="s">
        <v>1662</v>
      </c>
      <c r="E12" s="814" t="s">
        <v>1687</v>
      </c>
      <c r="F12" s="814" t="s">
        <v>1706</v>
      </c>
      <c r="G12" s="814" t="s">
        <v>1707</v>
      </c>
      <c r="H12" s="831"/>
      <c r="I12" s="831"/>
      <c r="J12" s="814"/>
      <c r="K12" s="814"/>
      <c r="L12" s="831">
        <v>3</v>
      </c>
      <c r="M12" s="831">
        <v>1080</v>
      </c>
      <c r="N12" s="814"/>
      <c r="O12" s="814">
        <v>360</v>
      </c>
      <c r="P12" s="831"/>
      <c r="Q12" s="831"/>
      <c r="R12" s="819"/>
      <c r="S12" s="832"/>
    </row>
    <row r="13" spans="1:19" ht="14.45" customHeight="1" x14ac:dyDescent="0.2">
      <c r="A13" s="813" t="s">
        <v>1672</v>
      </c>
      <c r="B13" s="814" t="s">
        <v>1673</v>
      </c>
      <c r="C13" s="814" t="s">
        <v>1243</v>
      </c>
      <c r="D13" s="814" t="s">
        <v>918</v>
      </c>
      <c r="E13" s="814" t="s">
        <v>1675</v>
      </c>
      <c r="F13" s="814" t="s">
        <v>1676</v>
      </c>
      <c r="G13" s="814" t="s">
        <v>1681</v>
      </c>
      <c r="H13" s="831"/>
      <c r="I13" s="831"/>
      <c r="J13" s="814"/>
      <c r="K13" s="814"/>
      <c r="L13" s="831">
        <v>7</v>
      </c>
      <c r="M13" s="831">
        <v>146258</v>
      </c>
      <c r="N13" s="814"/>
      <c r="O13" s="814">
        <v>20894</v>
      </c>
      <c r="P13" s="831"/>
      <c r="Q13" s="831"/>
      <c r="R13" s="819"/>
      <c r="S13" s="832"/>
    </row>
    <row r="14" spans="1:19" ht="14.45" customHeight="1" x14ac:dyDescent="0.2">
      <c r="A14" s="813" t="s">
        <v>1672</v>
      </c>
      <c r="B14" s="814" t="s">
        <v>1673</v>
      </c>
      <c r="C14" s="814" t="s">
        <v>1243</v>
      </c>
      <c r="D14" s="814" t="s">
        <v>918</v>
      </c>
      <c r="E14" s="814" t="s">
        <v>1675</v>
      </c>
      <c r="F14" s="814" t="s">
        <v>1678</v>
      </c>
      <c r="G14" s="814" t="s">
        <v>1681</v>
      </c>
      <c r="H14" s="831"/>
      <c r="I14" s="831"/>
      <c r="J14" s="814"/>
      <c r="K14" s="814"/>
      <c r="L14" s="831">
        <v>3</v>
      </c>
      <c r="M14" s="831">
        <v>31341</v>
      </c>
      <c r="N14" s="814"/>
      <c r="O14" s="814">
        <v>10447</v>
      </c>
      <c r="P14" s="831"/>
      <c r="Q14" s="831"/>
      <c r="R14" s="819"/>
      <c r="S14" s="832"/>
    </row>
    <row r="15" spans="1:19" ht="14.45" customHeight="1" x14ac:dyDescent="0.2">
      <c r="A15" s="813" t="s">
        <v>1672</v>
      </c>
      <c r="B15" s="814" t="s">
        <v>1673</v>
      </c>
      <c r="C15" s="814" t="s">
        <v>1243</v>
      </c>
      <c r="D15" s="814" t="s">
        <v>918</v>
      </c>
      <c r="E15" s="814" t="s">
        <v>1687</v>
      </c>
      <c r="F15" s="814" t="s">
        <v>1688</v>
      </c>
      <c r="G15" s="814" t="s">
        <v>1689</v>
      </c>
      <c r="H15" s="831">
        <v>4</v>
      </c>
      <c r="I15" s="831">
        <v>124</v>
      </c>
      <c r="J15" s="814"/>
      <c r="K15" s="814">
        <v>31</v>
      </c>
      <c r="L15" s="831">
        <v>2</v>
      </c>
      <c r="M15" s="831">
        <v>62</v>
      </c>
      <c r="N15" s="814"/>
      <c r="O15" s="814">
        <v>31</v>
      </c>
      <c r="P15" s="831">
        <v>2</v>
      </c>
      <c r="Q15" s="831">
        <v>64</v>
      </c>
      <c r="R15" s="819"/>
      <c r="S15" s="832">
        <v>32</v>
      </c>
    </row>
    <row r="16" spans="1:19" ht="14.45" customHeight="1" x14ac:dyDescent="0.2">
      <c r="A16" s="813" t="s">
        <v>1672</v>
      </c>
      <c r="B16" s="814" t="s">
        <v>1673</v>
      </c>
      <c r="C16" s="814" t="s">
        <v>1243</v>
      </c>
      <c r="D16" s="814" t="s">
        <v>918</v>
      </c>
      <c r="E16" s="814" t="s">
        <v>1687</v>
      </c>
      <c r="F16" s="814" t="s">
        <v>1690</v>
      </c>
      <c r="G16" s="814" t="s">
        <v>1691</v>
      </c>
      <c r="H16" s="831">
        <v>2</v>
      </c>
      <c r="I16" s="831">
        <v>134</v>
      </c>
      <c r="J16" s="814"/>
      <c r="K16" s="814">
        <v>67</v>
      </c>
      <c r="L16" s="831">
        <v>7</v>
      </c>
      <c r="M16" s="831">
        <v>476</v>
      </c>
      <c r="N16" s="814"/>
      <c r="O16" s="814">
        <v>68</v>
      </c>
      <c r="P16" s="831"/>
      <c r="Q16" s="831"/>
      <c r="R16" s="819"/>
      <c r="S16" s="832"/>
    </row>
    <row r="17" spans="1:19" ht="14.45" customHeight="1" x14ac:dyDescent="0.2">
      <c r="A17" s="813" t="s">
        <v>1672</v>
      </c>
      <c r="B17" s="814" t="s">
        <v>1673</v>
      </c>
      <c r="C17" s="814" t="s">
        <v>1243</v>
      </c>
      <c r="D17" s="814" t="s">
        <v>918</v>
      </c>
      <c r="E17" s="814" t="s">
        <v>1687</v>
      </c>
      <c r="F17" s="814" t="s">
        <v>1694</v>
      </c>
      <c r="G17" s="814" t="s">
        <v>1695</v>
      </c>
      <c r="H17" s="831">
        <v>6</v>
      </c>
      <c r="I17" s="831">
        <v>228</v>
      </c>
      <c r="J17" s="814"/>
      <c r="K17" s="814">
        <v>38</v>
      </c>
      <c r="L17" s="831">
        <v>17</v>
      </c>
      <c r="M17" s="831">
        <v>646</v>
      </c>
      <c r="N17" s="814"/>
      <c r="O17" s="814">
        <v>38</v>
      </c>
      <c r="P17" s="831">
        <v>4</v>
      </c>
      <c r="Q17" s="831">
        <v>160</v>
      </c>
      <c r="R17" s="819"/>
      <c r="S17" s="832">
        <v>40</v>
      </c>
    </row>
    <row r="18" spans="1:19" ht="14.45" customHeight="1" x14ac:dyDescent="0.2">
      <c r="A18" s="813" t="s">
        <v>1672</v>
      </c>
      <c r="B18" s="814" t="s">
        <v>1673</v>
      </c>
      <c r="C18" s="814" t="s">
        <v>1243</v>
      </c>
      <c r="D18" s="814" t="s">
        <v>918</v>
      </c>
      <c r="E18" s="814" t="s">
        <v>1687</v>
      </c>
      <c r="F18" s="814" t="s">
        <v>1696</v>
      </c>
      <c r="G18" s="814" t="s">
        <v>1697</v>
      </c>
      <c r="H18" s="831">
        <v>13</v>
      </c>
      <c r="I18" s="831">
        <v>2327</v>
      </c>
      <c r="J18" s="814"/>
      <c r="K18" s="814">
        <v>179</v>
      </c>
      <c r="L18" s="831">
        <v>8</v>
      </c>
      <c r="M18" s="831">
        <v>1440</v>
      </c>
      <c r="N18" s="814"/>
      <c r="O18" s="814">
        <v>180</v>
      </c>
      <c r="P18" s="831">
        <v>1</v>
      </c>
      <c r="Q18" s="831">
        <v>194</v>
      </c>
      <c r="R18" s="819"/>
      <c r="S18" s="832">
        <v>194</v>
      </c>
    </row>
    <row r="19" spans="1:19" ht="14.45" customHeight="1" x14ac:dyDescent="0.2">
      <c r="A19" s="813" t="s">
        <v>1672</v>
      </c>
      <c r="B19" s="814" t="s">
        <v>1673</v>
      </c>
      <c r="C19" s="814" t="s">
        <v>1243</v>
      </c>
      <c r="D19" s="814" t="s">
        <v>918</v>
      </c>
      <c r="E19" s="814" t="s">
        <v>1687</v>
      </c>
      <c r="F19" s="814" t="s">
        <v>1698</v>
      </c>
      <c r="G19" s="814" t="s">
        <v>1699</v>
      </c>
      <c r="H19" s="831">
        <v>3</v>
      </c>
      <c r="I19" s="831">
        <v>681</v>
      </c>
      <c r="J19" s="814"/>
      <c r="K19" s="814">
        <v>227</v>
      </c>
      <c r="L19" s="831">
        <v>4</v>
      </c>
      <c r="M19" s="831">
        <v>920</v>
      </c>
      <c r="N19" s="814"/>
      <c r="O19" s="814">
        <v>230</v>
      </c>
      <c r="P19" s="831"/>
      <c r="Q19" s="831"/>
      <c r="R19" s="819"/>
      <c r="S19" s="832"/>
    </row>
    <row r="20" spans="1:19" ht="14.45" customHeight="1" x14ac:dyDescent="0.2">
      <c r="A20" s="813" t="s">
        <v>1672</v>
      </c>
      <c r="B20" s="814" t="s">
        <v>1673</v>
      </c>
      <c r="C20" s="814" t="s">
        <v>1243</v>
      </c>
      <c r="D20" s="814" t="s">
        <v>918</v>
      </c>
      <c r="E20" s="814" t="s">
        <v>1687</v>
      </c>
      <c r="F20" s="814" t="s">
        <v>1700</v>
      </c>
      <c r="G20" s="814" t="s">
        <v>1701</v>
      </c>
      <c r="H20" s="831"/>
      <c r="I20" s="831"/>
      <c r="J20" s="814"/>
      <c r="K20" s="814"/>
      <c r="L20" s="831">
        <v>7</v>
      </c>
      <c r="M20" s="831">
        <v>0</v>
      </c>
      <c r="N20" s="814"/>
      <c r="O20" s="814">
        <v>0</v>
      </c>
      <c r="P20" s="831"/>
      <c r="Q20" s="831"/>
      <c r="R20" s="819"/>
      <c r="S20" s="832"/>
    </row>
    <row r="21" spans="1:19" ht="14.45" customHeight="1" x14ac:dyDescent="0.2">
      <c r="A21" s="813" t="s">
        <v>1672</v>
      </c>
      <c r="B21" s="814" t="s">
        <v>1673</v>
      </c>
      <c r="C21" s="814" t="s">
        <v>1243</v>
      </c>
      <c r="D21" s="814" t="s">
        <v>918</v>
      </c>
      <c r="E21" s="814" t="s">
        <v>1687</v>
      </c>
      <c r="F21" s="814" t="s">
        <v>1702</v>
      </c>
      <c r="G21" s="814" t="s">
        <v>1703</v>
      </c>
      <c r="H21" s="831">
        <v>16</v>
      </c>
      <c r="I21" s="831">
        <v>1856</v>
      </c>
      <c r="J21" s="814"/>
      <c r="K21" s="814">
        <v>116</v>
      </c>
      <c r="L21" s="831">
        <v>26</v>
      </c>
      <c r="M21" s="831">
        <v>3042</v>
      </c>
      <c r="N21" s="814"/>
      <c r="O21" s="814">
        <v>117</v>
      </c>
      <c r="P21" s="831">
        <v>1</v>
      </c>
      <c r="Q21" s="831">
        <v>127</v>
      </c>
      <c r="R21" s="819"/>
      <c r="S21" s="832">
        <v>127</v>
      </c>
    </row>
    <row r="22" spans="1:19" ht="14.45" customHeight="1" x14ac:dyDescent="0.2">
      <c r="A22" s="813" t="s">
        <v>1672</v>
      </c>
      <c r="B22" s="814" t="s">
        <v>1673</v>
      </c>
      <c r="C22" s="814" t="s">
        <v>1243</v>
      </c>
      <c r="D22" s="814" t="s">
        <v>918</v>
      </c>
      <c r="E22" s="814" t="s">
        <v>1687</v>
      </c>
      <c r="F22" s="814" t="s">
        <v>1706</v>
      </c>
      <c r="G22" s="814" t="s">
        <v>1707</v>
      </c>
      <c r="H22" s="831">
        <v>2</v>
      </c>
      <c r="I22" s="831">
        <v>716</v>
      </c>
      <c r="J22" s="814"/>
      <c r="K22" s="814">
        <v>358</v>
      </c>
      <c r="L22" s="831">
        <v>19</v>
      </c>
      <c r="M22" s="831">
        <v>6840</v>
      </c>
      <c r="N22" s="814"/>
      <c r="O22" s="814">
        <v>360</v>
      </c>
      <c r="P22" s="831"/>
      <c r="Q22" s="831"/>
      <c r="R22" s="819"/>
      <c r="S22" s="832"/>
    </row>
    <row r="23" spans="1:19" ht="14.45" customHeight="1" x14ac:dyDescent="0.2">
      <c r="A23" s="813" t="s">
        <v>1672</v>
      </c>
      <c r="B23" s="814" t="s">
        <v>1673</v>
      </c>
      <c r="C23" s="814" t="s">
        <v>1243</v>
      </c>
      <c r="D23" s="814" t="s">
        <v>918</v>
      </c>
      <c r="E23" s="814" t="s">
        <v>1687</v>
      </c>
      <c r="F23" s="814" t="s">
        <v>1708</v>
      </c>
      <c r="G23" s="814" t="s">
        <v>1709</v>
      </c>
      <c r="H23" s="831">
        <v>5</v>
      </c>
      <c r="I23" s="831">
        <v>375</v>
      </c>
      <c r="J23" s="814"/>
      <c r="K23" s="814">
        <v>75</v>
      </c>
      <c r="L23" s="831">
        <v>3</v>
      </c>
      <c r="M23" s="831">
        <v>228</v>
      </c>
      <c r="N23" s="814"/>
      <c r="O23" s="814">
        <v>76</v>
      </c>
      <c r="P23" s="831">
        <v>2</v>
      </c>
      <c r="Q23" s="831">
        <v>162</v>
      </c>
      <c r="R23" s="819"/>
      <c r="S23" s="832">
        <v>81</v>
      </c>
    </row>
    <row r="24" spans="1:19" ht="14.45" customHeight="1" x14ac:dyDescent="0.2">
      <c r="A24" s="813" t="s">
        <v>1672</v>
      </c>
      <c r="B24" s="814" t="s">
        <v>1673</v>
      </c>
      <c r="C24" s="814" t="s">
        <v>1243</v>
      </c>
      <c r="D24" s="814" t="s">
        <v>918</v>
      </c>
      <c r="E24" s="814" t="s">
        <v>1687</v>
      </c>
      <c r="F24" s="814" t="s">
        <v>1714</v>
      </c>
      <c r="G24" s="814" t="s">
        <v>1715</v>
      </c>
      <c r="H24" s="831"/>
      <c r="I24" s="831"/>
      <c r="J24" s="814"/>
      <c r="K24" s="814"/>
      <c r="L24" s="831">
        <v>7</v>
      </c>
      <c r="M24" s="831">
        <v>1302</v>
      </c>
      <c r="N24" s="814"/>
      <c r="O24" s="814">
        <v>186</v>
      </c>
      <c r="P24" s="831"/>
      <c r="Q24" s="831"/>
      <c r="R24" s="819"/>
      <c r="S24" s="832"/>
    </row>
    <row r="25" spans="1:19" ht="14.45" customHeight="1" x14ac:dyDescent="0.2">
      <c r="A25" s="813" t="s">
        <v>1672</v>
      </c>
      <c r="B25" s="814" t="s">
        <v>1673</v>
      </c>
      <c r="C25" s="814" t="s">
        <v>1243</v>
      </c>
      <c r="D25" s="814" t="s">
        <v>918</v>
      </c>
      <c r="E25" s="814" t="s">
        <v>1687</v>
      </c>
      <c r="F25" s="814" t="s">
        <v>1716</v>
      </c>
      <c r="G25" s="814" t="s">
        <v>1717</v>
      </c>
      <c r="H25" s="831"/>
      <c r="I25" s="831"/>
      <c r="J25" s="814"/>
      <c r="K25" s="814"/>
      <c r="L25" s="831">
        <v>1</v>
      </c>
      <c r="M25" s="831">
        <v>114</v>
      </c>
      <c r="N25" s="814"/>
      <c r="O25" s="814">
        <v>114</v>
      </c>
      <c r="P25" s="831"/>
      <c r="Q25" s="831"/>
      <c r="R25" s="819"/>
      <c r="S25" s="832"/>
    </row>
    <row r="26" spans="1:19" ht="14.45" customHeight="1" x14ac:dyDescent="0.2">
      <c r="A26" s="813" t="s">
        <v>1672</v>
      </c>
      <c r="B26" s="814" t="s">
        <v>1673</v>
      </c>
      <c r="C26" s="814" t="s">
        <v>1243</v>
      </c>
      <c r="D26" s="814" t="s">
        <v>918</v>
      </c>
      <c r="E26" s="814" t="s">
        <v>1687</v>
      </c>
      <c r="F26" s="814" t="s">
        <v>1718</v>
      </c>
      <c r="G26" s="814" t="s">
        <v>1719</v>
      </c>
      <c r="H26" s="831"/>
      <c r="I26" s="831"/>
      <c r="J26" s="814"/>
      <c r="K26" s="814"/>
      <c r="L26" s="831">
        <v>2</v>
      </c>
      <c r="M26" s="831">
        <v>210</v>
      </c>
      <c r="N26" s="814"/>
      <c r="O26" s="814">
        <v>105</v>
      </c>
      <c r="P26" s="831">
        <v>2</v>
      </c>
      <c r="Q26" s="831">
        <v>220</v>
      </c>
      <c r="R26" s="819"/>
      <c r="S26" s="832">
        <v>110</v>
      </c>
    </row>
    <row r="27" spans="1:19" ht="14.45" customHeight="1" x14ac:dyDescent="0.2">
      <c r="A27" s="813" t="s">
        <v>1672</v>
      </c>
      <c r="B27" s="814" t="s">
        <v>1673</v>
      </c>
      <c r="C27" s="814" t="s">
        <v>1243</v>
      </c>
      <c r="D27" s="814" t="s">
        <v>919</v>
      </c>
      <c r="E27" s="814" t="s">
        <v>1687</v>
      </c>
      <c r="F27" s="814" t="s">
        <v>1696</v>
      </c>
      <c r="G27" s="814" t="s">
        <v>1697</v>
      </c>
      <c r="H27" s="831"/>
      <c r="I27" s="831"/>
      <c r="J27" s="814"/>
      <c r="K27" s="814"/>
      <c r="L27" s="831">
        <v>1</v>
      </c>
      <c r="M27" s="831">
        <v>180</v>
      </c>
      <c r="N27" s="814"/>
      <c r="O27" s="814">
        <v>180</v>
      </c>
      <c r="P27" s="831"/>
      <c r="Q27" s="831"/>
      <c r="R27" s="819"/>
      <c r="S27" s="832"/>
    </row>
    <row r="28" spans="1:19" ht="14.45" customHeight="1" x14ac:dyDescent="0.2">
      <c r="A28" s="813" t="s">
        <v>1672</v>
      </c>
      <c r="B28" s="814" t="s">
        <v>1673</v>
      </c>
      <c r="C28" s="814" t="s">
        <v>1243</v>
      </c>
      <c r="D28" s="814" t="s">
        <v>919</v>
      </c>
      <c r="E28" s="814" t="s">
        <v>1687</v>
      </c>
      <c r="F28" s="814" t="s">
        <v>1706</v>
      </c>
      <c r="G28" s="814" t="s">
        <v>1707</v>
      </c>
      <c r="H28" s="831"/>
      <c r="I28" s="831"/>
      <c r="J28" s="814"/>
      <c r="K28" s="814"/>
      <c r="L28" s="831">
        <v>1</v>
      </c>
      <c r="M28" s="831">
        <v>360</v>
      </c>
      <c r="N28" s="814"/>
      <c r="O28" s="814">
        <v>360</v>
      </c>
      <c r="P28" s="831"/>
      <c r="Q28" s="831"/>
      <c r="R28" s="819"/>
      <c r="S28" s="832"/>
    </row>
    <row r="29" spans="1:19" ht="14.45" customHeight="1" x14ac:dyDescent="0.2">
      <c r="A29" s="813" t="s">
        <v>1672</v>
      </c>
      <c r="B29" s="814" t="s">
        <v>1673</v>
      </c>
      <c r="C29" s="814" t="s">
        <v>1243</v>
      </c>
      <c r="D29" s="814" t="s">
        <v>919</v>
      </c>
      <c r="E29" s="814" t="s">
        <v>1687</v>
      </c>
      <c r="F29" s="814" t="s">
        <v>1710</v>
      </c>
      <c r="G29" s="814" t="s">
        <v>1711</v>
      </c>
      <c r="H29" s="831"/>
      <c r="I29" s="831"/>
      <c r="J29" s="814"/>
      <c r="K29" s="814"/>
      <c r="L29" s="831">
        <v>1</v>
      </c>
      <c r="M29" s="831">
        <v>711</v>
      </c>
      <c r="N29" s="814"/>
      <c r="O29" s="814">
        <v>711</v>
      </c>
      <c r="P29" s="831"/>
      <c r="Q29" s="831"/>
      <c r="R29" s="819"/>
      <c r="S29" s="832"/>
    </row>
    <row r="30" spans="1:19" ht="14.45" customHeight="1" x14ac:dyDescent="0.2">
      <c r="A30" s="813" t="s">
        <v>1672</v>
      </c>
      <c r="B30" s="814" t="s">
        <v>1673</v>
      </c>
      <c r="C30" s="814" t="s">
        <v>1243</v>
      </c>
      <c r="D30" s="814" t="s">
        <v>920</v>
      </c>
      <c r="E30" s="814" t="s">
        <v>1675</v>
      </c>
      <c r="F30" s="814" t="s">
        <v>1676</v>
      </c>
      <c r="G30" s="814" t="s">
        <v>1681</v>
      </c>
      <c r="H30" s="831">
        <v>60</v>
      </c>
      <c r="I30" s="831">
        <v>1232172.8</v>
      </c>
      <c r="J30" s="814"/>
      <c r="K30" s="814">
        <v>20536.213333333333</v>
      </c>
      <c r="L30" s="831">
        <v>37</v>
      </c>
      <c r="M30" s="831">
        <v>773078</v>
      </c>
      <c r="N30" s="814"/>
      <c r="O30" s="814">
        <v>20894</v>
      </c>
      <c r="P30" s="831">
        <v>17</v>
      </c>
      <c r="Q30" s="831">
        <v>355198</v>
      </c>
      <c r="R30" s="819"/>
      <c r="S30" s="832">
        <v>20894</v>
      </c>
    </row>
    <row r="31" spans="1:19" ht="14.45" customHeight="1" x14ac:dyDescent="0.2">
      <c r="A31" s="813" t="s">
        <v>1672</v>
      </c>
      <c r="B31" s="814" t="s">
        <v>1673</v>
      </c>
      <c r="C31" s="814" t="s">
        <v>1243</v>
      </c>
      <c r="D31" s="814" t="s">
        <v>920</v>
      </c>
      <c r="E31" s="814" t="s">
        <v>1675</v>
      </c>
      <c r="F31" s="814" t="s">
        <v>1678</v>
      </c>
      <c r="G31" s="814" t="s">
        <v>1681</v>
      </c>
      <c r="H31" s="831">
        <v>41.1</v>
      </c>
      <c r="I31" s="831">
        <v>420545.20999999996</v>
      </c>
      <c r="J31" s="814"/>
      <c r="K31" s="814">
        <v>10232.243552311435</v>
      </c>
      <c r="L31" s="831">
        <v>22</v>
      </c>
      <c r="M31" s="831">
        <v>229834</v>
      </c>
      <c r="N31" s="814"/>
      <c r="O31" s="814">
        <v>10447</v>
      </c>
      <c r="P31" s="831">
        <v>8</v>
      </c>
      <c r="Q31" s="831">
        <v>83576</v>
      </c>
      <c r="R31" s="819"/>
      <c r="S31" s="832">
        <v>10447</v>
      </c>
    </row>
    <row r="32" spans="1:19" ht="14.45" customHeight="1" x14ac:dyDescent="0.2">
      <c r="A32" s="813" t="s">
        <v>1672</v>
      </c>
      <c r="B32" s="814" t="s">
        <v>1673</v>
      </c>
      <c r="C32" s="814" t="s">
        <v>1243</v>
      </c>
      <c r="D32" s="814" t="s">
        <v>920</v>
      </c>
      <c r="E32" s="814" t="s">
        <v>1687</v>
      </c>
      <c r="F32" s="814" t="s">
        <v>1690</v>
      </c>
      <c r="G32" s="814" t="s">
        <v>1691</v>
      </c>
      <c r="H32" s="831">
        <v>1</v>
      </c>
      <c r="I32" s="831">
        <v>67</v>
      </c>
      <c r="J32" s="814"/>
      <c r="K32" s="814">
        <v>67</v>
      </c>
      <c r="L32" s="831"/>
      <c r="M32" s="831"/>
      <c r="N32" s="814"/>
      <c r="O32" s="814"/>
      <c r="P32" s="831">
        <v>1</v>
      </c>
      <c r="Q32" s="831">
        <v>72</v>
      </c>
      <c r="R32" s="819"/>
      <c r="S32" s="832">
        <v>72</v>
      </c>
    </row>
    <row r="33" spans="1:19" ht="14.45" customHeight="1" x14ac:dyDescent="0.2">
      <c r="A33" s="813" t="s">
        <v>1672</v>
      </c>
      <c r="B33" s="814" t="s">
        <v>1673</v>
      </c>
      <c r="C33" s="814" t="s">
        <v>1243</v>
      </c>
      <c r="D33" s="814" t="s">
        <v>920</v>
      </c>
      <c r="E33" s="814" t="s">
        <v>1687</v>
      </c>
      <c r="F33" s="814" t="s">
        <v>1694</v>
      </c>
      <c r="G33" s="814" t="s">
        <v>1695</v>
      </c>
      <c r="H33" s="831">
        <v>112</v>
      </c>
      <c r="I33" s="831">
        <v>4256</v>
      </c>
      <c r="J33" s="814"/>
      <c r="K33" s="814">
        <v>38</v>
      </c>
      <c r="L33" s="831">
        <v>216</v>
      </c>
      <c r="M33" s="831">
        <v>8208</v>
      </c>
      <c r="N33" s="814"/>
      <c r="O33" s="814">
        <v>38</v>
      </c>
      <c r="P33" s="831">
        <v>51</v>
      </c>
      <c r="Q33" s="831">
        <v>2040</v>
      </c>
      <c r="R33" s="819"/>
      <c r="S33" s="832">
        <v>40</v>
      </c>
    </row>
    <row r="34" spans="1:19" ht="14.45" customHeight="1" x14ac:dyDescent="0.2">
      <c r="A34" s="813" t="s">
        <v>1672</v>
      </c>
      <c r="B34" s="814" t="s">
        <v>1673</v>
      </c>
      <c r="C34" s="814" t="s">
        <v>1243</v>
      </c>
      <c r="D34" s="814" t="s">
        <v>920</v>
      </c>
      <c r="E34" s="814" t="s">
        <v>1687</v>
      </c>
      <c r="F34" s="814" t="s">
        <v>1696</v>
      </c>
      <c r="G34" s="814" t="s">
        <v>1697</v>
      </c>
      <c r="H34" s="831">
        <v>34</v>
      </c>
      <c r="I34" s="831">
        <v>6086</v>
      </c>
      <c r="J34" s="814"/>
      <c r="K34" s="814">
        <v>179</v>
      </c>
      <c r="L34" s="831">
        <v>35</v>
      </c>
      <c r="M34" s="831">
        <v>6300</v>
      </c>
      <c r="N34" s="814"/>
      <c r="O34" s="814">
        <v>180</v>
      </c>
      <c r="P34" s="831">
        <v>17</v>
      </c>
      <c r="Q34" s="831">
        <v>3298</v>
      </c>
      <c r="R34" s="819"/>
      <c r="S34" s="832">
        <v>194</v>
      </c>
    </row>
    <row r="35" spans="1:19" ht="14.45" customHeight="1" x14ac:dyDescent="0.2">
      <c r="A35" s="813" t="s">
        <v>1672</v>
      </c>
      <c r="B35" s="814" t="s">
        <v>1673</v>
      </c>
      <c r="C35" s="814" t="s">
        <v>1243</v>
      </c>
      <c r="D35" s="814" t="s">
        <v>920</v>
      </c>
      <c r="E35" s="814" t="s">
        <v>1687</v>
      </c>
      <c r="F35" s="814" t="s">
        <v>1698</v>
      </c>
      <c r="G35" s="814" t="s">
        <v>1699</v>
      </c>
      <c r="H35" s="831"/>
      <c r="I35" s="831"/>
      <c r="J35" s="814"/>
      <c r="K35" s="814"/>
      <c r="L35" s="831"/>
      <c r="M35" s="831"/>
      <c r="N35" s="814"/>
      <c r="O35" s="814"/>
      <c r="P35" s="831">
        <v>1</v>
      </c>
      <c r="Q35" s="831">
        <v>243</v>
      </c>
      <c r="R35" s="819"/>
      <c r="S35" s="832">
        <v>243</v>
      </c>
    </row>
    <row r="36" spans="1:19" ht="14.45" customHeight="1" x14ac:dyDescent="0.2">
      <c r="A36" s="813" t="s">
        <v>1672</v>
      </c>
      <c r="B36" s="814" t="s">
        <v>1673</v>
      </c>
      <c r="C36" s="814" t="s">
        <v>1243</v>
      </c>
      <c r="D36" s="814" t="s">
        <v>920</v>
      </c>
      <c r="E36" s="814" t="s">
        <v>1687</v>
      </c>
      <c r="F36" s="814" t="s">
        <v>1700</v>
      </c>
      <c r="G36" s="814" t="s">
        <v>1701</v>
      </c>
      <c r="H36" s="831">
        <v>75</v>
      </c>
      <c r="I36" s="831">
        <v>0</v>
      </c>
      <c r="J36" s="814"/>
      <c r="K36" s="814">
        <v>0</v>
      </c>
      <c r="L36" s="831">
        <v>43</v>
      </c>
      <c r="M36" s="831">
        <v>0</v>
      </c>
      <c r="N36" s="814"/>
      <c r="O36" s="814">
        <v>0</v>
      </c>
      <c r="P36" s="831">
        <v>18</v>
      </c>
      <c r="Q36" s="831">
        <v>0</v>
      </c>
      <c r="R36" s="819"/>
      <c r="S36" s="832">
        <v>0</v>
      </c>
    </row>
    <row r="37" spans="1:19" ht="14.45" customHeight="1" x14ac:dyDescent="0.2">
      <c r="A37" s="813" t="s">
        <v>1672</v>
      </c>
      <c r="B37" s="814" t="s">
        <v>1673</v>
      </c>
      <c r="C37" s="814" t="s">
        <v>1243</v>
      </c>
      <c r="D37" s="814" t="s">
        <v>920</v>
      </c>
      <c r="E37" s="814" t="s">
        <v>1687</v>
      </c>
      <c r="F37" s="814" t="s">
        <v>1702</v>
      </c>
      <c r="G37" s="814" t="s">
        <v>1703</v>
      </c>
      <c r="H37" s="831">
        <v>459</v>
      </c>
      <c r="I37" s="831">
        <v>53244</v>
      </c>
      <c r="J37" s="814"/>
      <c r="K37" s="814">
        <v>116</v>
      </c>
      <c r="L37" s="831">
        <v>466</v>
      </c>
      <c r="M37" s="831">
        <v>54522</v>
      </c>
      <c r="N37" s="814"/>
      <c r="O37" s="814">
        <v>117</v>
      </c>
      <c r="P37" s="831">
        <v>82</v>
      </c>
      <c r="Q37" s="831">
        <v>10414</v>
      </c>
      <c r="R37" s="819"/>
      <c r="S37" s="832">
        <v>127</v>
      </c>
    </row>
    <row r="38" spans="1:19" ht="14.45" customHeight="1" x14ac:dyDescent="0.2">
      <c r="A38" s="813" t="s">
        <v>1672</v>
      </c>
      <c r="B38" s="814" t="s">
        <v>1673</v>
      </c>
      <c r="C38" s="814" t="s">
        <v>1243</v>
      </c>
      <c r="D38" s="814" t="s">
        <v>920</v>
      </c>
      <c r="E38" s="814" t="s">
        <v>1687</v>
      </c>
      <c r="F38" s="814" t="s">
        <v>1704</v>
      </c>
      <c r="G38" s="814" t="s">
        <v>1705</v>
      </c>
      <c r="H38" s="831">
        <v>73</v>
      </c>
      <c r="I38" s="831">
        <v>2409</v>
      </c>
      <c r="J38" s="814"/>
      <c r="K38" s="814">
        <v>33</v>
      </c>
      <c r="L38" s="831">
        <v>43</v>
      </c>
      <c r="M38" s="831">
        <v>1419</v>
      </c>
      <c r="N38" s="814"/>
      <c r="O38" s="814">
        <v>33</v>
      </c>
      <c r="P38" s="831">
        <v>10</v>
      </c>
      <c r="Q38" s="831">
        <v>340</v>
      </c>
      <c r="R38" s="819"/>
      <c r="S38" s="832">
        <v>34</v>
      </c>
    </row>
    <row r="39" spans="1:19" ht="14.45" customHeight="1" x14ac:dyDescent="0.2">
      <c r="A39" s="813" t="s">
        <v>1672</v>
      </c>
      <c r="B39" s="814" t="s">
        <v>1673</v>
      </c>
      <c r="C39" s="814" t="s">
        <v>1243</v>
      </c>
      <c r="D39" s="814" t="s">
        <v>920</v>
      </c>
      <c r="E39" s="814" t="s">
        <v>1687</v>
      </c>
      <c r="F39" s="814" t="s">
        <v>1706</v>
      </c>
      <c r="G39" s="814" t="s">
        <v>1707</v>
      </c>
      <c r="H39" s="831">
        <v>412</v>
      </c>
      <c r="I39" s="831">
        <v>147496</v>
      </c>
      <c r="J39" s="814"/>
      <c r="K39" s="814">
        <v>358</v>
      </c>
      <c r="L39" s="831">
        <v>396</v>
      </c>
      <c r="M39" s="831">
        <v>142560</v>
      </c>
      <c r="N39" s="814"/>
      <c r="O39" s="814">
        <v>360</v>
      </c>
      <c r="P39" s="831">
        <v>63</v>
      </c>
      <c r="Q39" s="831">
        <v>24444</v>
      </c>
      <c r="R39" s="819"/>
      <c r="S39" s="832">
        <v>388</v>
      </c>
    </row>
    <row r="40" spans="1:19" ht="14.45" customHeight="1" x14ac:dyDescent="0.2">
      <c r="A40" s="813" t="s">
        <v>1672</v>
      </c>
      <c r="B40" s="814" t="s">
        <v>1673</v>
      </c>
      <c r="C40" s="814" t="s">
        <v>1243</v>
      </c>
      <c r="D40" s="814" t="s">
        <v>920</v>
      </c>
      <c r="E40" s="814" t="s">
        <v>1687</v>
      </c>
      <c r="F40" s="814" t="s">
        <v>1708</v>
      </c>
      <c r="G40" s="814" t="s">
        <v>1709</v>
      </c>
      <c r="H40" s="831">
        <v>34</v>
      </c>
      <c r="I40" s="831">
        <v>2550</v>
      </c>
      <c r="J40" s="814"/>
      <c r="K40" s="814">
        <v>75</v>
      </c>
      <c r="L40" s="831">
        <v>79</v>
      </c>
      <c r="M40" s="831">
        <v>6004</v>
      </c>
      <c r="N40" s="814"/>
      <c r="O40" s="814">
        <v>76</v>
      </c>
      <c r="P40" s="831">
        <v>5</v>
      </c>
      <c r="Q40" s="831">
        <v>405</v>
      </c>
      <c r="R40" s="819"/>
      <c r="S40" s="832">
        <v>81</v>
      </c>
    </row>
    <row r="41" spans="1:19" ht="14.45" customHeight="1" x14ac:dyDescent="0.2">
      <c r="A41" s="813" t="s">
        <v>1672</v>
      </c>
      <c r="B41" s="814" t="s">
        <v>1673</v>
      </c>
      <c r="C41" s="814" t="s">
        <v>1243</v>
      </c>
      <c r="D41" s="814" t="s">
        <v>920</v>
      </c>
      <c r="E41" s="814" t="s">
        <v>1687</v>
      </c>
      <c r="F41" s="814" t="s">
        <v>1710</v>
      </c>
      <c r="G41" s="814" t="s">
        <v>1711</v>
      </c>
      <c r="H41" s="831">
        <v>2</v>
      </c>
      <c r="I41" s="831">
        <v>1414</v>
      </c>
      <c r="J41" s="814"/>
      <c r="K41" s="814">
        <v>707</v>
      </c>
      <c r="L41" s="831">
        <v>4</v>
      </c>
      <c r="M41" s="831">
        <v>2844</v>
      </c>
      <c r="N41" s="814"/>
      <c r="O41" s="814">
        <v>711</v>
      </c>
      <c r="P41" s="831"/>
      <c r="Q41" s="831"/>
      <c r="R41" s="819"/>
      <c r="S41" s="832"/>
    </row>
    <row r="42" spans="1:19" ht="14.45" customHeight="1" x14ac:dyDescent="0.2">
      <c r="A42" s="813" t="s">
        <v>1672</v>
      </c>
      <c r="B42" s="814" t="s">
        <v>1673</v>
      </c>
      <c r="C42" s="814" t="s">
        <v>1243</v>
      </c>
      <c r="D42" s="814" t="s">
        <v>920</v>
      </c>
      <c r="E42" s="814" t="s">
        <v>1687</v>
      </c>
      <c r="F42" s="814" t="s">
        <v>1714</v>
      </c>
      <c r="G42" s="814" t="s">
        <v>1715</v>
      </c>
      <c r="H42" s="831"/>
      <c r="I42" s="831"/>
      <c r="J42" s="814"/>
      <c r="K42" s="814"/>
      <c r="L42" s="831"/>
      <c r="M42" s="831"/>
      <c r="N42" s="814"/>
      <c r="O42" s="814"/>
      <c r="P42" s="831">
        <v>1</v>
      </c>
      <c r="Q42" s="831">
        <v>200</v>
      </c>
      <c r="R42" s="819"/>
      <c r="S42" s="832">
        <v>200</v>
      </c>
    </row>
    <row r="43" spans="1:19" ht="14.45" customHeight="1" x14ac:dyDescent="0.2">
      <c r="A43" s="813" t="s">
        <v>1672</v>
      </c>
      <c r="B43" s="814" t="s">
        <v>1673</v>
      </c>
      <c r="C43" s="814" t="s">
        <v>1243</v>
      </c>
      <c r="D43" s="814" t="s">
        <v>920</v>
      </c>
      <c r="E43" s="814" t="s">
        <v>1687</v>
      </c>
      <c r="F43" s="814" t="s">
        <v>1716</v>
      </c>
      <c r="G43" s="814" t="s">
        <v>1717</v>
      </c>
      <c r="H43" s="831"/>
      <c r="I43" s="831"/>
      <c r="J43" s="814"/>
      <c r="K43" s="814"/>
      <c r="L43" s="831"/>
      <c r="M43" s="831"/>
      <c r="N43" s="814"/>
      <c r="O43" s="814"/>
      <c r="P43" s="831">
        <v>1</v>
      </c>
      <c r="Q43" s="831">
        <v>122</v>
      </c>
      <c r="R43" s="819"/>
      <c r="S43" s="832">
        <v>122</v>
      </c>
    </row>
    <row r="44" spans="1:19" ht="14.45" customHeight="1" x14ac:dyDescent="0.2">
      <c r="A44" s="813" t="s">
        <v>1672</v>
      </c>
      <c r="B44" s="814" t="s">
        <v>1673</v>
      </c>
      <c r="C44" s="814" t="s">
        <v>1243</v>
      </c>
      <c r="D44" s="814" t="s">
        <v>920</v>
      </c>
      <c r="E44" s="814" t="s">
        <v>1687</v>
      </c>
      <c r="F44" s="814" t="s">
        <v>1718</v>
      </c>
      <c r="G44" s="814" t="s">
        <v>1719</v>
      </c>
      <c r="H44" s="831"/>
      <c r="I44" s="831"/>
      <c r="J44" s="814"/>
      <c r="K44" s="814"/>
      <c r="L44" s="831">
        <v>2</v>
      </c>
      <c r="M44" s="831">
        <v>210</v>
      </c>
      <c r="N44" s="814"/>
      <c r="O44" s="814">
        <v>105</v>
      </c>
      <c r="P44" s="831">
        <v>2</v>
      </c>
      <c r="Q44" s="831">
        <v>220</v>
      </c>
      <c r="R44" s="819"/>
      <c r="S44" s="832">
        <v>110</v>
      </c>
    </row>
    <row r="45" spans="1:19" ht="14.45" customHeight="1" x14ac:dyDescent="0.2">
      <c r="A45" s="813" t="s">
        <v>1672</v>
      </c>
      <c r="B45" s="814" t="s">
        <v>1673</v>
      </c>
      <c r="C45" s="814" t="s">
        <v>1243</v>
      </c>
      <c r="D45" s="814" t="s">
        <v>920</v>
      </c>
      <c r="E45" s="814" t="s">
        <v>1687</v>
      </c>
      <c r="F45" s="814" t="s">
        <v>1722</v>
      </c>
      <c r="G45" s="814" t="s">
        <v>1721</v>
      </c>
      <c r="H45" s="831"/>
      <c r="I45" s="831"/>
      <c r="J45" s="814"/>
      <c r="K45" s="814"/>
      <c r="L45" s="831">
        <v>3</v>
      </c>
      <c r="M45" s="831">
        <v>351</v>
      </c>
      <c r="N45" s="814"/>
      <c r="O45" s="814">
        <v>117</v>
      </c>
      <c r="P45" s="831">
        <v>1</v>
      </c>
      <c r="Q45" s="831">
        <v>117</v>
      </c>
      <c r="R45" s="819"/>
      <c r="S45" s="832">
        <v>117</v>
      </c>
    </row>
    <row r="46" spans="1:19" ht="14.45" customHeight="1" x14ac:dyDescent="0.2">
      <c r="A46" s="813" t="s">
        <v>1672</v>
      </c>
      <c r="B46" s="814" t="s">
        <v>1673</v>
      </c>
      <c r="C46" s="814" t="s">
        <v>1243</v>
      </c>
      <c r="D46" s="814" t="s">
        <v>920</v>
      </c>
      <c r="E46" s="814" t="s">
        <v>1687</v>
      </c>
      <c r="F46" s="814" t="s">
        <v>1724</v>
      </c>
      <c r="G46" s="814" t="s">
        <v>1725</v>
      </c>
      <c r="H46" s="831"/>
      <c r="I46" s="831"/>
      <c r="J46" s="814"/>
      <c r="K46" s="814"/>
      <c r="L46" s="831"/>
      <c r="M46" s="831"/>
      <c r="N46" s="814"/>
      <c r="O46" s="814"/>
      <c r="P46" s="831">
        <v>3</v>
      </c>
      <c r="Q46" s="831">
        <v>2661</v>
      </c>
      <c r="R46" s="819"/>
      <c r="S46" s="832">
        <v>887</v>
      </c>
    </row>
    <row r="47" spans="1:19" ht="14.45" customHeight="1" x14ac:dyDescent="0.2">
      <c r="A47" s="813" t="s">
        <v>1672</v>
      </c>
      <c r="B47" s="814" t="s">
        <v>1673</v>
      </c>
      <c r="C47" s="814" t="s">
        <v>1243</v>
      </c>
      <c r="D47" s="814" t="s">
        <v>921</v>
      </c>
      <c r="E47" s="814" t="s">
        <v>1687</v>
      </c>
      <c r="F47" s="814" t="s">
        <v>1690</v>
      </c>
      <c r="G47" s="814" t="s">
        <v>1691</v>
      </c>
      <c r="H47" s="831">
        <v>1</v>
      </c>
      <c r="I47" s="831">
        <v>67</v>
      </c>
      <c r="J47" s="814"/>
      <c r="K47" s="814">
        <v>67</v>
      </c>
      <c r="L47" s="831">
        <v>2</v>
      </c>
      <c r="M47" s="831">
        <v>136</v>
      </c>
      <c r="N47" s="814"/>
      <c r="O47" s="814">
        <v>68</v>
      </c>
      <c r="P47" s="831"/>
      <c r="Q47" s="831"/>
      <c r="R47" s="819"/>
      <c r="S47" s="832"/>
    </row>
    <row r="48" spans="1:19" ht="14.45" customHeight="1" x14ac:dyDescent="0.2">
      <c r="A48" s="813" t="s">
        <v>1672</v>
      </c>
      <c r="B48" s="814" t="s">
        <v>1673</v>
      </c>
      <c r="C48" s="814" t="s">
        <v>1243</v>
      </c>
      <c r="D48" s="814" t="s">
        <v>921</v>
      </c>
      <c r="E48" s="814" t="s">
        <v>1687</v>
      </c>
      <c r="F48" s="814" t="s">
        <v>1694</v>
      </c>
      <c r="G48" s="814" t="s">
        <v>1695</v>
      </c>
      <c r="H48" s="831">
        <v>10</v>
      </c>
      <c r="I48" s="831">
        <v>380</v>
      </c>
      <c r="J48" s="814"/>
      <c r="K48" s="814">
        <v>38</v>
      </c>
      <c r="L48" s="831">
        <v>9</v>
      </c>
      <c r="M48" s="831">
        <v>342</v>
      </c>
      <c r="N48" s="814"/>
      <c r="O48" s="814">
        <v>38</v>
      </c>
      <c r="P48" s="831"/>
      <c r="Q48" s="831"/>
      <c r="R48" s="819"/>
      <c r="S48" s="832"/>
    </row>
    <row r="49" spans="1:19" ht="14.45" customHeight="1" x14ac:dyDescent="0.2">
      <c r="A49" s="813" t="s">
        <v>1672</v>
      </c>
      <c r="B49" s="814" t="s">
        <v>1673</v>
      </c>
      <c r="C49" s="814" t="s">
        <v>1243</v>
      </c>
      <c r="D49" s="814" t="s">
        <v>921</v>
      </c>
      <c r="E49" s="814" t="s">
        <v>1687</v>
      </c>
      <c r="F49" s="814" t="s">
        <v>1696</v>
      </c>
      <c r="G49" s="814" t="s">
        <v>1697</v>
      </c>
      <c r="H49" s="831">
        <v>2</v>
      </c>
      <c r="I49" s="831">
        <v>358</v>
      </c>
      <c r="J49" s="814"/>
      <c r="K49" s="814">
        <v>179</v>
      </c>
      <c r="L49" s="831">
        <v>5</v>
      </c>
      <c r="M49" s="831">
        <v>900</v>
      </c>
      <c r="N49" s="814"/>
      <c r="O49" s="814">
        <v>180</v>
      </c>
      <c r="P49" s="831"/>
      <c r="Q49" s="831"/>
      <c r="R49" s="819"/>
      <c r="S49" s="832"/>
    </row>
    <row r="50" spans="1:19" ht="14.45" customHeight="1" x14ac:dyDescent="0.2">
      <c r="A50" s="813" t="s">
        <v>1672</v>
      </c>
      <c r="B50" s="814" t="s">
        <v>1673</v>
      </c>
      <c r="C50" s="814" t="s">
        <v>1243</v>
      </c>
      <c r="D50" s="814" t="s">
        <v>921</v>
      </c>
      <c r="E50" s="814" t="s">
        <v>1687</v>
      </c>
      <c r="F50" s="814" t="s">
        <v>1698</v>
      </c>
      <c r="G50" s="814" t="s">
        <v>1699</v>
      </c>
      <c r="H50" s="831">
        <v>0</v>
      </c>
      <c r="I50" s="831">
        <v>0</v>
      </c>
      <c r="J50" s="814"/>
      <c r="K50" s="814"/>
      <c r="L50" s="831">
        <v>2</v>
      </c>
      <c r="M50" s="831">
        <v>460</v>
      </c>
      <c r="N50" s="814"/>
      <c r="O50" s="814">
        <v>230</v>
      </c>
      <c r="P50" s="831"/>
      <c r="Q50" s="831"/>
      <c r="R50" s="819"/>
      <c r="S50" s="832"/>
    </row>
    <row r="51" spans="1:19" ht="14.45" customHeight="1" x14ac:dyDescent="0.2">
      <c r="A51" s="813" t="s">
        <v>1672</v>
      </c>
      <c r="B51" s="814" t="s">
        <v>1673</v>
      </c>
      <c r="C51" s="814" t="s">
        <v>1243</v>
      </c>
      <c r="D51" s="814" t="s">
        <v>921</v>
      </c>
      <c r="E51" s="814" t="s">
        <v>1687</v>
      </c>
      <c r="F51" s="814" t="s">
        <v>1702</v>
      </c>
      <c r="G51" s="814" t="s">
        <v>1703</v>
      </c>
      <c r="H51" s="831">
        <v>1</v>
      </c>
      <c r="I51" s="831">
        <v>116</v>
      </c>
      <c r="J51" s="814"/>
      <c r="K51" s="814">
        <v>116</v>
      </c>
      <c r="L51" s="831">
        <v>10</v>
      </c>
      <c r="M51" s="831">
        <v>1170</v>
      </c>
      <c r="N51" s="814"/>
      <c r="O51" s="814">
        <v>117</v>
      </c>
      <c r="P51" s="831">
        <v>6</v>
      </c>
      <c r="Q51" s="831">
        <v>762</v>
      </c>
      <c r="R51" s="819"/>
      <c r="S51" s="832">
        <v>127</v>
      </c>
    </row>
    <row r="52" spans="1:19" ht="14.45" customHeight="1" x14ac:dyDescent="0.2">
      <c r="A52" s="813" t="s">
        <v>1672</v>
      </c>
      <c r="B52" s="814" t="s">
        <v>1673</v>
      </c>
      <c r="C52" s="814" t="s">
        <v>1243</v>
      </c>
      <c r="D52" s="814" t="s">
        <v>921</v>
      </c>
      <c r="E52" s="814" t="s">
        <v>1687</v>
      </c>
      <c r="F52" s="814" t="s">
        <v>1706</v>
      </c>
      <c r="G52" s="814" t="s">
        <v>1707</v>
      </c>
      <c r="H52" s="831">
        <v>2</v>
      </c>
      <c r="I52" s="831">
        <v>716</v>
      </c>
      <c r="J52" s="814"/>
      <c r="K52" s="814">
        <v>358</v>
      </c>
      <c r="L52" s="831">
        <v>10</v>
      </c>
      <c r="M52" s="831">
        <v>3600</v>
      </c>
      <c r="N52" s="814"/>
      <c r="O52" s="814">
        <v>360</v>
      </c>
      <c r="P52" s="831">
        <v>5</v>
      </c>
      <c r="Q52" s="831">
        <v>1940</v>
      </c>
      <c r="R52" s="819"/>
      <c r="S52" s="832">
        <v>388</v>
      </c>
    </row>
    <row r="53" spans="1:19" ht="14.45" customHeight="1" x14ac:dyDescent="0.2">
      <c r="A53" s="813" t="s">
        <v>1672</v>
      </c>
      <c r="B53" s="814" t="s">
        <v>1673</v>
      </c>
      <c r="C53" s="814" t="s">
        <v>1243</v>
      </c>
      <c r="D53" s="814" t="s">
        <v>921</v>
      </c>
      <c r="E53" s="814" t="s">
        <v>1687</v>
      </c>
      <c r="F53" s="814" t="s">
        <v>1710</v>
      </c>
      <c r="G53" s="814" t="s">
        <v>1711</v>
      </c>
      <c r="H53" s="831"/>
      <c r="I53" s="831"/>
      <c r="J53" s="814"/>
      <c r="K53" s="814"/>
      <c r="L53" s="831"/>
      <c r="M53" s="831"/>
      <c r="N53" s="814"/>
      <c r="O53" s="814"/>
      <c r="P53" s="831">
        <v>1</v>
      </c>
      <c r="Q53" s="831">
        <v>768</v>
      </c>
      <c r="R53" s="819"/>
      <c r="S53" s="832">
        <v>768</v>
      </c>
    </row>
    <row r="54" spans="1:19" ht="14.45" customHeight="1" x14ac:dyDescent="0.2">
      <c r="A54" s="813" t="s">
        <v>1672</v>
      </c>
      <c r="B54" s="814" t="s">
        <v>1673</v>
      </c>
      <c r="C54" s="814" t="s">
        <v>1243</v>
      </c>
      <c r="D54" s="814" t="s">
        <v>921</v>
      </c>
      <c r="E54" s="814" t="s">
        <v>1687</v>
      </c>
      <c r="F54" s="814" t="s">
        <v>1714</v>
      </c>
      <c r="G54" s="814" t="s">
        <v>1715</v>
      </c>
      <c r="H54" s="831"/>
      <c r="I54" s="831"/>
      <c r="J54" s="814"/>
      <c r="K54" s="814"/>
      <c r="L54" s="831">
        <v>1</v>
      </c>
      <c r="M54" s="831">
        <v>186</v>
      </c>
      <c r="N54" s="814"/>
      <c r="O54" s="814">
        <v>186</v>
      </c>
      <c r="P54" s="831"/>
      <c r="Q54" s="831"/>
      <c r="R54" s="819"/>
      <c r="S54" s="832"/>
    </row>
    <row r="55" spans="1:19" ht="14.45" customHeight="1" x14ac:dyDescent="0.2">
      <c r="A55" s="813" t="s">
        <v>1672</v>
      </c>
      <c r="B55" s="814" t="s">
        <v>1673</v>
      </c>
      <c r="C55" s="814" t="s">
        <v>1243</v>
      </c>
      <c r="D55" s="814" t="s">
        <v>921</v>
      </c>
      <c r="E55" s="814" t="s">
        <v>1687</v>
      </c>
      <c r="F55" s="814" t="s">
        <v>1716</v>
      </c>
      <c r="G55" s="814" t="s">
        <v>1717</v>
      </c>
      <c r="H55" s="831"/>
      <c r="I55" s="831"/>
      <c r="J55" s="814"/>
      <c r="K55" s="814"/>
      <c r="L55" s="831">
        <v>1</v>
      </c>
      <c r="M55" s="831">
        <v>114</v>
      </c>
      <c r="N55" s="814"/>
      <c r="O55" s="814">
        <v>114</v>
      </c>
      <c r="P55" s="831"/>
      <c r="Q55" s="831"/>
      <c r="R55" s="819"/>
      <c r="S55" s="832"/>
    </row>
    <row r="56" spans="1:19" ht="14.45" customHeight="1" x14ac:dyDescent="0.2">
      <c r="A56" s="813" t="s">
        <v>1672</v>
      </c>
      <c r="B56" s="814" t="s">
        <v>1673</v>
      </c>
      <c r="C56" s="814" t="s">
        <v>1243</v>
      </c>
      <c r="D56" s="814" t="s">
        <v>921</v>
      </c>
      <c r="E56" s="814" t="s">
        <v>1687</v>
      </c>
      <c r="F56" s="814" t="s">
        <v>1718</v>
      </c>
      <c r="G56" s="814" t="s">
        <v>1719</v>
      </c>
      <c r="H56" s="831"/>
      <c r="I56" s="831"/>
      <c r="J56" s="814"/>
      <c r="K56" s="814"/>
      <c r="L56" s="831">
        <v>2</v>
      </c>
      <c r="M56" s="831">
        <v>210</v>
      </c>
      <c r="N56" s="814"/>
      <c r="O56" s="814">
        <v>105</v>
      </c>
      <c r="P56" s="831"/>
      <c r="Q56" s="831"/>
      <c r="R56" s="819"/>
      <c r="S56" s="832"/>
    </row>
    <row r="57" spans="1:19" ht="14.45" customHeight="1" x14ac:dyDescent="0.2">
      <c r="A57" s="813" t="s">
        <v>1672</v>
      </c>
      <c r="B57" s="814" t="s">
        <v>1673</v>
      </c>
      <c r="C57" s="814" t="s">
        <v>1243</v>
      </c>
      <c r="D57" s="814" t="s">
        <v>924</v>
      </c>
      <c r="E57" s="814" t="s">
        <v>1675</v>
      </c>
      <c r="F57" s="814" t="s">
        <v>1676</v>
      </c>
      <c r="G57" s="814" t="s">
        <v>1681</v>
      </c>
      <c r="H57" s="831">
        <v>79</v>
      </c>
      <c r="I57" s="831">
        <v>1634326</v>
      </c>
      <c r="J57" s="814"/>
      <c r="K57" s="814">
        <v>20687.67088607595</v>
      </c>
      <c r="L57" s="831">
        <v>127</v>
      </c>
      <c r="M57" s="831">
        <v>2653538</v>
      </c>
      <c r="N57" s="814"/>
      <c r="O57" s="814">
        <v>20894</v>
      </c>
      <c r="P57" s="831">
        <v>64</v>
      </c>
      <c r="Q57" s="831">
        <v>1337216</v>
      </c>
      <c r="R57" s="819"/>
      <c r="S57" s="832">
        <v>20894</v>
      </c>
    </row>
    <row r="58" spans="1:19" ht="14.45" customHeight="1" x14ac:dyDescent="0.2">
      <c r="A58" s="813" t="s">
        <v>1672</v>
      </c>
      <c r="B58" s="814" t="s">
        <v>1673</v>
      </c>
      <c r="C58" s="814" t="s">
        <v>1243</v>
      </c>
      <c r="D58" s="814" t="s">
        <v>924</v>
      </c>
      <c r="E58" s="814" t="s">
        <v>1675</v>
      </c>
      <c r="F58" s="814" t="s">
        <v>1678</v>
      </c>
      <c r="G58" s="814" t="s">
        <v>1681</v>
      </c>
      <c r="H58" s="831">
        <v>43</v>
      </c>
      <c r="I58" s="831">
        <v>441762.28</v>
      </c>
      <c r="J58" s="814"/>
      <c r="K58" s="814">
        <v>10273.541395348839</v>
      </c>
      <c r="L58" s="831">
        <v>47</v>
      </c>
      <c r="M58" s="831">
        <v>491009</v>
      </c>
      <c r="N58" s="814"/>
      <c r="O58" s="814">
        <v>10447</v>
      </c>
      <c r="P58" s="831">
        <v>41</v>
      </c>
      <c r="Q58" s="831">
        <v>428327</v>
      </c>
      <c r="R58" s="819"/>
      <c r="S58" s="832">
        <v>10447</v>
      </c>
    </row>
    <row r="59" spans="1:19" ht="14.45" customHeight="1" x14ac:dyDescent="0.2">
      <c r="A59" s="813" t="s">
        <v>1672</v>
      </c>
      <c r="B59" s="814" t="s">
        <v>1673</v>
      </c>
      <c r="C59" s="814" t="s">
        <v>1243</v>
      </c>
      <c r="D59" s="814" t="s">
        <v>924</v>
      </c>
      <c r="E59" s="814" t="s">
        <v>1682</v>
      </c>
      <c r="F59" s="814" t="s">
        <v>1683</v>
      </c>
      <c r="G59" s="814" t="s">
        <v>1684</v>
      </c>
      <c r="H59" s="831">
        <v>1</v>
      </c>
      <c r="I59" s="831">
        <v>1674.52</v>
      </c>
      <c r="J59" s="814"/>
      <c r="K59" s="814">
        <v>1674.52</v>
      </c>
      <c r="L59" s="831"/>
      <c r="M59" s="831"/>
      <c r="N59" s="814"/>
      <c r="O59" s="814"/>
      <c r="P59" s="831"/>
      <c r="Q59" s="831"/>
      <c r="R59" s="819"/>
      <c r="S59" s="832"/>
    </row>
    <row r="60" spans="1:19" ht="14.45" customHeight="1" x14ac:dyDescent="0.2">
      <c r="A60" s="813" t="s">
        <v>1672</v>
      </c>
      <c r="B60" s="814" t="s">
        <v>1673</v>
      </c>
      <c r="C60" s="814" t="s">
        <v>1243</v>
      </c>
      <c r="D60" s="814" t="s">
        <v>924</v>
      </c>
      <c r="E60" s="814" t="s">
        <v>1682</v>
      </c>
      <c r="F60" s="814" t="s">
        <v>1685</v>
      </c>
      <c r="G60" s="814" t="s">
        <v>1686</v>
      </c>
      <c r="H60" s="831">
        <v>1</v>
      </c>
      <c r="I60" s="831">
        <v>249.96</v>
      </c>
      <c r="J60" s="814"/>
      <c r="K60" s="814">
        <v>249.96</v>
      </c>
      <c r="L60" s="831"/>
      <c r="M60" s="831"/>
      <c r="N60" s="814"/>
      <c r="O60" s="814"/>
      <c r="P60" s="831"/>
      <c r="Q60" s="831"/>
      <c r="R60" s="819"/>
      <c r="S60" s="832"/>
    </row>
    <row r="61" spans="1:19" ht="14.45" customHeight="1" x14ac:dyDescent="0.2">
      <c r="A61" s="813" t="s">
        <v>1672</v>
      </c>
      <c r="B61" s="814" t="s">
        <v>1673</v>
      </c>
      <c r="C61" s="814" t="s">
        <v>1243</v>
      </c>
      <c r="D61" s="814" t="s">
        <v>924</v>
      </c>
      <c r="E61" s="814" t="s">
        <v>1687</v>
      </c>
      <c r="F61" s="814" t="s">
        <v>1688</v>
      </c>
      <c r="G61" s="814" t="s">
        <v>1689</v>
      </c>
      <c r="H61" s="831">
        <v>3</v>
      </c>
      <c r="I61" s="831">
        <v>93</v>
      </c>
      <c r="J61" s="814"/>
      <c r="K61" s="814">
        <v>31</v>
      </c>
      <c r="L61" s="831">
        <v>6</v>
      </c>
      <c r="M61" s="831">
        <v>186</v>
      </c>
      <c r="N61" s="814"/>
      <c r="O61" s="814">
        <v>31</v>
      </c>
      <c r="P61" s="831"/>
      <c r="Q61" s="831"/>
      <c r="R61" s="819"/>
      <c r="S61" s="832"/>
    </row>
    <row r="62" spans="1:19" ht="14.45" customHeight="1" x14ac:dyDescent="0.2">
      <c r="A62" s="813" t="s">
        <v>1672</v>
      </c>
      <c r="B62" s="814" t="s">
        <v>1673</v>
      </c>
      <c r="C62" s="814" t="s">
        <v>1243</v>
      </c>
      <c r="D62" s="814" t="s">
        <v>924</v>
      </c>
      <c r="E62" s="814" t="s">
        <v>1687</v>
      </c>
      <c r="F62" s="814" t="s">
        <v>1690</v>
      </c>
      <c r="G62" s="814" t="s">
        <v>1691</v>
      </c>
      <c r="H62" s="831">
        <v>34</v>
      </c>
      <c r="I62" s="831">
        <v>2278</v>
      </c>
      <c r="J62" s="814"/>
      <c r="K62" s="814">
        <v>67</v>
      </c>
      <c r="L62" s="831">
        <v>47</v>
      </c>
      <c r="M62" s="831">
        <v>3196</v>
      </c>
      <c r="N62" s="814"/>
      <c r="O62" s="814">
        <v>68</v>
      </c>
      <c r="P62" s="831">
        <v>21</v>
      </c>
      <c r="Q62" s="831">
        <v>1512</v>
      </c>
      <c r="R62" s="819"/>
      <c r="S62" s="832">
        <v>72</v>
      </c>
    </row>
    <row r="63" spans="1:19" ht="14.45" customHeight="1" x14ac:dyDescent="0.2">
      <c r="A63" s="813" t="s">
        <v>1672</v>
      </c>
      <c r="B63" s="814" t="s">
        <v>1673</v>
      </c>
      <c r="C63" s="814" t="s">
        <v>1243</v>
      </c>
      <c r="D63" s="814" t="s">
        <v>924</v>
      </c>
      <c r="E63" s="814" t="s">
        <v>1687</v>
      </c>
      <c r="F63" s="814" t="s">
        <v>1692</v>
      </c>
      <c r="G63" s="814" t="s">
        <v>1693</v>
      </c>
      <c r="H63" s="831">
        <v>1</v>
      </c>
      <c r="I63" s="831">
        <v>199</v>
      </c>
      <c r="J63" s="814"/>
      <c r="K63" s="814">
        <v>199</v>
      </c>
      <c r="L63" s="831"/>
      <c r="M63" s="831"/>
      <c r="N63" s="814"/>
      <c r="O63" s="814"/>
      <c r="P63" s="831"/>
      <c r="Q63" s="831"/>
      <c r="R63" s="819"/>
      <c r="S63" s="832"/>
    </row>
    <row r="64" spans="1:19" ht="14.45" customHeight="1" x14ac:dyDescent="0.2">
      <c r="A64" s="813" t="s">
        <v>1672</v>
      </c>
      <c r="B64" s="814" t="s">
        <v>1673</v>
      </c>
      <c r="C64" s="814" t="s">
        <v>1243</v>
      </c>
      <c r="D64" s="814" t="s">
        <v>924</v>
      </c>
      <c r="E64" s="814" t="s">
        <v>1687</v>
      </c>
      <c r="F64" s="814" t="s">
        <v>1694</v>
      </c>
      <c r="G64" s="814" t="s">
        <v>1695</v>
      </c>
      <c r="H64" s="831">
        <v>369</v>
      </c>
      <c r="I64" s="831">
        <v>14022</v>
      </c>
      <c r="J64" s="814"/>
      <c r="K64" s="814">
        <v>38</v>
      </c>
      <c r="L64" s="831">
        <v>352</v>
      </c>
      <c r="M64" s="831">
        <v>13376</v>
      </c>
      <c r="N64" s="814"/>
      <c r="O64" s="814">
        <v>38</v>
      </c>
      <c r="P64" s="831">
        <v>149</v>
      </c>
      <c r="Q64" s="831">
        <v>5960</v>
      </c>
      <c r="R64" s="819"/>
      <c r="S64" s="832">
        <v>40</v>
      </c>
    </row>
    <row r="65" spans="1:19" ht="14.45" customHeight="1" x14ac:dyDescent="0.2">
      <c r="A65" s="813" t="s">
        <v>1672</v>
      </c>
      <c r="B65" s="814" t="s">
        <v>1673</v>
      </c>
      <c r="C65" s="814" t="s">
        <v>1243</v>
      </c>
      <c r="D65" s="814" t="s">
        <v>924</v>
      </c>
      <c r="E65" s="814" t="s">
        <v>1687</v>
      </c>
      <c r="F65" s="814" t="s">
        <v>1696</v>
      </c>
      <c r="G65" s="814" t="s">
        <v>1697</v>
      </c>
      <c r="H65" s="831">
        <v>357</v>
      </c>
      <c r="I65" s="831">
        <v>63903</v>
      </c>
      <c r="J65" s="814"/>
      <c r="K65" s="814">
        <v>179</v>
      </c>
      <c r="L65" s="831">
        <v>557</v>
      </c>
      <c r="M65" s="831">
        <v>100260</v>
      </c>
      <c r="N65" s="814"/>
      <c r="O65" s="814">
        <v>180</v>
      </c>
      <c r="P65" s="831">
        <v>187</v>
      </c>
      <c r="Q65" s="831">
        <v>36278</v>
      </c>
      <c r="R65" s="819"/>
      <c r="S65" s="832">
        <v>194</v>
      </c>
    </row>
    <row r="66" spans="1:19" ht="14.45" customHeight="1" x14ac:dyDescent="0.2">
      <c r="A66" s="813" t="s">
        <v>1672</v>
      </c>
      <c r="B66" s="814" t="s">
        <v>1673</v>
      </c>
      <c r="C66" s="814" t="s">
        <v>1243</v>
      </c>
      <c r="D66" s="814" t="s">
        <v>924</v>
      </c>
      <c r="E66" s="814" t="s">
        <v>1687</v>
      </c>
      <c r="F66" s="814" t="s">
        <v>1698</v>
      </c>
      <c r="G66" s="814" t="s">
        <v>1699</v>
      </c>
      <c r="H66" s="831"/>
      <c r="I66" s="831"/>
      <c r="J66" s="814"/>
      <c r="K66" s="814"/>
      <c r="L66" s="831">
        <v>5</v>
      </c>
      <c r="M66" s="831">
        <v>1150</v>
      </c>
      <c r="N66" s="814"/>
      <c r="O66" s="814">
        <v>230</v>
      </c>
      <c r="P66" s="831">
        <v>6</v>
      </c>
      <c r="Q66" s="831">
        <v>1458</v>
      </c>
      <c r="R66" s="819"/>
      <c r="S66" s="832">
        <v>243</v>
      </c>
    </row>
    <row r="67" spans="1:19" ht="14.45" customHeight="1" x14ac:dyDescent="0.2">
      <c r="A67" s="813" t="s">
        <v>1672</v>
      </c>
      <c r="B67" s="814" t="s">
        <v>1673</v>
      </c>
      <c r="C67" s="814" t="s">
        <v>1243</v>
      </c>
      <c r="D67" s="814" t="s">
        <v>924</v>
      </c>
      <c r="E67" s="814" t="s">
        <v>1687</v>
      </c>
      <c r="F67" s="814" t="s">
        <v>1700</v>
      </c>
      <c r="G67" s="814" t="s">
        <v>1701</v>
      </c>
      <c r="H67" s="831">
        <v>82</v>
      </c>
      <c r="I67" s="831">
        <v>0</v>
      </c>
      <c r="J67" s="814"/>
      <c r="K67" s="814">
        <v>0</v>
      </c>
      <c r="L67" s="831">
        <v>129</v>
      </c>
      <c r="M67" s="831">
        <v>0</v>
      </c>
      <c r="N67" s="814"/>
      <c r="O67" s="814">
        <v>0</v>
      </c>
      <c r="P67" s="831">
        <v>65</v>
      </c>
      <c r="Q67" s="831">
        <v>0</v>
      </c>
      <c r="R67" s="819"/>
      <c r="S67" s="832">
        <v>0</v>
      </c>
    </row>
    <row r="68" spans="1:19" ht="14.45" customHeight="1" x14ac:dyDescent="0.2">
      <c r="A68" s="813" t="s">
        <v>1672</v>
      </c>
      <c r="B68" s="814" t="s">
        <v>1673</v>
      </c>
      <c r="C68" s="814" t="s">
        <v>1243</v>
      </c>
      <c r="D68" s="814" t="s">
        <v>924</v>
      </c>
      <c r="E68" s="814" t="s">
        <v>1687</v>
      </c>
      <c r="F68" s="814" t="s">
        <v>1702</v>
      </c>
      <c r="G68" s="814" t="s">
        <v>1703</v>
      </c>
      <c r="H68" s="831">
        <v>359</v>
      </c>
      <c r="I68" s="831">
        <v>41644</v>
      </c>
      <c r="J68" s="814"/>
      <c r="K68" s="814">
        <v>116</v>
      </c>
      <c r="L68" s="831">
        <v>552</v>
      </c>
      <c r="M68" s="831">
        <v>64584</v>
      </c>
      <c r="N68" s="814"/>
      <c r="O68" s="814">
        <v>117</v>
      </c>
      <c r="P68" s="831">
        <v>188</v>
      </c>
      <c r="Q68" s="831">
        <v>23876</v>
      </c>
      <c r="R68" s="819"/>
      <c r="S68" s="832">
        <v>127</v>
      </c>
    </row>
    <row r="69" spans="1:19" ht="14.45" customHeight="1" x14ac:dyDescent="0.2">
      <c r="A69" s="813" t="s">
        <v>1672</v>
      </c>
      <c r="B69" s="814" t="s">
        <v>1673</v>
      </c>
      <c r="C69" s="814" t="s">
        <v>1243</v>
      </c>
      <c r="D69" s="814" t="s">
        <v>924</v>
      </c>
      <c r="E69" s="814" t="s">
        <v>1687</v>
      </c>
      <c r="F69" s="814" t="s">
        <v>1704</v>
      </c>
      <c r="G69" s="814" t="s">
        <v>1705</v>
      </c>
      <c r="H69" s="831">
        <v>84</v>
      </c>
      <c r="I69" s="831">
        <v>2772</v>
      </c>
      <c r="J69" s="814"/>
      <c r="K69" s="814">
        <v>33</v>
      </c>
      <c r="L69" s="831">
        <v>116</v>
      </c>
      <c r="M69" s="831">
        <v>3828</v>
      </c>
      <c r="N69" s="814"/>
      <c r="O69" s="814">
        <v>33</v>
      </c>
      <c r="P69" s="831">
        <v>76</v>
      </c>
      <c r="Q69" s="831">
        <v>2584</v>
      </c>
      <c r="R69" s="819"/>
      <c r="S69" s="832">
        <v>34</v>
      </c>
    </row>
    <row r="70" spans="1:19" ht="14.45" customHeight="1" x14ac:dyDescent="0.2">
      <c r="A70" s="813" t="s">
        <v>1672</v>
      </c>
      <c r="B70" s="814" t="s">
        <v>1673</v>
      </c>
      <c r="C70" s="814" t="s">
        <v>1243</v>
      </c>
      <c r="D70" s="814" t="s">
        <v>924</v>
      </c>
      <c r="E70" s="814" t="s">
        <v>1687</v>
      </c>
      <c r="F70" s="814" t="s">
        <v>1706</v>
      </c>
      <c r="G70" s="814" t="s">
        <v>1707</v>
      </c>
      <c r="H70" s="831">
        <v>10</v>
      </c>
      <c r="I70" s="831">
        <v>3580</v>
      </c>
      <c r="J70" s="814"/>
      <c r="K70" s="814">
        <v>358</v>
      </c>
      <c r="L70" s="831"/>
      <c r="M70" s="831"/>
      <c r="N70" s="814"/>
      <c r="O70" s="814"/>
      <c r="P70" s="831"/>
      <c r="Q70" s="831"/>
      <c r="R70" s="819"/>
      <c r="S70" s="832"/>
    </row>
    <row r="71" spans="1:19" ht="14.45" customHeight="1" x14ac:dyDescent="0.2">
      <c r="A71" s="813" t="s">
        <v>1672</v>
      </c>
      <c r="B71" s="814" t="s">
        <v>1673</v>
      </c>
      <c r="C71" s="814" t="s">
        <v>1243</v>
      </c>
      <c r="D71" s="814" t="s">
        <v>924</v>
      </c>
      <c r="E71" s="814" t="s">
        <v>1687</v>
      </c>
      <c r="F71" s="814" t="s">
        <v>1708</v>
      </c>
      <c r="G71" s="814" t="s">
        <v>1709</v>
      </c>
      <c r="H71" s="831">
        <v>50</v>
      </c>
      <c r="I71" s="831">
        <v>3750</v>
      </c>
      <c r="J71" s="814"/>
      <c r="K71" s="814">
        <v>75</v>
      </c>
      <c r="L71" s="831">
        <v>39</v>
      </c>
      <c r="M71" s="831">
        <v>2964</v>
      </c>
      <c r="N71" s="814"/>
      <c r="O71" s="814">
        <v>76</v>
      </c>
      <c r="P71" s="831">
        <v>13</v>
      </c>
      <c r="Q71" s="831">
        <v>1053</v>
      </c>
      <c r="R71" s="819"/>
      <c r="S71" s="832">
        <v>81</v>
      </c>
    </row>
    <row r="72" spans="1:19" ht="14.45" customHeight="1" x14ac:dyDescent="0.2">
      <c r="A72" s="813" t="s">
        <v>1672</v>
      </c>
      <c r="B72" s="814" t="s">
        <v>1673</v>
      </c>
      <c r="C72" s="814" t="s">
        <v>1243</v>
      </c>
      <c r="D72" s="814" t="s">
        <v>924</v>
      </c>
      <c r="E72" s="814" t="s">
        <v>1687</v>
      </c>
      <c r="F72" s="814" t="s">
        <v>1714</v>
      </c>
      <c r="G72" s="814" t="s">
        <v>1715</v>
      </c>
      <c r="H72" s="831"/>
      <c r="I72" s="831"/>
      <c r="J72" s="814"/>
      <c r="K72" s="814"/>
      <c r="L72" s="831">
        <v>23</v>
      </c>
      <c r="M72" s="831">
        <v>4278</v>
      </c>
      <c r="N72" s="814"/>
      <c r="O72" s="814">
        <v>186</v>
      </c>
      <c r="P72" s="831"/>
      <c r="Q72" s="831"/>
      <c r="R72" s="819"/>
      <c r="S72" s="832"/>
    </row>
    <row r="73" spans="1:19" ht="14.45" customHeight="1" x14ac:dyDescent="0.2">
      <c r="A73" s="813" t="s">
        <v>1672</v>
      </c>
      <c r="B73" s="814" t="s">
        <v>1673</v>
      </c>
      <c r="C73" s="814" t="s">
        <v>1243</v>
      </c>
      <c r="D73" s="814" t="s">
        <v>924</v>
      </c>
      <c r="E73" s="814" t="s">
        <v>1687</v>
      </c>
      <c r="F73" s="814" t="s">
        <v>1716</v>
      </c>
      <c r="G73" s="814" t="s">
        <v>1717</v>
      </c>
      <c r="H73" s="831"/>
      <c r="I73" s="831"/>
      <c r="J73" s="814"/>
      <c r="K73" s="814"/>
      <c r="L73" s="831">
        <v>5</v>
      </c>
      <c r="M73" s="831">
        <v>570</v>
      </c>
      <c r="N73" s="814"/>
      <c r="O73" s="814">
        <v>114</v>
      </c>
      <c r="P73" s="831">
        <v>4</v>
      </c>
      <c r="Q73" s="831">
        <v>488</v>
      </c>
      <c r="R73" s="819"/>
      <c r="S73" s="832">
        <v>122</v>
      </c>
    </row>
    <row r="74" spans="1:19" ht="14.45" customHeight="1" x14ac:dyDescent="0.2">
      <c r="A74" s="813" t="s">
        <v>1672</v>
      </c>
      <c r="B74" s="814" t="s">
        <v>1673</v>
      </c>
      <c r="C74" s="814" t="s">
        <v>1243</v>
      </c>
      <c r="D74" s="814" t="s">
        <v>924</v>
      </c>
      <c r="E74" s="814" t="s">
        <v>1687</v>
      </c>
      <c r="F74" s="814" t="s">
        <v>1718</v>
      </c>
      <c r="G74" s="814" t="s">
        <v>1719</v>
      </c>
      <c r="H74" s="831"/>
      <c r="I74" s="831"/>
      <c r="J74" s="814"/>
      <c r="K74" s="814"/>
      <c r="L74" s="831">
        <v>19</v>
      </c>
      <c r="M74" s="831">
        <v>1995</v>
      </c>
      <c r="N74" s="814"/>
      <c r="O74" s="814">
        <v>105</v>
      </c>
      <c r="P74" s="831">
        <v>10</v>
      </c>
      <c r="Q74" s="831">
        <v>1100</v>
      </c>
      <c r="R74" s="819"/>
      <c r="S74" s="832">
        <v>110</v>
      </c>
    </row>
    <row r="75" spans="1:19" ht="14.45" customHeight="1" x14ac:dyDescent="0.2">
      <c r="A75" s="813" t="s">
        <v>1672</v>
      </c>
      <c r="B75" s="814" t="s">
        <v>1673</v>
      </c>
      <c r="C75" s="814" t="s">
        <v>1243</v>
      </c>
      <c r="D75" s="814" t="s">
        <v>924</v>
      </c>
      <c r="E75" s="814" t="s">
        <v>1687</v>
      </c>
      <c r="F75" s="814" t="s">
        <v>1720</v>
      </c>
      <c r="G75" s="814" t="s">
        <v>1721</v>
      </c>
      <c r="H75" s="831"/>
      <c r="I75" s="831"/>
      <c r="J75" s="814"/>
      <c r="K75" s="814"/>
      <c r="L75" s="831"/>
      <c r="M75" s="831"/>
      <c r="N75" s="814"/>
      <c r="O75" s="814"/>
      <c r="P75" s="831">
        <v>1</v>
      </c>
      <c r="Q75" s="831">
        <v>234</v>
      </c>
      <c r="R75" s="819"/>
      <c r="S75" s="832">
        <v>234</v>
      </c>
    </row>
    <row r="76" spans="1:19" ht="14.45" customHeight="1" x14ac:dyDescent="0.2">
      <c r="A76" s="813" t="s">
        <v>1672</v>
      </c>
      <c r="B76" s="814" t="s">
        <v>1673</v>
      </c>
      <c r="C76" s="814" t="s">
        <v>1243</v>
      </c>
      <c r="D76" s="814" t="s">
        <v>924</v>
      </c>
      <c r="E76" s="814" t="s">
        <v>1687</v>
      </c>
      <c r="F76" s="814" t="s">
        <v>1722</v>
      </c>
      <c r="G76" s="814" t="s">
        <v>1721</v>
      </c>
      <c r="H76" s="831"/>
      <c r="I76" s="831"/>
      <c r="J76" s="814"/>
      <c r="K76" s="814"/>
      <c r="L76" s="831">
        <v>4</v>
      </c>
      <c r="M76" s="831">
        <v>468</v>
      </c>
      <c r="N76" s="814"/>
      <c r="O76" s="814">
        <v>117</v>
      </c>
      <c r="P76" s="831"/>
      <c r="Q76" s="831"/>
      <c r="R76" s="819"/>
      <c r="S76" s="832"/>
    </row>
    <row r="77" spans="1:19" ht="14.45" customHeight="1" x14ac:dyDescent="0.2">
      <c r="A77" s="813" t="s">
        <v>1672</v>
      </c>
      <c r="B77" s="814" t="s">
        <v>1673</v>
      </c>
      <c r="C77" s="814" t="s">
        <v>1243</v>
      </c>
      <c r="D77" s="814" t="s">
        <v>924</v>
      </c>
      <c r="E77" s="814" t="s">
        <v>1687</v>
      </c>
      <c r="F77" s="814" t="s">
        <v>1723</v>
      </c>
      <c r="G77" s="814"/>
      <c r="H77" s="831"/>
      <c r="I77" s="831"/>
      <c r="J77" s="814"/>
      <c r="K77" s="814"/>
      <c r="L77" s="831"/>
      <c r="M77" s="831"/>
      <c r="N77" s="814"/>
      <c r="O77" s="814"/>
      <c r="P77" s="831">
        <v>0</v>
      </c>
      <c r="Q77" s="831">
        <v>0</v>
      </c>
      <c r="R77" s="819"/>
      <c r="S77" s="832"/>
    </row>
    <row r="78" spans="1:19" ht="14.45" customHeight="1" x14ac:dyDescent="0.2">
      <c r="A78" s="813" t="s">
        <v>1672</v>
      </c>
      <c r="B78" s="814" t="s">
        <v>1673</v>
      </c>
      <c r="C78" s="814" t="s">
        <v>1243</v>
      </c>
      <c r="D78" s="814" t="s">
        <v>924</v>
      </c>
      <c r="E78" s="814" t="s">
        <v>1687</v>
      </c>
      <c r="F78" s="814" t="s">
        <v>1724</v>
      </c>
      <c r="G78" s="814" t="s">
        <v>1725</v>
      </c>
      <c r="H78" s="831"/>
      <c r="I78" s="831"/>
      <c r="J78" s="814"/>
      <c r="K78" s="814"/>
      <c r="L78" s="831"/>
      <c r="M78" s="831"/>
      <c r="N78" s="814"/>
      <c r="O78" s="814"/>
      <c r="P78" s="831">
        <v>14</v>
      </c>
      <c r="Q78" s="831">
        <v>12418</v>
      </c>
      <c r="R78" s="819"/>
      <c r="S78" s="832">
        <v>887</v>
      </c>
    </row>
    <row r="79" spans="1:19" ht="14.45" customHeight="1" x14ac:dyDescent="0.2">
      <c r="A79" s="813" t="s">
        <v>1672</v>
      </c>
      <c r="B79" s="814" t="s">
        <v>1673</v>
      </c>
      <c r="C79" s="814" t="s">
        <v>1243</v>
      </c>
      <c r="D79" s="814" t="s">
        <v>924</v>
      </c>
      <c r="E79" s="814" t="s">
        <v>1687</v>
      </c>
      <c r="F79" s="814" t="s">
        <v>1726</v>
      </c>
      <c r="G79" s="814" t="s">
        <v>1727</v>
      </c>
      <c r="H79" s="831"/>
      <c r="I79" s="831"/>
      <c r="J79" s="814"/>
      <c r="K79" s="814"/>
      <c r="L79" s="831"/>
      <c r="M79" s="831"/>
      <c r="N79" s="814"/>
      <c r="O79" s="814"/>
      <c r="P79" s="831">
        <v>14</v>
      </c>
      <c r="Q79" s="831">
        <v>882</v>
      </c>
      <c r="R79" s="819"/>
      <c r="S79" s="832">
        <v>63</v>
      </c>
    </row>
    <row r="80" spans="1:19" ht="14.45" customHeight="1" x14ac:dyDescent="0.2">
      <c r="A80" s="813" t="s">
        <v>1672</v>
      </c>
      <c r="B80" s="814" t="s">
        <v>1673</v>
      </c>
      <c r="C80" s="814" t="s">
        <v>1243</v>
      </c>
      <c r="D80" s="814" t="s">
        <v>924</v>
      </c>
      <c r="E80" s="814" t="s">
        <v>1687</v>
      </c>
      <c r="F80" s="814" t="s">
        <v>1728</v>
      </c>
      <c r="G80" s="814" t="s">
        <v>1729</v>
      </c>
      <c r="H80" s="831"/>
      <c r="I80" s="831"/>
      <c r="J80" s="814"/>
      <c r="K80" s="814"/>
      <c r="L80" s="831"/>
      <c r="M80" s="831"/>
      <c r="N80" s="814"/>
      <c r="O80" s="814"/>
      <c r="P80" s="831">
        <v>4</v>
      </c>
      <c r="Q80" s="831">
        <v>1240</v>
      </c>
      <c r="R80" s="819"/>
      <c r="S80" s="832">
        <v>310</v>
      </c>
    </row>
    <row r="81" spans="1:19" ht="14.45" customHeight="1" x14ac:dyDescent="0.2">
      <c r="A81" s="813" t="s">
        <v>1672</v>
      </c>
      <c r="B81" s="814" t="s">
        <v>1673</v>
      </c>
      <c r="C81" s="814" t="s">
        <v>1243</v>
      </c>
      <c r="D81" s="814" t="s">
        <v>926</v>
      </c>
      <c r="E81" s="814" t="s">
        <v>1687</v>
      </c>
      <c r="F81" s="814" t="s">
        <v>1688</v>
      </c>
      <c r="G81" s="814" t="s">
        <v>1689</v>
      </c>
      <c r="H81" s="831"/>
      <c r="I81" s="831"/>
      <c r="J81" s="814"/>
      <c r="K81" s="814"/>
      <c r="L81" s="831">
        <v>10</v>
      </c>
      <c r="M81" s="831">
        <v>310</v>
      </c>
      <c r="N81" s="814"/>
      <c r="O81" s="814">
        <v>31</v>
      </c>
      <c r="P81" s="831">
        <v>2</v>
      </c>
      <c r="Q81" s="831">
        <v>64</v>
      </c>
      <c r="R81" s="819"/>
      <c r="S81" s="832">
        <v>32</v>
      </c>
    </row>
    <row r="82" spans="1:19" ht="14.45" customHeight="1" x14ac:dyDescent="0.2">
      <c r="A82" s="813" t="s">
        <v>1672</v>
      </c>
      <c r="B82" s="814" t="s">
        <v>1673</v>
      </c>
      <c r="C82" s="814" t="s">
        <v>1243</v>
      </c>
      <c r="D82" s="814" t="s">
        <v>926</v>
      </c>
      <c r="E82" s="814" t="s">
        <v>1687</v>
      </c>
      <c r="F82" s="814" t="s">
        <v>1690</v>
      </c>
      <c r="G82" s="814" t="s">
        <v>1691</v>
      </c>
      <c r="H82" s="831">
        <v>3</v>
      </c>
      <c r="I82" s="831">
        <v>201</v>
      </c>
      <c r="J82" s="814"/>
      <c r="K82" s="814">
        <v>67</v>
      </c>
      <c r="L82" s="831">
        <v>11</v>
      </c>
      <c r="M82" s="831">
        <v>748</v>
      </c>
      <c r="N82" s="814"/>
      <c r="O82" s="814">
        <v>68</v>
      </c>
      <c r="P82" s="831">
        <v>2</v>
      </c>
      <c r="Q82" s="831">
        <v>144</v>
      </c>
      <c r="R82" s="819"/>
      <c r="S82" s="832">
        <v>72</v>
      </c>
    </row>
    <row r="83" spans="1:19" ht="14.45" customHeight="1" x14ac:dyDescent="0.2">
      <c r="A83" s="813" t="s">
        <v>1672</v>
      </c>
      <c r="B83" s="814" t="s">
        <v>1673</v>
      </c>
      <c r="C83" s="814" t="s">
        <v>1243</v>
      </c>
      <c r="D83" s="814" t="s">
        <v>926</v>
      </c>
      <c r="E83" s="814" t="s">
        <v>1687</v>
      </c>
      <c r="F83" s="814" t="s">
        <v>1694</v>
      </c>
      <c r="G83" s="814" t="s">
        <v>1695</v>
      </c>
      <c r="H83" s="831">
        <v>56</v>
      </c>
      <c r="I83" s="831">
        <v>2128</v>
      </c>
      <c r="J83" s="814"/>
      <c r="K83" s="814">
        <v>38</v>
      </c>
      <c r="L83" s="831">
        <v>72</v>
      </c>
      <c r="M83" s="831">
        <v>2736</v>
      </c>
      <c r="N83" s="814"/>
      <c r="O83" s="814">
        <v>38</v>
      </c>
      <c r="P83" s="831">
        <v>15</v>
      </c>
      <c r="Q83" s="831">
        <v>600</v>
      </c>
      <c r="R83" s="819"/>
      <c r="S83" s="832">
        <v>40</v>
      </c>
    </row>
    <row r="84" spans="1:19" ht="14.45" customHeight="1" x14ac:dyDescent="0.2">
      <c r="A84" s="813" t="s">
        <v>1672</v>
      </c>
      <c r="B84" s="814" t="s">
        <v>1673</v>
      </c>
      <c r="C84" s="814" t="s">
        <v>1243</v>
      </c>
      <c r="D84" s="814" t="s">
        <v>926</v>
      </c>
      <c r="E84" s="814" t="s">
        <v>1687</v>
      </c>
      <c r="F84" s="814" t="s">
        <v>1696</v>
      </c>
      <c r="G84" s="814" t="s">
        <v>1697</v>
      </c>
      <c r="H84" s="831"/>
      <c r="I84" s="831"/>
      <c r="J84" s="814"/>
      <c r="K84" s="814"/>
      <c r="L84" s="831">
        <v>4</v>
      </c>
      <c r="M84" s="831">
        <v>720</v>
      </c>
      <c r="N84" s="814"/>
      <c r="O84" s="814">
        <v>180</v>
      </c>
      <c r="P84" s="831"/>
      <c r="Q84" s="831"/>
      <c r="R84" s="819"/>
      <c r="S84" s="832"/>
    </row>
    <row r="85" spans="1:19" ht="14.45" customHeight="1" x14ac:dyDescent="0.2">
      <c r="A85" s="813" t="s">
        <v>1672</v>
      </c>
      <c r="B85" s="814" t="s">
        <v>1673</v>
      </c>
      <c r="C85" s="814" t="s">
        <v>1243</v>
      </c>
      <c r="D85" s="814" t="s">
        <v>926</v>
      </c>
      <c r="E85" s="814" t="s">
        <v>1687</v>
      </c>
      <c r="F85" s="814" t="s">
        <v>1698</v>
      </c>
      <c r="G85" s="814" t="s">
        <v>1699</v>
      </c>
      <c r="H85" s="831"/>
      <c r="I85" s="831"/>
      <c r="J85" s="814"/>
      <c r="K85" s="814"/>
      <c r="L85" s="831">
        <v>3</v>
      </c>
      <c r="M85" s="831">
        <v>690</v>
      </c>
      <c r="N85" s="814"/>
      <c r="O85" s="814">
        <v>230</v>
      </c>
      <c r="P85" s="831">
        <v>4</v>
      </c>
      <c r="Q85" s="831">
        <v>972</v>
      </c>
      <c r="R85" s="819"/>
      <c r="S85" s="832">
        <v>243</v>
      </c>
    </row>
    <row r="86" spans="1:19" ht="14.45" customHeight="1" x14ac:dyDescent="0.2">
      <c r="A86" s="813" t="s">
        <v>1672</v>
      </c>
      <c r="B86" s="814" t="s">
        <v>1673</v>
      </c>
      <c r="C86" s="814" t="s">
        <v>1243</v>
      </c>
      <c r="D86" s="814" t="s">
        <v>926</v>
      </c>
      <c r="E86" s="814" t="s">
        <v>1687</v>
      </c>
      <c r="F86" s="814" t="s">
        <v>1702</v>
      </c>
      <c r="G86" s="814" t="s">
        <v>1703</v>
      </c>
      <c r="H86" s="831"/>
      <c r="I86" s="831"/>
      <c r="J86" s="814"/>
      <c r="K86" s="814"/>
      <c r="L86" s="831">
        <v>47</v>
      </c>
      <c r="M86" s="831">
        <v>5499</v>
      </c>
      <c r="N86" s="814"/>
      <c r="O86" s="814">
        <v>117</v>
      </c>
      <c r="P86" s="831">
        <v>19</v>
      </c>
      <c r="Q86" s="831">
        <v>2413</v>
      </c>
      <c r="R86" s="819"/>
      <c r="S86" s="832">
        <v>127</v>
      </c>
    </row>
    <row r="87" spans="1:19" ht="14.45" customHeight="1" x14ac:dyDescent="0.2">
      <c r="A87" s="813" t="s">
        <v>1672</v>
      </c>
      <c r="B87" s="814" t="s">
        <v>1673</v>
      </c>
      <c r="C87" s="814" t="s">
        <v>1243</v>
      </c>
      <c r="D87" s="814" t="s">
        <v>926</v>
      </c>
      <c r="E87" s="814" t="s">
        <v>1687</v>
      </c>
      <c r="F87" s="814" t="s">
        <v>1706</v>
      </c>
      <c r="G87" s="814" t="s">
        <v>1707</v>
      </c>
      <c r="H87" s="831">
        <v>18</v>
      </c>
      <c r="I87" s="831">
        <v>6444</v>
      </c>
      <c r="J87" s="814"/>
      <c r="K87" s="814">
        <v>358</v>
      </c>
      <c r="L87" s="831">
        <v>72</v>
      </c>
      <c r="M87" s="831">
        <v>25920</v>
      </c>
      <c r="N87" s="814"/>
      <c r="O87" s="814">
        <v>360</v>
      </c>
      <c r="P87" s="831">
        <v>18</v>
      </c>
      <c r="Q87" s="831">
        <v>6984</v>
      </c>
      <c r="R87" s="819"/>
      <c r="S87" s="832">
        <v>388</v>
      </c>
    </row>
    <row r="88" spans="1:19" ht="14.45" customHeight="1" x14ac:dyDescent="0.2">
      <c r="A88" s="813" t="s">
        <v>1672</v>
      </c>
      <c r="B88" s="814" t="s">
        <v>1673</v>
      </c>
      <c r="C88" s="814" t="s">
        <v>1243</v>
      </c>
      <c r="D88" s="814" t="s">
        <v>926</v>
      </c>
      <c r="E88" s="814" t="s">
        <v>1687</v>
      </c>
      <c r="F88" s="814" t="s">
        <v>1710</v>
      </c>
      <c r="G88" s="814" t="s">
        <v>1711</v>
      </c>
      <c r="H88" s="831">
        <v>5</v>
      </c>
      <c r="I88" s="831">
        <v>3535</v>
      </c>
      <c r="J88" s="814"/>
      <c r="K88" s="814">
        <v>707</v>
      </c>
      <c r="L88" s="831">
        <v>8</v>
      </c>
      <c r="M88" s="831">
        <v>5688</v>
      </c>
      <c r="N88" s="814"/>
      <c r="O88" s="814">
        <v>711</v>
      </c>
      <c r="P88" s="831"/>
      <c r="Q88" s="831"/>
      <c r="R88" s="819"/>
      <c r="S88" s="832"/>
    </row>
    <row r="89" spans="1:19" ht="14.45" customHeight="1" x14ac:dyDescent="0.2">
      <c r="A89" s="813" t="s">
        <v>1672</v>
      </c>
      <c r="B89" s="814" t="s">
        <v>1673</v>
      </c>
      <c r="C89" s="814" t="s">
        <v>1243</v>
      </c>
      <c r="D89" s="814" t="s">
        <v>926</v>
      </c>
      <c r="E89" s="814" t="s">
        <v>1687</v>
      </c>
      <c r="F89" s="814" t="s">
        <v>1712</v>
      </c>
      <c r="G89" s="814" t="s">
        <v>1713</v>
      </c>
      <c r="H89" s="831"/>
      <c r="I89" s="831"/>
      <c r="J89" s="814"/>
      <c r="K89" s="814"/>
      <c r="L89" s="831">
        <v>1</v>
      </c>
      <c r="M89" s="831">
        <v>62</v>
      </c>
      <c r="N89" s="814"/>
      <c r="O89" s="814">
        <v>62</v>
      </c>
      <c r="P89" s="831"/>
      <c r="Q89" s="831"/>
      <c r="R89" s="819"/>
      <c r="S89" s="832"/>
    </row>
    <row r="90" spans="1:19" ht="14.45" customHeight="1" x14ac:dyDescent="0.2">
      <c r="A90" s="813" t="s">
        <v>1672</v>
      </c>
      <c r="B90" s="814" t="s">
        <v>1673</v>
      </c>
      <c r="C90" s="814" t="s">
        <v>1243</v>
      </c>
      <c r="D90" s="814" t="s">
        <v>926</v>
      </c>
      <c r="E90" s="814" t="s">
        <v>1687</v>
      </c>
      <c r="F90" s="814" t="s">
        <v>1716</v>
      </c>
      <c r="G90" s="814" t="s">
        <v>1717</v>
      </c>
      <c r="H90" s="831"/>
      <c r="I90" s="831"/>
      <c r="J90" s="814"/>
      <c r="K90" s="814"/>
      <c r="L90" s="831">
        <v>2</v>
      </c>
      <c r="M90" s="831">
        <v>228</v>
      </c>
      <c r="N90" s="814"/>
      <c r="O90" s="814">
        <v>114</v>
      </c>
      <c r="P90" s="831"/>
      <c r="Q90" s="831"/>
      <c r="R90" s="819"/>
      <c r="S90" s="832"/>
    </row>
    <row r="91" spans="1:19" ht="14.45" customHeight="1" x14ac:dyDescent="0.2">
      <c r="A91" s="813" t="s">
        <v>1672</v>
      </c>
      <c r="B91" s="814" t="s">
        <v>1673</v>
      </c>
      <c r="C91" s="814" t="s">
        <v>1243</v>
      </c>
      <c r="D91" s="814" t="s">
        <v>926</v>
      </c>
      <c r="E91" s="814" t="s">
        <v>1687</v>
      </c>
      <c r="F91" s="814" t="s">
        <v>1718</v>
      </c>
      <c r="G91" s="814" t="s">
        <v>1719</v>
      </c>
      <c r="H91" s="831"/>
      <c r="I91" s="831"/>
      <c r="J91" s="814"/>
      <c r="K91" s="814"/>
      <c r="L91" s="831">
        <v>6</v>
      </c>
      <c r="M91" s="831">
        <v>630</v>
      </c>
      <c r="N91" s="814"/>
      <c r="O91" s="814">
        <v>105</v>
      </c>
      <c r="P91" s="831">
        <v>1</v>
      </c>
      <c r="Q91" s="831">
        <v>110</v>
      </c>
      <c r="R91" s="819"/>
      <c r="S91" s="832">
        <v>110</v>
      </c>
    </row>
    <row r="92" spans="1:19" ht="14.45" customHeight="1" x14ac:dyDescent="0.2">
      <c r="A92" s="813" t="s">
        <v>1672</v>
      </c>
      <c r="B92" s="814" t="s">
        <v>1673</v>
      </c>
      <c r="C92" s="814" t="s">
        <v>1243</v>
      </c>
      <c r="D92" s="814" t="s">
        <v>926</v>
      </c>
      <c r="E92" s="814" t="s">
        <v>1687</v>
      </c>
      <c r="F92" s="814" t="s">
        <v>1724</v>
      </c>
      <c r="G92" s="814" t="s">
        <v>1725</v>
      </c>
      <c r="H92" s="831"/>
      <c r="I92" s="831"/>
      <c r="J92" s="814"/>
      <c r="K92" s="814"/>
      <c r="L92" s="831"/>
      <c r="M92" s="831"/>
      <c r="N92" s="814"/>
      <c r="O92" s="814"/>
      <c r="P92" s="831">
        <v>1</v>
      </c>
      <c r="Q92" s="831">
        <v>887</v>
      </c>
      <c r="R92" s="819"/>
      <c r="S92" s="832">
        <v>887</v>
      </c>
    </row>
    <row r="93" spans="1:19" ht="14.45" customHeight="1" x14ac:dyDescent="0.2">
      <c r="A93" s="813" t="s">
        <v>1672</v>
      </c>
      <c r="B93" s="814" t="s">
        <v>1673</v>
      </c>
      <c r="C93" s="814" t="s">
        <v>1243</v>
      </c>
      <c r="D93" s="814" t="s">
        <v>1668</v>
      </c>
      <c r="E93" s="814" t="s">
        <v>1687</v>
      </c>
      <c r="F93" s="814" t="s">
        <v>1688</v>
      </c>
      <c r="G93" s="814" t="s">
        <v>1689</v>
      </c>
      <c r="H93" s="831">
        <v>4</v>
      </c>
      <c r="I93" s="831">
        <v>124</v>
      </c>
      <c r="J93" s="814"/>
      <c r="K93" s="814">
        <v>31</v>
      </c>
      <c r="L93" s="831"/>
      <c r="M93" s="831"/>
      <c r="N93" s="814"/>
      <c r="O93" s="814"/>
      <c r="P93" s="831"/>
      <c r="Q93" s="831"/>
      <c r="R93" s="819"/>
      <c r="S93" s="832"/>
    </row>
    <row r="94" spans="1:19" ht="14.45" customHeight="1" x14ac:dyDescent="0.2">
      <c r="A94" s="813" t="s">
        <v>1672</v>
      </c>
      <c r="B94" s="814" t="s">
        <v>1673</v>
      </c>
      <c r="C94" s="814" t="s">
        <v>1243</v>
      </c>
      <c r="D94" s="814" t="s">
        <v>1668</v>
      </c>
      <c r="E94" s="814" t="s">
        <v>1687</v>
      </c>
      <c r="F94" s="814" t="s">
        <v>1690</v>
      </c>
      <c r="G94" s="814" t="s">
        <v>1691</v>
      </c>
      <c r="H94" s="831">
        <v>10</v>
      </c>
      <c r="I94" s="831">
        <v>670</v>
      </c>
      <c r="J94" s="814"/>
      <c r="K94" s="814">
        <v>67</v>
      </c>
      <c r="L94" s="831"/>
      <c r="M94" s="831"/>
      <c r="N94" s="814"/>
      <c r="O94" s="814"/>
      <c r="P94" s="831"/>
      <c r="Q94" s="831"/>
      <c r="R94" s="819"/>
      <c r="S94" s="832"/>
    </row>
    <row r="95" spans="1:19" ht="14.45" customHeight="1" x14ac:dyDescent="0.2">
      <c r="A95" s="813" t="s">
        <v>1672</v>
      </c>
      <c r="B95" s="814" t="s">
        <v>1673</v>
      </c>
      <c r="C95" s="814" t="s">
        <v>1243</v>
      </c>
      <c r="D95" s="814" t="s">
        <v>1668</v>
      </c>
      <c r="E95" s="814" t="s">
        <v>1687</v>
      </c>
      <c r="F95" s="814" t="s">
        <v>1694</v>
      </c>
      <c r="G95" s="814" t="s">
        <v>1695</v>
      </c>
      <c r="H95" s="831">
        <v>94</v>
      </c>
      <c r="I95" s="831">
        <v>3572</v>
      </c>
      <c r="J95" s="814"/>
      <c r="K95" s="814">
        <v>38</v>
      </c>
      <c r="L95" s="831"/>
      <c r="M95" s="831"/>
      <c r="N95" s="814"/>
      <c r="O95" s="814"/>
      <c r="P95" s="831"/>
      <c r="Q95" s="831"/>
      <c r="R95" s="819"/>
      <c r="S95" s="832"/>
    </row>
    <row r="96" spans="1:19" ht="14.45" customHeight="1" x14ac:dyDescent="0.2">
      <c r="A96" s="813" t="s">
        <v>1672</v>
      </c>
      <c r="B96" s="814" t="s">
        <v>1673</v>
      </c>
      <c r="C96" s="814" t="s">
        <v>1243</v>
      </c>
      <c r="D96" s="814" t="s">
        <v>1668</v>
      </c>
      <c r="E96" s="814" t="s">
        <v>1687</v>
      </c>
      <c r="F96" s="814" t="s">
        <v>1702</v>
      </c>
      <c r="G96" s="814" t="s">
        <v>1703</v>
      </c>
      <c r="H96" s="831">
        <v>1</v>
      </c>
      <c r="I96" s="831">
        <v>116</v>
      </c>
      <c r="J96" s="814"/>
      <c r="K96" s="814">
        <v>116</v>
      </c>
      <c r="L96" s="831"/>
      <c r="M96" s="831"/>
      <c r="N96" s="814"/>
      <c r="O96" s="814"/>
      <c r="P96" s="831"/>
      <c r="Q96" s="831"/>
      <c r="R96" s="819"/>
      <c r="S96" s="832"/>
    </row>
    <row r="97" spans="1:19" ht="14.45" customHeight="1" x14ac:dyDescent="0.2">
      <c r="A97" s="813" t="s">
        <v>1672</v>
      </c>
      <c r="B97" s="814" t="s">
        <v>1673</v>
      </c>
      <c r="C97" s="814" t="s">
        <v>1243</v>
      </c>
      <c r="D97" s="814" t="s">
        <v>1668</v>
      </c>
      <c r="E97" s="814" t="s">
        <v>1687</v>
      </c>
      <c r="F97" s="814" t="s">
        <v>1706</v>
      </c>
      <c r="G97" s="814" t="s">
        <v>1707</v>
      </c>
      <c r="H97" s="831">
        <v>11</v>
      </c>
      <c r="I97" s="831">
        <v>3938</v>
      </c>
      <c r="J97" s="814"/>
      <c r="K97" s="814">
        <v>358</v>
      </c>
      <c r="L97" s="831"/>
      <c r="M97" s="831"/>
      <c r="N97" s="814"/>
      <c r="O97" s="814"/>
      <c r="P97" s="831"/>
      <c r="Q97" s="831"/>
      <c r="R97" s="819"/>
      <c r="S97" s="832"/>
    </row>
    <row r="98" spans="1:19" ht="14.45" customHeight="1" x14ac:dyDescent="0.2">
      <c r="A98" s="813" t="s">
        <v>1672</v>
      </c>
      <c r="B98" s="814" t="s">
        <v>1673</v>
      </c>
      <c r="C98" s="814" t="s">
        <v>1243</v>
      </c>
      <c r="D98" s="814" t="s">
        <v>1668</v>
      </c>
      <c r="E98" s="814" t="s">
        <v>1687</v>
      </c>
      <c r="F98" s="814" t="s">
        <v>1710</v>
      </c>
      <c r="G98" s="814" t="s">
        <v>1711</v>
      </c>
      <c r="H98" s="831">
        <v>17</v>
      </c>
      <c r="I98" s="831">
        <v>12019</v>
      </c>
      <c r="J98" s="814"/>
      <c r="K98" s="814">
        <v>707</v>
      </c>
      <c r="L98" s="831"/>
      <c r="M98" s="831"/>
      <c r="N98" s="814"/>
      <c r="O98" s="814"/>
      <c r="P98" s="831"/>
      <c r="Q98" s="831"/>
      <c r="R98" s="819"/>
      <c r="S98" s="832"/>
    </row>
    <row r="99" spans="1:19" ht="14.45" customHeight="1" x14ac:dyDescent="0.2">
      <c r="A99" s="813" t="s">
        <v>1672</v>
      </c>
      <c r="B99" s="814" t="s">
        <v>1673</v>
      </c>
      <c r="C99" s="814" t="s">
        <v>1243</v>
      </c>
      <c r="D99" s="814" t="s">
        <v>927</v>
      </c>
      <c r="E99" s="814" t="s">
        <v>1675</v>
      </c>
      <c r="F99" s="814" t="s">
        <v>1679</v>
      </c>
      <c r="G99" s="814" t="s">
        <v>1680</v>
      </c>
      <c r="H99" s="831"/>
      <c r="I99" s="831"/>
      <c r="J99" s="814"/>
      <c r="K99" s="814"/>
      <c r="L99" s="831"/>
      <c r="M99" s="831"/>
      <c r="N99" s="814"/>
      <c r="O99" s="814"/>
      <c r="P99" s="831">
        <v>0.1</v>
      </c>
      <c r="Q99" s="831">
        <v>5.88</v>
      </c>
      <c r="R99" s="819"/>
      <c r="S99" s="832">
        <v>58.8</v>
      </c>
    </row>
    <row r="100" spans="1:19" ht="14.45" customHeight="1" x14ac:dyDescent="0.2">
      <c r="A100" s="813" t="s">
        <v>1672</v>
      </c>
      <c r="B100" s="814" t="s">
        <v>1673</v>
      </c>
      <c r="C100" s="814" t="s">
        <v>1243</v>
      </c>
      <c r="D100" s="814" t="s">
        <v>927</v>
      </c>
      <c r="E100" s="814" t="s">
        <v>1675</v>
      </c>
      <c r="F100" s="814" t="s">
        <v>1676</v>
      </c>
      <c r="G100" s="814" t="s">
        <v>1681</v>
      </c>
      <c r="H100" s="831">
        <v>61</v>
      </c>
      <c r="I100" s="831">
        <v>1253052.2</v>
      </c>
      <c r="J100" s="814"/>
      <c r="K100" s="814">
        <v>20541.839344262295</v>
      </c>
      <c r="L100" s="831">
        <v>28</v>
      </c>
      <c r="M100" s="831">
        <v>585032</v>
      </c>
      <c r="N100" s="814"/>
      <c r="O100" s="814">
        <v>20894</v>
      </c>
      <c r="P100" s="831">
        <v>1</v>
      </c>
      <c r="Q100" s="831">
        <v>20894</v>
      </c>
      <c r="R100" s="819"/>
      <c r="S100" s="832">
        <v>20894</v>
      </c>
    </row>
    <row r="101" spans="1:19" ht="14.45" customHeight="1" x14ac:dyDescent="0.2">
      <c r="A101" s="813" t="s">
        <v>1672</v>
      </c>
      <c r="B101" s="814" t="s">
        <v>1673</v>
      </c>
      <c r="C101" s="814" t="s">
        <v>1243</v>
      </c>
      <c r="D101" s="814" t="s">
        <v>927</v>
      </c>
      <c r="E101" s="814" t="s">
        <v>1675</v>
      </c>
      <c r="F101" s="814" t="s">
        <v>1678</v>
      </c>
      <c r="G101" s="814" t="s">
        <v>1681</v>
      </c>
      <c r="H101" s="831">
        <v>34</v>
      </c>
      <c r="I101" s="831">
        <v>349793.24</v>
      </c>
      <c r="J101" s="814"/>
      <c r="K101" s="814">
        <v>10288.036470588235</v>
      </c>
      <c r="L101" s="831">
        <v>16</v>
      </c>
      <c r="M101" s="831">
        <v>167152</v>
      </c>
      <c r="N101" s="814"/>
      <c r="O101" s="814">
        <v>10447</v>
      </c>
      <c r="P101" s="831">
        <v>1</v>
      </c>
      <c r="Q101" s="831">
        <v>10447</v>
      </c>
      <c r="R101" s="819"/>
      <c r="S101" s="832">
        <v>10447</v>
      </c>
    </row>
    <row r="102" spans="1:19" ht="14.45" customHeight="1" x14ac:dyDescent="0.2">
      <c r="A102" s="813" t="s">
        <v>1672</v>
      </c>
      <c r="B102" s="814" t="s">
        <v>1673</v>
      </c>
      <c r="C102" s="814" t="s">
        <v>1243</v>
      </c>
      <c r="D102" s="814" t="s">
        <v>927</v>
      </c>
      <c r="E102" s="814" t="s">
        <v>1687</v>
      </c>
      <c r="F102" s="814" t="s">
        <v>1688</v>
      </c>
      <c r="G102" s="814" t="s">
        <v>1689</v>
      </c>
      <c r="H102" s="831"/>
      <c r="I102" s="831"/>
      <c r="J102" s="814"/>
      <c r="K102" s="814"/>
      <c r="L102" s="831">
        <v>2</v>
      </c>
      <c r="M102" s="831">
        <v>62</v>
      </c>
      <c r="N102" s="814"/>
      <c r="O102" s="814">
        <v>31</v>
      </c>
      <c r="P102" s="831"/>
      <c r="Q102" s="831"/>
      <c r="R102" s="819"/>
      <c r="S102" s="832"/>
    </row>
    <row r="103" spans="1:19" ht="14.45" customHeight="1" x14ac:dyDescent="0.2">
      <c r="A103" s="813" t="s">
        <v>1672</v>
      </c>
      <c r="B103" s="814" t="s">
        <v>1673</v>
      </c>
      <c r="C103" s="814" t="s">
        <v>1243</v>
      </c>
      <c r="D103" s="814" t="s">
        <v>927</v>
      </c>
      <c r="E103" s="814" t="s">
        <v>1687</v>
      </c>
      <c r="F103" s="814" t="s">
        <v>1690</v>
      </c>
      <c r="G103" s="814" t="s">
        <v>1691</v>
      </c>
      <c r="H103" s="831">
        <v>28</v>
      </c>
      <c r="I103" s="831">
        <v>1876</v>
      </c>
      <c r="J103" s="814"/>
      <c r="K103" s="814">
        <v>67</v>
      </c>
      <c r="L103" s="831">
        <v>17</v>
      </c>
      <c r="M103" s="831">
        <v>1156</v>
      </c>
      <c r="N103" s="814"/>
      <c r="O103" s="814">
        <v>68</v>
      </c>
      <c r="P103" s="831">
        <v>5</v>
      </c>
      <c r="Q103" s="831">
        <v>360</v>
      </c>
      <c r="R103" s="819"/>
      <c r="S103" s="832">
        <v>72</v>
      </c>
    </row>
    <row r="104" spans="1:19" ht="14.45" customHeight="1" x14ac:dyDescent="0.2">
      <c r="A104" s="813" t="s">
        <v>1672</v>
      </c>
      <c r="B104" s="814" t="s">
        <v>1673</v>
      </c>
      <c r="C104" s="814" t="s">
        <v>1243</v>
      </c>
      <c r="D104" s="814" t="s">
        <v>927</v>
      </c>
      <c r="E104" s="814" t="s">
        <v>1687</v>
      </c>
      <c r="F104" s="814" t="s">
        <v>1694</v>
      </c>
      <c r="G104" s="814" t="s">
        <v>1695</v>
      </c>
      <c r="H104" s="831">
        <v>112</v>
      </c>
      <c r="I104" s="831">
        <v>4256</v>
      </c>
      <c r="J104" s="814"/>
      <c r="K104" s="814">
        <v>38</v>
      </c>
      <c r="L104" s="831">
        <v>54</v>
      </c>
      <c r="M104" s="831">
        <v>2052</v>
      </c>
      <c r="N104" s="814"/>
      <c r="O104" s="814">
        <v>38</v>
      </c>
      <c r="P104" s="831">
        <v>1</v>
      </c>
      <c r="Q104" s="831">
        <v>40</v>
      </c>
      <c r="R104" s="819"/>
      <c r="S104" s="832">
        <v>40</v>
      </c>
    </row>
    <row r="105" spans="1:19" ht="14.45" customHeight="1" x14ac:dyDescent="0.2">
      <c r="A105" s="813" t="s">
        <v>1672</v>
      </c>
      <c r="B105" s="814" t="s">
        <v>1673</v>
      </c>
      <c r="C105" s="814" t="s">
        <v>1243</v>
      </c>
      <c r="D105" s="814" t="s">
        <v>927</v>
      </c>
      <c r="E105" s="814" t="s">
        <v>1687</v>
      </c>
      <c r="F105" s="814" t="s">
        <v>1696</v>
      </c>
      <c r="G105" s="814" t="s">
        <v>1697</v>
      </c>
      <c r="H105" s="831">
        <v>377</v>
      </c>
      <c r="I105" s="831">
        <v>67483</v>
      </c>
      <c r="J105" s="814"/>
      <c r="K105" s="814">
        <v>179</v>
      </c>
      <c r="L105" s="831">
        <v>308</v>
      </c>
      <c r="M105" s="831">
        <v>55440</v>
      </c>
      <c r="N105" s="814"/>
      <c r="O105" s="814">
        <v>180</v>
      </c>
      <c r="P105" s="831">
        <v>45</v>
      </c>
      <c r="Q105" s="831">
        <v>8730</v>
      </c>
      <c r="R105" s="819"/>
      <c r="S105" s="832">
        <v>194</v>
      </c>
    </row>
    <row r="106" spans="1:19" ht="14.45" customHeight="1" x14ac:dyDescent="0.2">
      <c r="A106" s="813" t="s">
        <v>1672</v>
      </c>
      <c r="B106" s="814" t="s">
        <v>1673</v>
      </c>
      <c r="C106" s="814" t="s">
        <v>1243</v>
      </c>
      <c r="D106" s="814" t="s">
        <v>927</v>
      </c>
      <c r="E106" s="814" t="s">
        <v>1687</v>
      </c>
      <c r="F106" s="814" t="s">
        <v>1698</v>
      </c>
      <c r="G106" s="814" t="s">
        <v>1699</v>
      </c>
      <c r="H106" s="831"/>
      <c r="I106" s="831"/>
      <c r="J106" s="814"/>
      <c r="K106" s="814"/>
      <c r="L106" s="831">
        <v>1</v>
      </c>
      <c r="M106" s="831">
        <v>230</v>
      </c>
      <c r="N106" s="814"/>
      <c r="O106" s="814">
        <v>230</v>
      </c>
      <c r="P106" s="831"/>
      <c r="Q106" s="831"/>
      <c r="R106" s="819"/>
      <c r="S106" s="832"/>
    </row>
    <row r="107" spans="1:19" ht="14.45" customHeight="1" x14ac:dyDescent="0.2">
      <c r="A107" s="813" t="s">
        <v>1672</v>
      </c>
      <c r="B107" s="814" t="s">
        <v>1673</v>
      </c>
      <c r="C107" s="814" t="s">
        <v>1243</v>
      </c>
      <c r="D107" s="814" t="s">
        <v>927</v>
      </c>
      <c r="E107" s="814" t="s">
        <v>1687</v>
      </c>
      <c r="F107" s="814" t="s">
        <v>1700</v>
      </c>
      <c r="G107" s="814" t="s">
        <v>1701</v>
      </c>
      <c r="H107" s="831">
        <v>72</v>
      </c>
      <c r="I107" s="831">
        <v>0</v>
      </c>
      <c r="J107" s="814"/>
      <c r="K107" s="814">
        <v>0</v>
      </c>
      <c r="L107" s="831">
        <v>30</v>
      </c>
      <c r="M107" s="831">
        <v>0</v>
      </c>
      <c r="N107" s="814"/>
      <c r="O107" s="814">
        <v>0</v>
      </c>
      <c r="P107" s="831">
        <v>2</v>
      </c>
      <c r="Q107" s="831">
        <v>0</v>
      </c>
      <c r="R107" s="819"/>
      <c r="S107" s="832">
        <v>0</v>
      </c>
    </row>
    <row r="108" spans="1:19" ht="14.45" customHeight="1" x14ac:dyDescent="0.2">
      <c r="A108" s="813" t="s">
        <v>1672</v>
      </c>
      <c r="B108" s="814" t="s">
        <v>1673</v>
      </c>
      <c r="C108" s="814" t="s">
        <v>1243</v>
      </c>
      <c r="D108" s="814" t="s">
        <v>927</v>
      </c>
      <c r="E108" s="814" t="s">
        <v>1687</v>
      </c>
      <c r="F108" s="814" t="s">
        <v>1702</v>
      </c>
      <c r="G108" s="814" t="s">
        <v>1703</v>
      </c>
      <c r="H108" s="831">
        <v>376</v>
      </c>
      <c r="I108" s="831">
        <v>43616</v>
      </c>
      <c r="J108" s="814"/>
      <c r="K108" s="814">
        <v>116</v>
      </c>
      <c r="L108" s="831">
        <v>301</v>
      </c>
      <c r="M108" s="831">
        <v>35217</v>
      </c>
      <c r="N108" s="814"/>
      <c r="O108" s="814">
        <v>117</v>
      </c>
      <c r="P108" s="831">
        <v>47</v>
      </c>
      <c r="Q108" s="831">
        <v>5969</v>
      </c>
      <c r="R108" s="819"/>
      <c r="S108" s="832">
        <v>127</v>
      </c>
    </row>
    <row r="109" spans="1:19" ht="14.45" customHeight="1" x14ac:dyDescent="0.2">
      <c r="A109" s="813" t="s">
        <v>1672</v>
      </c>
      <c r="B109" s="814" t="s">
        <v>1673</v>
      </c>
      <c r="C109" s="814" t="s">
        <v>1243</v>
      </c>
      <c r="D109" s="814" t="s">
        <v>927</v>
      </c>
      <c r="E109" s="814" t="s">
        <v>1687</v>
      </c>
      <c r="F109" s="814" t="s">
        <v>1704</v>
      </c>
      <c r="G109" s="814" t="s">
        <v>1705</v>
      </c>
      <c r="H109" s="831">
        <v>72</v>
      </c>
      <c r="I109" s="831">
        <v>2376</v>
      </c>
      <c r="J109" s="814"/>
      <c r="K109" s="814">
        <v>33</v>
      </c>
      <c r="L109" s="831">
        <v>20</v>
      </c>
      <c r="M109" s="831">
        <v>660</v>
      </c>
      <c r="N109" s="814"/>
      <c r="O109" s="814">
        <v>33</v>
      </c>
      <c r="P109" s="831">
        <v>3</v>
      </c>
      <c r="Q109" s="831">
        <v>102</v>
      </c>
      <c r="R109" s="819"/>
      <c r="S109" s="832">
        <v>34</v>
      </c>
    </row>
    <row r="110" spans="1:19" ht="14.45" customHeight="1" x14ac:dyDescent="0.2">
      <c r="A110" s="813" t="s">
        <v>1672</v>
      </c>
      <c r="B110" s="814" t="s">
        <v>1673</v>
      </c>
      <c r="C110" s="814" t="s">
        <v>1243</v>
      </c>
      <c r="D110" s="814" t="s">
        <v>927</v>
      </c>
      <c r="E110" s="814" t="s">
        <v>1687</v>
      </c>
      <c r="F110" s="814" t="s">
        <v>1706</v>
      </c>
      <c r="G110" s="814" t="s">
        <v>1707</v>
      </c>
      <c r="H110" s="831"/>
      <c r="I110" s="831"/>
      <c r="J110" s="814"/>
      <c r="K110" s="814"/>
      <c r="L110" s="831">
        <v>1</v>
      </c>
      <c r="M110" s="831">
        <v>360</v>
      </c>
      <c r="N110" s="814"/>
      <c r="O110" s="814">
        <v>360</v>
      </c>
      <c r="P110" s="831"/>
      <c r="Q110" s="831"/>
      <c r="R110" s="819"/>
      <c r="S110" s="832"/>
    </row>
    <row r="111" spans="1:19" ht="14.45" customHeight="1" x14ac:dyDescent="0.2">
      <c r="A111" s="813" t="s">
        <v>1672</v>
      </c>
      <c r="B111" s="814" t="s">
        <v>1673</v>
      </c>
      <c r="C111" s="814" t="s">
        <v>1243</v>
      </c>
      <c r="D111" s="814" t="s">
        <v>927</v>
      </c>
      <c r="E111" s="814" t="s">
        <v>1687</v>
      </c>
      <c r="F111" s="814" t="s">
        <v>1708</v>
      </c>
      <c r="G111" s="814" t="s">
        <v>1709</v>
      </c>
      <c r="H111" s="831">
        <v>41</v>
      </c>
      <c r="I111" s="831">
        <v>3075</v>
      </c>
      <c r="J111" s="814"/>
      <c r="K111" s="814">
        <v>75</v>
      </c>
      <c r="L111" s="831">
        <v>48</v>
      </c>
      <c r="M111" s="831">
        <v>3648</v>
      </c>
      <c r="N111" s="814"/>
      <c r="O111" s="814">
        <v>76</v>
      </c>
      <c r="P111" s="831">
        <v>5</v>
      </c>
      <c r="Q111" s="831">
        <v>405</v>
      </c>
      <c r="R111" s="819"/>
      <c r="S111" s="832">
        <v>81</v>
      </c>
    </row>
    <row r="112" spans="1:19" ht="14.45" customHeight="1" x14ac:dyDescent="0.2">
      <c r="A112" s="813" t="s">
        <v>1672</v>
      </c>
      <c r="B112" s="814" t="s">
        <v>1673</v>
      </c>
      <c r="C112" s="814" t="s">
        <v>1243</v>
      </c>
      <c r="D112" s="814" t="s">
        <v>927</v>
      </c>
      <c r="E112" s="814" t="s">
        <v>1687</v>
      </c>
      <c r="F112" s="814" t="s">
        <v>1714</v>
      </c>
      <c r="G112" s="814" t="s">
        <v>1715</v>
      </c>
      <c r="H112" s="831"/>
      <c r="I112" s="831"/>
      <c r="J112" s="814"/>
      <c r="K112" s="814"/>
      <c r="L112" s="831">
        <v>10</v>
      </c>
      <c r="M112" s="831">
        <v>1860</v>
      </c>
      <c r="N112" s="814"/>
      <c r="O112" s="814">
        <v>186</v>
      </c>
      <c r="P112" s="831"/>
      <c r="Q112" s="831"/>
      <c r="R112" s="819"/>
      <c r="S112" s="832"/>
    </row>
    <row r="113" spans="1:19" ht="14.45" customHeight="1" x14ac:dyDescent="0.2">
      <c r="A113" s="813" t="s">
        <v>1672</v>
      </c>
      <c r="B113" s="814" t="s">
        <v>1673</v>
      </c>
      <c r="C113" s="814" t="s">
        <v>1243</v>
      </c>
      <c r="D113" s="814" t="s">
        <v>927</v>
      </c>
      <c r="E113" s="814" t="s">
        <v>1687</v>
      </c>
      <c r="F113" s="814" t="s">
        <v>1718</v>
      </c>
      <c r="G113" s="814" t="s">
        <v>1719</v>
      </c>
      <c r="H113" s="831"/>
      <c r="I113" s="831"/>
      <c r="J113" s="814"/>
      <c r="K113" s="814"/>
      <c r="L113" s="831">
        <v>9</v>
      </c>
      <c r="M113" s="831">
        <v>945</v>
      </c>
      <c r="N113" s="814"/>
      <c r="O113" s="814">
        <v>105</v>
      </c>
      <c r="P113" s="831"/>
      <c r="Q113" s="831"/>
      <c r="R113" s="819"/>
      <c r="S113" s="832"/>
    </row>
    <row r="114" spans="1:19" ht="14.45" customHeight="1" x14ac:dyDescent="0.2">
      <c r="A114" s="813" t="s">
        <v>1672</v>
      </c>
      <c r="B114" s="814" t="s">
        <v>1673</v>
      </c>
      <c r="C114" s="814" t="s">
        <v>1243</v>
      </c>
      <c r="D114" s="814" t="s">
        <v>927</v>
      </c>
      <c r="E114" s="814" t="s">
        <v>1687</v>
      </c>
      <c r="F114" s="814" t="s">
        <v>1724</v>
      </c>
      <c r="G114" s="814" t="s">
        <v>1725</v>
      </c>
      <c r="H114" s="831"/>
      <c r="I114" s="831"/>
      <c r="J114" s="814"/>
      <c r="K114" s="814"/>
      <c r="L114" s="831"/>
      <c r="M114" s="831"/>
      <c r="N114" s="814"/>
      <c r="O114" s="814"/>
      <c r="P114" s="831">
        <v>4</v>
      </c>
      <c r="Q114" s="831">
        <v>3548</v>
      </c>
      <c r="R114" s="819"/>
      <c r="S114" s="832">
        <v>887</v>
      </c>
    </row>
    <row r="115" spans="1:19" ht="14.45" customHeight="1" x14ac:dyDescent="0.2">
      <c r="A115" s="813" t="s">
        <v>1672</v>
      </c>
      <c r="B115" s="814" t="s">
        <v>1673</v>
      </c>
      <c r="C115" s="814" t="s">
        <v>1243</v>
      </c>
      <c r="D115" s="814" t="s">
        <v>923</v>
      </c>
      <c r="E115" s="814" t="s">
        <v>1687</v>
      </c>
      <c r="F115" s="814" t="s">
        <v>1688</v>
      </c>
      <c r="G115" s="814" t="s">
        <v>1689</v>
      </c>
      <c r="H115" s="831">
        <v>2</v>
      </c>
      <c r="I115" s="831">
        <v>62</v>
      </c>
      <c r="J115" s="814"/>
      <c r="K115" s="814">
        <v>31</v>
      </c>
      <c r="L115" s="831"/>
      <c r="M115" s="831"/>
      <c r="N115" s="814"/>
      <c r="O115" s="814"/>
      <c r="P115" s="831"/>
      <c r="Q115" s="831"/>
      <c r="R115" s="819"/>
      <c r="S115" s="832"/>
    </row>
    <row r="116" spans="1:19" ht="14.45" customHeight="1" x14ac:dyDescent="0.2">
      <c r="A116" s="813" t="s">
        <v>1672</v>
      </c>
      <c r="B116" s="814" t="s">
        <v>1673</v>
      </c>
      <c r="C116" s="814" t="s">
        <v>1243</v>
      </c>
      <c r="D116" s="814" t="s">
        <v>923</v>
      </c>
      <c r="E116" s="814" t="s">
        <v>1687</v>
      </c>
      <c r="F116" s="814" t="s">
        <v>1690</v>
      </c>
      <c r="G116" s="814" t="s">
        <v>1691</v>
      </c>
      <c r="H116" s="831">
        <v>11</v>
      </c>
      <c r="I116" s="831">
        <v>737</v>
      </c>
      <c r="J116" s="814"/>
      <c r="K116" s="814">
        <v>67</v>
      </c>
      <c r="L116" s="831">
        <v>9</v>
      </c>
      <c r="M116" s="831">
        <v>612</v>
      </c>
      <c r="N116" s="814"/>
      <c r="O116" s="814">
        <v>68</v>
      </c>
      <c r="P116" s="831">
        <v>2</v>
      </c>
      <c r="Q116" s="831">
        <v>144</v>
      </c>
      <c r="R116" s="819"/>
      <c r="S116" s="832">
        <v>72</v>
      </c>
    </row>
    <row r="117" spans="1:19" ht="14.45" customHeight="1" x14ac:dyDescent="0.2">
      <c r="A117" s="813" t="s">
        <v>1672</v>
      </c>
      <c r="B117" s="814" t="s">
        <v>1673</v>
      </c>
      <c r="C117" s="814" t="s">
        <v>1243</v>
      </c>
      <c r="D117" s="814" t="s">
        <v>923</v>
      </c>
      <c r="E117" s="814" t="s">
        <v>1687</v>
      </c>
      <c r="F117" s="814" t="s">
        <v>1694</v>
      </c>
      <c r="G117" s="814" t="s">
        <v>1695</v>
      </c>
      <c r="H117" s="831">
        <v>24</v>
      </c>
      <c r="I117" s="831">
        <v>912</v>
      </c>
      <c r="J117" s="814"/>
      <c r="K117" s="814">
        <v>38</v>
      </c>
      <c r="L117" s="831">
        <v>36</v>
      </c>
      <c r="M117" s="831">
        <v>1368</v>
      </c>
      <c r="N117" s="814"/>
      <c r="O117" s="814">
        <v>38</v>
      </c>
      <c r="P117" s="831">
        <v>25</v>
      </c>
      <c r="Q117" s="831">
        <v>1000</v>
      </c>
      <c r="R117" s="819"/>
      <c r="S117" s="832">
        <v>40</v>
      </c>
    </row>
    <row r="118" spans="1:19" ht="14.45" customHeight="1" x14ac:dyDescent="0.2">
      <c r="A118" s="813" t="s">
        <v>1672</v>
      </c>
      <c r="B118" s="814" t="s">
        <v>1673</v>
      </c>
      <c r="C118" s="814" t="s">
        <v>1243</v>
      </c>
      <c r="D118" s="814" t="s">
        <v>923</v>
      </c>
      <c r="E118" s="814" t="s">
        <v>1687</v>
      </c>
      <c r="F118" s="814" t="s">
        <v>1696</v>
      </c>
      <c r="G118" s="814" t="s">
        <v>1697</v>
      </c>
      <c r="H118" s="831">
        <v>45</v>
      </c>
      <c r="I118" s="831">
        <v>8055</v>
      </c>
      <c r="J118" s="814"/>
      <c r="K118" s="814">
        <v>179</v>
      </c>
      <c r="L118" s="831">
        <v>55</v>
      </c>
      <c r="M118" s="831">
        <v>9900</v>
      </c>
      <c r="N118" s="814"/>
      <c r="O118" s="814">
        <v>180</v>
      </c>
      <c r="P118" s="831">
        <v>29</v>
      </c>
      <c r="Q118" s="831">
        <v>5626</v>
      </c>
      <c r="R118" s="819"/>
      <c r="S118" s="832">
        <v>194</v>
      </c>
    </row>
    <row r="119" spans="1:19" ht="14.45" customHeight="1" x14ac:dyDescent="0.2">
      <c r="A119" s="813" t="s">
        <v>1672</v>
      </c>
      <c r="B119" s="814" t="s">
        <v>1673</v>
      </c>
      <c r="C119" s="814" t="s">
        <v>1243</v>
      </c>
      <c r="D119" s="814" t="s">
        <v>923</v>
      </c>
      <c r="E119" s="814" t="s">
        <v>1687</v>
      </c>
      <c r="F119" s="814" t="s">
        <v>1698</v>
      </c>
      <c r="G119" s="814" t="s">
        <v>1699</v>
      </c>
      <c r="H119" s="831">
        <v>1</v>
      </c>
      <c r="I119" s="831">
        <v>227</v>
      </c>
      <c r="J119" s="814"/>
      <c r="K119" s="814">
        <v>227</v>
      </c>
      <c r="L119" s="831">
        <v>2</v>
      </c>
      <c r="M119" s="831">
        <v>460</v>
      </c>
      <c r="N119" s="814"/>
      <c r="O119" s="814">
        <v>230</v>
      </c>
      <c r="P119" s="831">
        <v>8</v>
      </c>
      <c r="Q119" s="831">
        <v>1944</v>
      </c>
      <c r="R119" s="819"/>
      <c r="S119" s="832">
        <v>243</v>
      </c>
    </row>
    <row r="120" spans="1:19" ht="14.45" customHeight="1" x14ac:dyDescent="0.2">
      <c r="A120" s="813" t="s">
        <v>1672</v>
      </c>
      <c r="B120" s="814" t="s">
        <v>1673</v>
      </c>
      <c r="C120" s="814" t="s">
        <v>1243</v>
      </c>
      <c r="D120" s="814" t="s">
        <v>923</v>
      </c>
      <c r="E120" s="814" t="s">
        <v>1687</v>
      </c>
      <c r="F120" s="814" t="s">
        <v>1700</v>
      </c>
      <c r="G120" s="814" t="s">
        <v>1701</v>
      </c>
      <c r="H120" s="831"/>
      <c r="I120" s="831"/>
      <c r="J120" s="814"/>
      <c r="K120" s="814"/>
      <c r="L120" s="831"/>
      <c r="M120" s="831"/>
      <c r="N120" s="814"/>
      <c r="O120" s="814"/>
      <c r="P120" s="831">
        <v>1</v>
      </c>
      <c r="Q120" s="831">
        <v>0</v>
      </c>
      <c r="R120" s="819"/>
      <c r="S120" s="832">
        <v>0</v>
      </c>
    </row>
    <row r="121" spans="1:19" ht="14.45" customHeight="1" x14ac:dyDescent="0.2">
      <c r="A121" s="813" t="s">
        <v>1672</v>
      </c>
      <c r="B121" s="814" t="s">
        <v>1673</v>
      </c>
      <c r="C121" s="814" t="s">
        <v>1243</v>
      </c>
      <c r="D121" s="814" t="s">
        <v>923</v>
      </c>
      <c r="E121" s="814" t="s">
        <v>1687</v>
      </c>
      <c r="F121" s="814" t="s">
        <v>1702</v>
      </c>
      <c r="G121" s="814" t="s">
        <v>1703</v>
      </c>
      <c r="H121" s="831">
        <v>49</v>
      </c>
      <c r="I121" s="831">
        <v>5684</v>
      </c>
      <c r="J121" s="814"/>
      <c r="K121" s="814">
        <v>116</v>
      </c>
      <c r="L121" s="831">
        <v>63</v>
      </c>
      <c r="M121" s="831">
        <v>7371</v>
      </c>
      <c r="N121" s="814"/>
      <c r="O121" s="814">
        <v>117</v>
      </c>
      <c r="P121" s="831">
        <v>38</v>
      </c>
      <c r="Q121" s="831">
        <v>4826</v>
      </c>
      <c r="R121" s="819"/>
      <c r="S121" s="832">
        <v>127</v>
      </c>
    </row>
    <row r="122" spans="1:19" ht="14.45" customHeight="1" x14ac:dyDescent="0.2">
      <c r="A122" s="813" t="s">
        <v>1672</v>
      </c>
      <c r="B122" s="814" t="s">
        <v>1673</v>
      </c>
      <c r="C122" s="814" t="s">
        <v>1243</v>
      </c>
      <c r="D122" s="814" t="s">
        <v>923</v>
      </c>
      <c r="E122" s="814" t="s">
        <v>1687</v>
      </c>
      <c r="F122" s="814" t="s">
        <v>1704</v>
      </c>
      <c r="G122" s="814" t="s">
        <v>1705</v>
      </c>
      <c r="H122" s="831"/>
      <c r="I122" s="831"/>
      <c r="J122" s="814"/>
      <c r="K122" s="814"/>
      <c r="L122" s="831"/>
      <c r="M122" s="831"/>
      <c r="N122" s="814"/>
      <c r="O122" s="814"/>
      <c r="P122" s="831">
        <v>3</v>
      </c>
      <c r="Q122" s="831">
        <v>102</v>
      </c>
      <c r="R122" s="819"/>
      <c r="S122" s="832">
        <v>34</v>
      </c>
    </row>
    <row r="123" spans="1:19" ht="14.45" customHeight="1" x14ac:dyDescent="0.2">
      <c r="A123" s="813" t="s">
        <v>1672</v>
      </c>
      <c r="B123" s="814" t="s">
        <v>1673</v>
      </c>
      <c r="C123" s="814" t="s">
        <v>1243</v>
      </c>
      <c r="D123" s="814" t="s">
        <v>923</v>
      </c>
      <c r="E123" s="814" t="s">
        <v>1687</v>
      </c>
      <c r="F123" s="814" t="s">
        <v>1706</v>
      </c>
      <c r="G123" s="814" t="s">
        <v>1707</v>
      </c>
      <c r="H123" s="831"/>
      <c r="I123" s="831"/>
      <c r="J123" s="814"/>
      <c r="K123" s="814"/>
      <c r="L123" s="831">
        <v>2</v>
      </c>
      <c r="M123" s="831">
        <v>720</v>
      </c>
      <c r="N123" s="814"/>
      <c r="O123" s="814">
        <v>360</v>
      </c>
      <c r="P123" s="831"/>
      <c r="Q123" s="831"/>
      <c r="R123" s="819"/>
      <c r="S123" s="832"/>
    </row>
    <row r="124" spans="1:19" ht="14.45" customHeight="1" x14ac:dyDescent="0.2">
      <c r="A124" s="813" t="s">
        <v>1672</v>
      </c>
      <c r="B124" s="814" t="s">
        <v>1673</v>
      </c>
      <c r="C124" s="814" t="s">
        <v>1243</v>
      </c>
      <c r="D124" s="814" t="s">
        <v>923</v>
      </c>
      <c r="E124" s="814" t="s">
        <v>1687</v>
      </c>
      <c r="F124" s="814" t="s">
        <v>1708</v>
      </c>
      <c r="G124" s="814" t="s">
        <v>1709</v>
      </c>
      <c r="H124" s="831">
        <v>10</v>
      </c>
      <c r="I124" s="831">
        <v>750</v>
      </c>
      <c r="J124" s="814"/>
      <c r="K124" s="814">
        <v>75</v>
      </c>
      <c r="L124" s="831">
        <v>10</v>
      </c>
      <c r="M124" s="831">
        <v>760</v>
      </c>
      <c r="N124" s="814"/>
      <c r="O124" s="814">
        <v>76</v>
      </c>
      <c r="P124" s="831">
        <v>6</v>
      </c>
      <c r="Q124" s="831">
        <v>486</v>
      </c>
      <c r="R124" s="819"/>
      <c r="S124" s="832">
        <v>81</v>
      </c>
    </row>
    <row r="125" spans="1:19" ht="14.45" customHeight="1" x14ac:dyDescent="0.2">
      <c r="A125" s="813" t="s">
        <v>1672</v>
      </c>
      <c r="B125" s="814" t="s">
        <v>1673</v>
      </c>
      <c r="C125" s="814" t="s">
        <v>1243</v>
      </c>
      <c r="D125" s="814" t="s">
        <v>923</v>
      </c>
      <c r="E125" s="814" t="s">
        <v>1687</v>
      </c>
      <c r="F125" s="814" t="s">
        <v>1710</v>
      </c>
      <c r="G125" s="814" t="s">
        <v>1711</v>
      </c>
      <c r="H125" s="831">
        <v>1</v>
      </c>
      <c r="I125" s="831">
        <v>707</v>
      </c>
      <c r="J125" s="814"/>
      <c r="K125" s="814">
        <v>707</v>
      </c>
      <c r="L125" s="831"/>
      <c r="M125" s="831"/>
      <c r="N125" s="814"/>
      <c r="O125" s="814"/>
      <c r="P125" s="831"/>
      <c r="Q125" s="831"/>
      <c r="R125" s="819"/>
      <c r="S125" s="832"/>
    </row>
    <row r="126" spans="1:19" ht="14.45" customHeight="1" x14ac:dyDescent="0.2">
      <c r="A126" s="813" t="s">
        <v>1672</v>
      </c>
      <c r="B126" s="814" t="s">
        <v>1673</v>
      </c>
      <c r="C126" s="814" t="s">
        <v>1243</v>
      </c>
      <c r="D126" s="814" t="s">
        <v>923</v>
      </c>
      <c r="E126" s="814" t="s">
        <v>1687</v>
      </c>
      <c r="F126" s="814" t="s">
        <v>1714</v>
      </c>
      <c r="G126" s="814" t="s">
        <v>1715</v>
      </c>
      <c r="H126" s="831"/>
      <c r="I126" s="831"/>
      <c r="J126" s="814"/>
      <c r="K126" s="814"/>
      <c r="L126" s="831"/>
      <c r="M126" s="831"/>
      <c r="N126" s="814"/>
      <c r="O126" s="814"/>
      <c r="P126" s="831">
        <v>2</v>
      </c>
      <c r="Q126" s="831">
        <v>400</v>
      </c>
      <c r="R126" s="819"/>
      <c r="S126" s="832">
        <v>200</v>
      </c>
    </row>
    <row r="127" spans="1:19" ht="14.45" customHeight="1" x14ac:dyDescent="0.2">
      <c r="A127" s="813" t="s">
        <v>1672</v>
      </c>
      <c r="B127" s="814" t="s">
        <v>1673</v>
      </c>
      <c r="C127" s="814" t="s">
        <v>1243</v>
      </c>
      <c r="D127" s="814" t="s">
        <v>923</v>
      </c>
      <c r="E127" s="814" t="s">
        <v>1687</v>
      </c>
      <c r="F127" s="814" t="s">
        <v>1716</v>
      </c>
      <c r="G127" s="814" t="s">
        <v>1717</v>
      </c>
      <c r="H127" s="831"/>
      <c r="I127" s="831"/>
      <c r="J127" s="814"/>
      <c r="K127" s="814"/>
      <c r="L127" s="831"/>
      <c r="M127" s="831"/>
      <c r="N127" s="814"/>
      <c r="O127" s="814"/>
      <c r="P127" s="831">
        <v>2</v>
      </c>
      <c r="Q127" s="831">
        <v>244</v>
      </c>
      <c r="R127" s="819"/>
      <c r="S127" s="832">
        <v>122</v>
      </c>
    </row>
    <row r="128" spans="1:19" ht="14.45" customHeight="1" x14ac:dyDescent="0.2">
      <c r="A128" s="813" t="s">
        <v>1672</v>
      </c>
      <c r="B128" s="814" t="s">
        <v>1673</v>
      </c>
      <c r="C128" s="814" t="s">
        <v>1243</v>
      </c>
      <c r="D128" s="814" t="s">
        <v>923</v>
      </c>
      <c r="E128" s="814" t="s">
        <v>1687</v>
      </c>
      <c r="F128" s="814" t="s">
        <v>1718</v>
      </c>
      <c r="G128" s="814" t="s">
        <v>1719</v>
      </c>
      <c r="H128" s="831">
        <v>3</v>
      </c>
      <c r="I128" s="831">
        <v>312</v>
      </c>
      <c r="J128" s="814"/>
      <c r="K128" s="814">
        <v>104</v>
      </c>
      <c r="L128" s="831">
        <v>14</v>
      </c>
      <c r="M128" s="831">
        <v>1470</v>
      </c>
      <c r="N128" s="814"/>
      <c r="O128" s="814">
        <v>105</v>
      </c>
      <c r="P128" s="831">
        <v>11</v>
      </c>
      <c r="Q128" s="831">
        <v>1210</v>
      </c>
      <c r="R128" s="819"/>
      <c r="S128" s="832">
        <v>110</v>
      </c>
    </row>
    <row r="129" spans="1:19" ht="14.45" customHeight="1" x14ac:dyDescent="0.2">
      <c r="A129" s="813" t="s">
        <v>1672</v>
      </c>
      <c r="B129" s="814" t="s">
        <v>1673</v>
      </c>
      <c r="C129" s="814" t="s">
        <v>1243</v>
      </c>
      <c r="D129" s="814" t="s">
        <v>1666</v>
      </c>
      <c r="E129" s="814" t="s">
        <v>1687</v>
      </c>
      <c r="F129" s="814" t="s">
        <v>1694</v>
      </c>
      <c r="G129" s="814" t="s">
        <v>1695</v>
      </c>
      <c r="H129" s="831">
        <v>1</v>
      </c>
      <c r="I129" s="831">
        <v>38</v>
      </c>
      <c r="J129" s="814"/>
      <c r="K129" s="814">
        <v>38</v>
      </c>
      <c r="L129" s="831"/>
      <c r="M129" s="831"/>
      <c r="N129" s="814"/>
      <c r="O129" s="814"/>
      <c r="P129" s="831"/>
      <c r="Q129" s="831"/>
      <c r="R129" s="819"/>
      <c r="S129" s="832"/>
    </row>
    <row r="130" spans="1:19" ht="14.45" customHeight="1" x14ac:dyDescent="0.2">
      <c r="A130" s="813" t="s">
        <v>1672</v>
      </c>
      <c r="B130" s="814" t="s">
        <v>1673</v>
      </c>
      <c r="C130" s="814" t="s">
        <v>1243</v>
      </c>
      <c r="D130" s="814" t="s">
        <v>1670</v>
      </c>
      <c r="E130" s="814" t="s">
        <v>1687</v>
      </c>
      <c r="F130" s="814" t="s">
        <v>1688</v>
      </c>
      <c r="G130" s="814" t="s">
        <v>1689</v>
      </c>
      <c r="H130" s="831">
        <v>4</v>
      </c>
      <c r="I130" s="831">
        <v>124</v>
      </c>
      <c r="J130" s="814"/>
      <c r="K130" s="814">
        <v>31</v>
      </c>
      <c r="L130" s="831"/>
      <c r="M130" s="831"/>
      <c r="N130" s="814"/>
      <c r="O130" s="814"/>
      <c r="P130" s="831"/>
      <c r="Q130" s="831"/>
      <c r="R130" s="819"/>
      <c r="S130" s="832"/>
    </row>
    <row r="131" spans="1:19" ht="14.45" customHeight="1" x14ac:dyDescent="0.2">
      <c r="A131" s="813" t="s">
        <v>1672</v>
      </c>
      <c r="B131" s="814" t="s">
        <v>1673</v>
      </c>
      <c r="C131" s="814" t="s">
        <v>1243</v>
      </c>
      <c r="D131" s="814" t="s">
        <v>1670</v>
      </c>
      <c r="E131" s="814" t="s">
        <v>1687</v>
      </c>
      <c r="F131" s="814" t="s">
        <v>1690</v>
      </c>
      <c r="G131" s="814" t="s">
        <v>1691</v>
      </c>
      <c r="H131" s="831">
        <v>10</v>
      </c>
      <c r="I131" s="831">
        <v>670</v>
      </c>
      <c r="J131" s="814"/>
      <c r="K131" s="814">
        <v>67</v>
      </c>
      <c r="L131" s="831"/>
      <c r="M131" s="831"/>
      <c r="N131" s="814"/>
      <c r="O131" s="814"/>
      <c r="P131" s="831"/>
      <c r="Q131" s="831"/>
      <c r="R131" s="819"/>
      <c r="S131" s="832"/>
    </row>
    <row r="132" spans="1:19" ht="14.45" customHeight="1" x14ac:dyDescent="0.2">
      <c r="A132" s="813" t="s">
        <v>1672</v>
      </c>
      <c r="B132" s="814" t="s">
        <v>1673</v>
      </c>
      <c r="C132" s="814" t="s">
        <v>1243</v>
      </c>
      <c r="D132" s="814" t="s">
        <v>1670</v>
      </c>
      <c r="E132" s="814" t="s">
        <v>1687</v>
      </c>
      <c r="F132" s="814" t="s">
        <v>1694</v>
      </c>
      <c r="G132" s="814" t="s">
        <v>1695</v>
      </c>
      <c r="H132" s="831">
        <v>63</v>
      </c>
      <c r="I132" s="831">
        <v>2394</v>
      </c>
      <c r="J132" s="814"/>
      <c r="K132" s="814">
        <v>38</v>
      </c>
      <c r="L132" s="831"/>
      <c r="M132" s="831"/>
      <c r="N132" s="814"/>
      <c r="O132" s="814"/>
      <c r="P132" s="831"/>
      <c r="Q132" s="831"/>
      <c r="R132" s="819"/>
      <c r="S132" s="832"/>
    </row>
    <row r="133" spans="1:19" ht="14.45" customHeight="1" x14ac:dyDescent="0.2">
      <c r="A133" s="813" t="s">
        <v>1672</v>
      </c>
      <c r="B133" s="814" t="s">
        <v>1673</v>
      </c>
      <c r="C133" s="814" t="s">
        <v>1243</v>
      </c>
      <c r="D133" s="814" t="s">
        <v>1670</v>
      </c>
      <c r="E133" s="814" t="s">
        <v>1687</v>
      </c>
      <c r="F133" s="814" t="s">
        <v>1696</v>
      </c>
      <c r="G133" s="814" t="s">
        <v>1697</v>
      </c>
      <c r="H133" s="831">
        <v>64</v>
      </c>
      <c r="I133" s="831">
        <v>11456</v>
      </c>
      <c r="J133" s="814"/>
      <c r="K133" s="814">
        <v>179</v>
      </c>
      <c r="L133" s="831">
        <v>2</v>
      </c>
      <c r="M133" s="831">
        <v>360</v>
      </c>
      <c r="N133" s="814"/>
      <c r="O133" s="814">
        <v>180</v>
      </c>
      <c r="P133" s="831">
        <v>10</v>
      </c>
      <c r="Q133" s="831">
        <v>1940</v>
      </c>
      <c r="R133" s="819"/>
      <c r="S133" s="832">
        <v>194</v>
      </c>
    </row>
    <row r="134" spans="1:19" ht="14.45" customHeight="1" x14ac:dyDescent="0.2">
      <c r="A134" s="813" t="s">
        <v>1672</v>
      </c>
      <c r="B134" s="814" t="s">
        <v>1673</v>
      </c>
      <c r="C134" s="814" t="s">
        <v>1243</v>
      </c>
      <c r="D134" s="814" t="s">
        <v>1670</v>
      </c>
      <c r="E134" s="814" t="s">
        <v>1687</v>
      </c>
      <c r="F134" s="814" t="s">
        <v>1698</v>
      </c>
      <c r="G134" s="814" t="s">
        <v>1699</v>
      </c>
      <c r="H134" s="831">
        <v>2</v>
      </c>
      <c r="I134" s="831">
        <v>454</v>
      </c>
      <c r="J134" s="814"/>
      <c r="K134" s="814">
        <v>227</v>
      </c>
      <c r="L134" s="831"/>
      <c r="M134" s="831"/>
      <c r="N134" s="814"/>
      <c r="O134" s="814"/>
      <c r="P134" s="831">
        <v>2</v>
      </c>
      <c r="Q134" s="831">
        <v>486</v>
      </c>
      <c r="R134" s="819"/>
      <c r="S134" s="832">
        <v>243</v>
      </c>
    </row>
    <row r="135" spans="1:19" ht="14.45" customHeight="1" x14ac:dyDescent="0.2">
      <c r="A135" s="813" t="s">
        <v>1672</v>
      </c>
      <c r="B135" s="814" t="s">
        <v>1673</v>
      </c>
      <c r="C135" s="814" t="s">
        <v>1243</v>
      </c>
      <c r="D135" s="814" t="s">
        <v>1670</v>
      </c>
      <c r="E135" s="814" t="s">
        <v>1687</v>
      </c>
      <c r="F135" s="814" t="s">
        <v>1702</v>
      </c>
      <c r="G135" s="814" t="s">
        <v>1703</v>
      </c>
      <c r="H135" s="831">
        <v>78</v>
      </c>
      <c r="I135" s="831">
        <v>9048</v>
      </c>
      <c r="J135" s="814"/>
      <c r="K135" s="814">
        <v>116</v>
      </c>
      <c r="L135" s="831">
        <v>1</v>
      </c>
      <c r="M135" s="831">
        <v>117</v>
      </c>
      <c r="N135" s="814"/>
      <c r="O135" s="814">
        <v>117</v>
      </c>
      <c r="P135" s="831">
        <v>9</v>
      </c>
      <c r="Q135" s="831">
        <v>1143</v>
      </c>
      <c r="R135" s="819"/>
      <c r="S135" s="832">
        <v>127</v>
      </c>
    </row>
    <row r="136" spans="1:19" ht="14.45" customHeight="1" x14ac:dyDescent="0.2">
      <c r="A136" s="813" t="s">
        <v>1672</v>
      </c>
      <c r="B136" s="814" t="s">
        <v>1673</v>
      </c>
      <c r="C136" s="814" t="s">
        <v>1243</v>
      </c>
      <c r="D136" s="814" t="s">
        <v>1670</v>
      </c>
      <c r="E136" s="814" t="s">
        <v>1687</v>
      </c>
      <c r="F136" s="814" t="s">
        <v>1706</v>
      </c>
      <c r="G136" s="814" t="s">
        <v>1707</v>
      </c>
      <c r="H136" s="831">
        <v>6</v>
      </c>
      <c r="I136" s="831">
        <v>2148</v>
      </c>
      <c r="J136" s="814"/>
      <c r="K136" s="814">
        <v>358</v>
      </c>
      <c r="L136" s="831"/>
      <c r="M136" s="831"/>
      <c r="N136" s="814"/>
      <c r="O136" s="814"/>
      <c r="P136" s="831"/>
      <c r="Q136" s="831"/>
      <c r="R136" s="819"/>
      <c r="S136" s="832"/>
    </row>
    <row r="137" spans="1:19" ht="14.45" customHeight="1" x14ac:dyDescent="0.2">
      <c r="A137" s="813" t="s">
        <v>1672</v>
      </c>
      <c r="B137" s="814" t="s">
        <v>1673</v>
      </c>
      <c r="C137" s="814" t="s">
        <v>1243</v>
      </c>
      <c r="D137" s="814" t="s">
        <v>1670</v>
      </c>
      <c r="E137" s="814" t="s">
        <v>1687</v>
      </c>
      <c r="F137" s="814" t="s">
        <v>1708</v>
      </c>
      <c r="G137" s="814" t="s">
        <v>1709</v>
      </c>
      <c r="H137" s="831">
        <v>1</v>
      </c>
      <c r="I137" s="831">
        <v>75</v>
      </c>
      <c r="J137" s="814"/>
      <c r="K137" s="814">
        <v>75</v>
      </c>
      <c r="L137" s="831"/>
      <c r="M137" s="831"/>
      <c r="N137" s="814"/>
      <c r="O137" s="814"/>
      <c r="P137" s="831"/>
      <c r="Q137" s="831"/>
      <c r="R137" s="819"/>
      <c r="S137" s="832"/>
    </row>
    <row r="138" spans="1:19" ht="14.45" customHeight="1" x14ac:dyDescent="0.2">
      <c r="A138" s="813" t="s">
        <v>1672</v>
      </c>
      <c r="B138" s="814" t="s">
        <v>1673</v>
      </c>
      <c r="C138" s="814" t="s">
        <v>1243</v>
      </c>
      <c r="D138" s="814" t="s">
        <v>1670</v>
      </c>
      <c r="E138" s="814" t="s">
        <v>1687</v>
      </c>
      <c r="F138" s="814" t="s">
        <v>1710</v>
      </c>
      <c r="G138" s="814" t="s">
        <v>1711</v>
      </c>
      <c r="H138" s="831">
        <v>3</v>
      </c>
      <c r="I138" s="831">
        <v>2121</v>
      </c>
      <c r="J138" s="814"/>
      <c r="K138" s="814">
        <v>707</v>
      </c>
      <c r="L138" s="831"/>
      <c r="M138" s="831"/>
      <c r="N138" s="814"/>
      <c r="O138" s="814"/>
      <c r="P138" s="831"/>
      <c r="Q138" s="831"/>
      <c r="R138" s="819"/>
      <c r="S138" s="832"/>
    </row>
    <row r="139" spans="1:19" ht="14.45" customHeight="1" x14ac:dyDescent="0.2">
      <c r="A139" s="813" t="s">
        <v>1672</v>
      </c>
      <c r="B139" s="814" t="s">
        <v>1673</v>
      </c>
      <c r="C139" s="814" t="s">
        <v>1243</v>
      </c>
      <c r="D139" s="814" t="s">
        <v>1670</v>
      </c>
      <c r="E139" s="814" t="s">
        <v>1687</v>
      </c>
      <c r="F139" s="814" t="s">
        <v>1712</v>
      </c>
      <c r="G139" s="814" t="s">
        <v>1713</v>
      </c>
      <c r="H139" s="831">
        <v>1</v>
      </c>
      <c r="I139" s="831">
        <v>61</v>
      </c>
      <c r="J139" s="814"/>
      <c r="K139" s="814">
        <v>61</v>
      </c>
      <c r="L139" s="831"/>
      <c r="M139" s="831"/>
      <c r="N139" s="814"/>
      <c r="O139" s="814"/>
      <c r="P139" s="831"/>
      <c r="Q139" s="831"/>
      <c r="R139" s="819"/>
      <c r="S139" s="832"/>
    </row>
    <row r="140" spans="1:19" ht="14.45" customHeight="1" x14ac:dyDescent="0.2">
      <c r="A140" s="813" t="s">
        <v>1672</v>
      </c>
      <c r="B140" s="814" t="s">
        <v>1673</v>
      </c>
      <c r="C140" s="814" t="s">
        <v>1243</v>
      </c>
      <c r="D140" s="814" t="s">
        <v>1670</v>
      </c>
      <c r="E140" s="814" t="s">
        <v>1687</v>
      </c>
      <c r="F140" s="814" t="s">
        <v>1716</v>
      </c>
      <c r="G140" s="814" t="s">
        <v>1717</v>
      </c>
      <c r="H140" s="831"/>
      <c r="I140" s="831"/>
      <c r="J140" s="814"/>
      <c r="K140" s="814"/>
      <c r="L140" s="831"/>
      <c r="M140" s="831"/>
      <c r="N140" s="814"/>
      <c r="O140" s="814"/>
      <c r="P140" s="831">
        <v>1</v>
      </c>
      <c r="Q140" s="831">
        <v>122</v>
      </c>
      <c r="R140" s="819"/>
      <c r="S140" s="832">
        <v>122</v>
      </c>
    </row>
    <row r="141" spans="1:19" ht="14.45" customHeight="1" x14ac:dyDescent="0.2">
      <c r="A141" s="813" t="s">
        <v>1672</v>
      </c>
      <c r="B141" s="814" t="s">
        <v>1673</v>
      </c>
      <c r="C141" s="814" t="s">
        <v>1243</v>
      </c>
      <c r="D141" s="814" t="s">
        <v>1670</v>
      </c>
      <c r="E141" s="814" t="s">
        <v>1687</v>
      </c>
      <c r="F141" s="814" t="s">
        <v>1718</v>
      </c>
      <c r="G141" s="814" t="s">
        <v>1719</v>
      </c>
      <c r="H141" s="831">
        <v>1</v>
      </c>
      <c r="I141" s="831">
        <v>104</v>
      </c>
      <c r="J141" s="814"/>
      <c r="K141" s="814">
        <v>104</v>
      </c>
      <c r="L141" s="831">
        <v>1</v>
      </c>
      <c r="M141" s="831">
        <v>105</v>
      </c>
      <c r="N141" s="814"/>
      <c r="O141" s="814">
        <v>105</v>
      </c>
      <c r="P141" s="831">
        <v>5</v>
      </c>
      <c r="Q141" s="831">
        <v>550</v>
      </c>
      <c r="R141" s="819"/>
      <c r="S141" s="832">
        <v>110</v>
      </c>
    </row>
    <row r="142" spans="1:19" ht="14.45" customHeight="1" x14ac:dyDescent="0.2">
      <c r="A142" s="813" t="s">
        <v>1672</v>
      </c>
      <c r="B142" s="814" t="s">
        <v>1673</v>
      </c>
      <c r="C142" s="814" t="s">
        <v>1243</v>
      </c>
      <c r="D142" s="814" t="s">
        <v>1667</v>
      </c>
      <c r="E142" s="814" t="s">
        <v>1687</v>
      </c>
      <c r="F142" s="814" t="s">
        <v>1694</v>
      </c>
      <c r="G142" s="814" t="s">
        <v>1695</v>
      </c>
      <c r="H142" s="831">
        <v>1</v>
      </c>
      <c r="I142" s="831">
        <v>38</v>
      </c>
      <c r="J142" s="814"/>
      <c r="K142" s="814">
        <v>38</v>
      </c>
      <c r="L142" s="831"/>
      <c r="M142" s="831"/>
      <c r="N142" s="814"/>
      <c r="O142" s="814"/>
      <c r="P142" s="831"/>
      <c r="Q142" s="831"/>
      <c r="R142" s="819"/>
      <c r="S142" s="832"/>
    </row>
    <row r="143" spans="1:19" ht="14.45" customHeight="1" x14ac:dyDescent="0.2">
      <c r="A143" s="813" t="s">
        <v>1672</v>
      </c>
      <c r="B143" s="814" t="s">
        <v>1673</v>
      </c>
      <c r="C143" s="814" t="s">
        <v>1243</v>
      </c>
      <c r="D143" s="814" t="s">
        <v>1667</v>
      </c>
      <c r="E143" s="814" t="s">
        <v>1687</v>
      </c>
      <c r="F143" s="814" t="s">
        <v>1696</v>
      </c>
      <c r="G143" s="814" t="s">
        <v>1697</v>
      </c>
      <c r="H143" s="831">
        <v>4</v>
      </c>
      <c r="I143" s="831">
        <v>716</v>
      </c>
      <c r="J143" s="814"/>
      <c r="K143" s="814">
        <v>179</v>
      </c>
      <c r="L143" s="831"/>
      <c r="M143" s="831"/>
      <c r="N143" s="814"/>
      <c r="O143" s="814"/>
      <c r="P143" s="831"/>
      <c r="Q143" s="831"/>
      <c r="R143" s="819"/>
      <c r="S143" s="832"/>
    </row>
    <row r="144" spans="1:19" ht="14.45" customHeight="1" x14ac:dyDescent="0.2">
      <c r="A144" s="813" t="s">
        <v>1672</v>
      </c>
      <c r="B144" s="814" t="s">
        <v>1673</v>
      </c>
      <c r="C144" s="814" t="s">
        <v>1243</v>
      </c>
      <c r="D144" s="814" t="s">
        <v>1667</v>
      </c>
      <c r="E144" s="814" t="s">
        <v>1687</v>
      </c>
      <c r="F144" s="814" t="s">
        <v>1702</v>
      </c>
      <c r="G144" s="814" t="s">
        <v>1703</v>
      </c>
      <c r="H144" s="831">
        <v>4</v>
      </c>
      <c r="I144" s="831">
        <v>464</v>
      </c>
      <c r="J144" s="814"/>
      <c r="K144" s="814">
        <v>116</v>
      </c>
      <c r="L144" s="831"/>
      <c r="M144" s="831"/>
      <c r="N144" s="814"/>
      <c r="O144" s="814"/>
      <c r="P144" s="831"/>
      <c r="Q144" s="831"/>
      <c r="R144" s="819"/>
      <c r="S144" s="832"/>
    </row>
    <row r="145" spans="1:19" ht="14.45" customHeight="1" x14ac:dyDescent="0.2">
      <c r="A145" s="813" t="s">
        <v>1672</v>
      </c>
      <c r="B145" s="814" t="s">
        <v>1673</v>
      </c>
      <c r="C145" s="814" t="s">
        <v>1243</v>
      </c>
      <c r="D145" s="814" t="s">
        <v>1667</v>
      </c>
      <c r="E145" s="814" t="s">
        <v>1687</v>
      </c>
      <c r="F145" s="814" t="s">
        <v>1706</v>
      </c>
      <c r="G145" s="814" t="s">
        <v>1707</v>
      </c>
      <c r="H145" s="831">
        <v>4</v>
      </c>
      <c r="I145" s="831">
        <v>1432</v>
      </c>
      <c r="J145" s="814"/>
      <c r="K145" s="814">
        <v>358</v>
      </c>
      <c r="L145" s="831"/>
      <c r="M145" s="831"/>
      <c r="N145" s="814"/>
      <c r="O145" s="814"/>
      <c r="P145" s="831"/>
      <c r="Q145" s="831"/>
      <c r="R145" s="819"/>
      <c r="S145" s="832"/>
    </row>
    <row r="146" spans="1:19" ht="14.45" customHeight="1" x14ac:dyDescent="0.2">
      <c r="A146" s="813" t="s">
        <v>1672</v>
      </c>
      <c r="B146" s="814" t="s">
        <v>1673</v>
      </c>
      <c r="C146" s="814" t="s">
        <v>1243</v>
      </c>
      <c r="D146" s="814" t="s">
        <v>1669</v>
      </c>
      <c r="E146" s="814" t="s">
        <v>1687</v>
      </c>
      <c r="F146" s="814" t="s">
        <v>1690</v>
      </c>
      <c r="G146" s="814" t="s">
        <v>1691</v>
      </c>
      <c r="H146" s="831">
        <v>1</v>
      </c>
      <c r="I146" s="831">
        <v>67</v>
      </c>
      <c r="J146" s="814"/>
      <c r="K146" s="814">
        <v>67</v>
      </c>
      <c r="L146" s="831">
        <v>1</v>
      </c>
      <c r="M146" s="831">
        <v>68</v>
      </c>
      <c r="N146" s="814"/>
      <c r="O146" s="814">
        <v>68</v>
      </c>
      <c r="P146" s="831"/>
      <c r="Q146" s="831"/>
      <c r="R146" s="819"/>
      <c r="S146" s="832"/>
    </row>
    <row r="147" spans="1:19" ht="14.45" customHeight="1" x14ac:dyDescent="0.2">
      <c r="A147" s="813" t="s">
        <v>1672</v>
      </c>
      <c r="B147" s="814" t="s">
        <v>1673</v>
      </c>
      <c r="C147" s="814" t="s">
        <v>1243</v>
      </c>
      <c r="D147" s="814" t="s">
        <v>1669</v>
      </c>
      <c r="E147" s="814" t="s">
        <v>1687</v>
      </c>
      <c r="F147" s="814" t="s">
        <v>1694</v>
      </c>
      <c r="G147" s="814" t="s">
        <v>1695</v>
      </c>
      <c r="H147" s="831"/>
      <c r="I147" s="831"/>
      <c r="J147" s="814"/>
      <c r="K147" s="814"/>
      <c r="L147" s="831">
        <v>2</v>
      </c>
      <c r="M147" s="831">
        <v>76</v>
      </c>
      <c r="N147" s="814"/>
      <c r="O147" s="814">
        <v>38</v>
      </c>
      <c r="P147" s="831"/>
      <c r="Q147" s="831"/>
      <c r="R147" s="819"/>
      <c r="S147" s="832"/>
    </row>
    <row r="148" spans="1:19" ht="14.45" customHeight="1" x14ac:dyDescent="0.2">
      <c r="A148" s="813" t="s">
        <v>1672</v>
      </c>
      <c r="B148" s="814" t="s">
        <v>1673</v>
      </c>
      <c r="C148" s="814" t="s">
        <v>1243</v>
      </c>
      <c r="D148" s="814" t="s">
        <v>1669</v>
      </c>
      <c r="E148" s="814" t="s">
        <v>1687</v>
      </c>
      <c r="F148" s="814" t="s">
        <v>1696</v>
      </c>
      <c r="G148" s="814" t="s">
        <v>1697</v>
      </c>
      <c r="H148" s="831">
        <v>3</v>
      </c>
      <c r="I148" s="831">
        <v>537</v>
      </c>
      <c r="J148" s="814"/>
      <c r="K148" s="814">
        <v>179</v>
      </c>
      <c r="L148" s="831">
        <v>4</v>
      </c>
      <c r="M148" s="831">
        <v>720</v>
      </c>
      <c r="N148" s="814"/>
      <c r="O148" s="814">
        <v>180</v>
      </c>
      <c r="P148" s="831"/>
      <c r="Q148" s="831"/>
      <c r="R148" s="819"/>
      <c r="S148" s="832"/>
    </row>
    <row r="149" spans="1:19" ht="14.45" customHeight="1" x14ac:dyDescent="0.2">
      <c r="A149" s="813" t="s">
        <v>1672</v>
      </c>
      <c r="B149" s="814" t="s">
        <v>1673</v>
      </c>
      <c r="C149" s="814" t="s">
        <v>1243</v>
      </c>
      <c r="D149" s="814" t="s">
        <v>1669</v>
      </c>
      <c r="E149" s="814" t="s">
        <v>1687</v>
      </c>
      <c r="F149" s="814" t="s">
        <v>1698</v>
      </c>
      <c r="G149" s="814" t="s">
        <v>1699</v>
      </c>
      <c r="H149" s="831"/>
      <c r="I149" s="831"/>
      <c r="J149" s="814"/>
      <c r="K149" s="814"/>
      <c r="L149" s="831">
        <v>4</v>
      </c>
      <c r="M149" s="831">
        <v>920</v>
      </c>
      <c r="N149" s="814"/>
      <c r="O149" s="814">
        <v>230</v>
      </c>
      <c r="P149" s="831"/>
      <c r="Q149" s="831"/>
      <c r="R149" s="819"/>
      <c r="S149" s="832"/>
    </row>
    <row r="150" spans="1:19" ht="14.45" customHeight="1" x14ac:dyDescent="0.2">
      <c r="A150" s="813" t="s">
        <v>1672</v>
      </c>
      <c r="B150" s="814" t="s">
        <v>1673</v>
      </c>
      <c r="C150" s="814" t="s">
        <v>1243</v>
      </c>
      <c r="D150" s="814" t="s">
        <v>1669</v>
      </c>
      <c r="E150" s="814" t="s">
        <v>1687</v>
      </c>
      <c r="F150" s="814" t="s">
        <v>1702</v>
      </c>
      <c r="G150" s="814" t="s">
        <v>1703</v>
      </c>
      <c r="H150" s="831">
        <v>4</v>
      </c>
      <c r="I150" s="831">
        <v>464</v>
      </c>
      <c r="J150" s="814"/>
      <c r="K150" s="814">
        <v>116</v>
      </c>
      <c r="L150" s="831">
        <v>6</v>
      </c>
      <c r="M150" s="831">
        <v>702</v>
      </c>
      <c r="N150" s="814"/>
      <c r="O150" s="814">
        <v>117</v>
      </c>
      <c r="P150" s="831"/>
      <c r="Q150" s="831"/>
      <c r="R150" s="819"/>
      <c r="S150" s="832"/>
    </row>
    <row r="151" spans="1:19" ht="14.45" customHeight="1" x14ac:dyDescent="0.2">
      <c r="A151" s="813" t="s">
        <v>1672</v>
      </c>
      <c r="B151" s="814" t="s">
        <v>1673</v>
      </c>
      <c r="C151" s="814" t="s">
        <v>1243</v>
      </c>
      <c r="D151" s="814" t="s">
        <v>1669</v>
      </c>
      <c r="E151" s="814" t="s">
        <v>1687</v>
      </c>
      <c r="F151" s="814" t="s">
        <v>1706</v>
      </c>
      <c r="G151" s="814" t="s">
        <v>1707</v>
      </c>
      <c r="H151" s="831"/>
      <c r="I151" s="831"/>
      <c r="J151" s="814"/>
      <c r="K151" s="814"/>
      <c r="L151" s="831">
        <v>2</v>
      </c>
      <c r="M151" s="831">
        <v>720</v>
      </c>
      <c r="N151" s="814"/>
      <c r="O151" s="814">
        <v>360</v>
      </c>
      <c r="P151" s="831"/>
      <c r="Q151" s="831"/>
      <c r="R151" s="819"/>
      <c r="S151" s="832"/>
    </row>
    <row r="152" spans="1:19" ht="14.45" customHeight="1" x14ac:dyDescent="0.2">
      <c r="A152" s="813" t="s">
        <v>1672</v>
      </c>
      <c r="B152" s="814" t="s">
        <v>1673</v>
      </c>
      <c r="C152" s="814" t="s">
        <v>1243</v>
      </c>
      <c r="D152" s="814" t="s">
        <v>1669</v>
      </c>
      <c r="E152" s="814" t="s">
        <v>1687</v>
      </c>
      <c r="F152" s="814" t="s">
        <v>1708</v>
      </c>
      <c r="G152" s="814" t="s">
        <v>1709</v>
      </c>
      <c r="H152" s="831">
        <v>1</v>
      </c>
      <c r="I152" s="831">
        <v>75</v>
      </c>
      <c r="J152" s="814"/>
      <c r="K152" s="814">
        <v>75</v>
      </c>
      <c r="L152" s="831">
        <v>2</v>
      </c>
      <c r="M152" s="831">
        <v>152</v>
      </c>
      <c r="N152" s="814"/>
      <c r="O152" s="814">
        <v>76</v>
      </c>
      <c r="P152" s="831"/>
      <c r="Q152" s="831"/>
      <c r="R152" s="819"/>
      <c r="S152" s="832"/>
    </row>
    <row r="153" spans="1:19" ht="14.45" customHeight="1" x14ac:dyDescent="0.2">
      <c r="A153" s="813" t="s">
        <v>1672</v>
      </c>
      <c r="B153" s="814" t="s">
        <v>1673</v>
      </c>
      <c r="C153" s="814" t="s">
        <v>1243</v>
      </c>
      <c r="D153" s="814" t="s">
        <v>1669</v>
      </c>
      <c r="E153" s="814" t="s">
        <v>1687</v>
      </c>
      <c r="F153" s="814" t="s">
        <v>1710</v>
      </c>
      <c r="G153" s="814" t="s">
        <v>1711</v>
      </c>
      <c r="H153" s="831">
        <v>2</v>
      </c>
      <c r="I153" s="831">
        <v>1414</v>
      </c>
      <c r="J153" s="814"/>
      <c r="K153" s="814">
        <v>707</v>
      </c>
      <c r="L153" s="831"/>
      <c r="M153" s="831"/>
      <c r="N153" s="814"/>
      <c r="O153" s="814"/>
      <c r="P153" s="831"/>
      <c r="Q153" s="831"/>
      <c r="R153" s="819"/>
      <c r="S153" s="832"/>
    </row>
    <row r="154" spans="1:19" ht="14.45" customHeight="1" x14ac:dyDescent="0.2">
      <c r="A154" s="813" t="s">
        <v>1672</v>
      </c>
      <c r="B154" s="814" t="s">
        <v>1673</v>
      </c>
      <c r="C154" s="814" t="s">
        <v>1243</v>
      </c>
      <c r="D154" s="814" t="s">
        <v>1669</v>
      </c>
      <c r="E154" s="814" t="s">
        <v>1687</v>
      </c>
      <c r="F154" s="814" t="s">
        <v>1718</v>
      </c>
      <c r="G154" s="814" t="s">
        <v>1719</v>
      </c>
      <c r="H154" s="831"/>
      <c r="I154" s="831"/>
      <c r="J154" s="814"/>
      <c r="K154" s="814"/>
      <c r="L154" s="831">
        <v>8</v>
      </c>
      <c r="M154" s="831">
        <v>840</v>
      </c>
      <c r="N154" s="814"/>
      <c r="O154" s="814">
        <v>105</v>
      </c>
      <c r="P154" s="831"/>
      <c r="Q154" s="831"/>
      <c r="R154" s="819"/>
      <c r="S154" s="832"/>
    </row>
    <row r="155" spans="1:19" ht="14.45" customHeight="1" x14ac:dyDescent="0.2">
      <c r="A155" s="813" t="s">
        <v>1672</v>
      </c>
      <c r="B155" s="814" t="s">
        <v>1673</v>
      </c>
      <c r="C155" s="814" t="s">
        <v>1243</v>
      </c>
      <c r="D155" s="814" t="s">
        <v>925</v>
      </c>
      <c r="E155" s="814" t="s">
        <v>1687</v>
      </c>
      <c r="F155" s="814" t="s">
        <v>1696</v>
      </c>
      <c r="G155" s="814" t="s">
        <v>1697</v>
      </c>
      <c r="H155" s="831"/>
      <c r="I155" s="831"/>
      <c r="J155" s="814"/>
      <c r="K155" s="814"/>
      <c r="L155" s="831">
        <v>1</v>
      </c>
      <c r="M155" s="831">
        <v>180</v>
      </c>
      <c r="N155" s="814"/>
      <c r="O155" s="814">
        <v>180</v>
      </c>
      <c r="P155" s="831">
        <v>9</v>
      </c>
      <c r="Q155" s="831">
        <v>1746</v>
      </c>
      <c r="R155" s="819"/>
      <c r="S155" s="832">
        <v>194</v>
      </c>
    </row>
    <row r="156" spans="1:19" ht="14.45" customHeight="1" x14ac:dyDescent="0.2">
      <c r="A156" s="813" t="s">
        <v>1672</v>
      </c>
      <c r="B156" s="814" t="s">
        <v>1673</v>
      </c>
      <c r="C156" s="814" t="s">
        <v>1243</v>
      </c>
      <c r="D156" s="814" t="s">
        <v>925</v>
      </c>
      <c r="E156" s="814" t="s">
        <v>1687</v>
      </c>
      <c r="F156" s="814" t="s">
        <v>1698</v>
      </c>
      <c r="G156" s="814" t="s">
        <v>1699</v>
      </c>
      <c r="H156" s="831"/>
      <c r="I156" s="831"/>
      <c r="J156" s="814"/>
      <c r="K156" s="814"/>
      <c r="L156" s="831"/>
      <c r="M156" s="831"/>
      <c r="N156" s="814"/>
      <c r="O156" s="814"/>
      <c r="P156" s="831">
        <v>3</v>
      </c>
      <c r="Q156" s="831">
        <v>729</v>
      </c>
      <c r="R156" s="819"/>
      <c r="S156" s="832">
        <v>243</v>
      </c>
    </row>
    <row r="157" spans="1:19" ht="14.45" customHeight="1" x14ac:dyDescent="0.2">
      <c r="A157" s="813" t="s">
        <v>1672</v>
      </c>
      <c r="B157" s="814" t="s">
        <v>1673</v>
      </c>
      <c r="C157" s="814" t="s">
        <v>1243</v>
      </c>
      <c r="D157" s="814" t="s">
        <v>925</v>
      </c>
      <c r="E157" s="814" t="s">
        <v>1687</v>
      </c>
      <c r="F157" s="814" t="s">
        <v>1702</v>
      </c>
      <c r="G157" s="814" t="s">
        <v>1703</v>
      </c>
      <c r="H157" s="831"/>
      <c r="I157" s="831"/>
      <c r="J157" s="814"/>
      <c r="K157" s="814"/>
      <c r="L157" s="831"/>
      <c r="M157" s="831"/>
      <c r="N157" s="814"/>
      <c r="O157" s="814"/>
      <c r="P157" s="831">
        <v>1</v>
      </c>
      <c r="Q157" s="831">
        <v>127</v>
      </c>
      <c r="R157" s="819"/>
      <c r="S157" s="832">
        <v>127</v>
      </c>
    </row>
    <row r="158" spans="1:19" ht="14.45" customHeight="1" x14ac:dyDescent="0.2">
      <c r="A158" s="813" t="s">
        <v>1672</v>
      </c>
      <c r="B158" s="814" t="s">
        <v>1673</v>
      </c>
      <c r="C158" s="814" t="s">
        <v>1243</v>
      </c>
      <c r="D158" s="814" t="s">
        <v>925</v>
      </c>
      <c r="E158" s="814" t="s">
        <v>1687</v>
      </c>
      <c r="F158" s="814" t="s">
        <v>1704</v>
      </c>
      <c r="G158" s="814" t="s">
        <v>1705</v>
      </c>
      <c r="H158" s="831"/>
      <c r="I158" s="831"/>
      <c r="J158" s="814"/>
      <c r="K158" s="814"/>
      <c r="L158" s="831"/>
      <c r="M158" s="831"/>
      <c r="N158" s="814"/>
      <c r="O158" s="814"/>
      <c r="P158" s="831">
        <v>1</v>
      </c>
      <c r="Q158" s="831">
        <v>34</v>
      </c>
      <c r="R158" s="819"/>
      <c r="S158" s="832">
        <v>34</v>
      </c>
    </row>
    <row r="159" spans="1:19" ht="14.45" customHeight="1" x14ac:dyDescent="0.2">
      <c r="A159" s="813" t="s">
        <v>1672</v>
      </c>
      <c r="B159" s="814" t="s">
        <v>1673</v>
      </c>
      <c r="C159" s="814" t="s">
        <v>1243</v>
      </c>
      <c r="D159" s="814" t="s">
        <v>925</v>
      </c>
      <c r="E159" s="814" t="s">
        <v>1687</v>
      </c>
      <c r="F159" s="814" t="s">
        <v>1706</v>
      </c>
      <c r="G159" s="814" t="s">
        <v>1707</v>
      </c>
      <c r="H159" s="831"/>
      <c r="I159" s="831"/>
      <c r="J159" s="814"/>
      <c r="K159" s="814"/>
      <c r="L159" s="831">
        <v>2</v>
      </c>
      <c r="M159" s="831">
        <v>720</v>
      </c>
      <c r="N159" s="814"/>
      <c r="O159" s="814">
        <v>360</v>
      </c>
      <c r="P159" s="831"/>
      <c r="Q159" s="831"/>
      <c r="R159" s="819"/>
      <c r="S159" s="832"/>
    </row>
    <row r="160" spans="1:19" ht="14.45" customHeight="1" x14ac:dyDescent="0.2">
      <c r="A160" s="813" t="s">
        <v>1672</v>
      </c>
      <c r="B160" s="814" t="s">
        <v>1673</v>
      </c>
      <c r="C160" s="814" t="s">
        <v>1243</v>
      </c>
      <c r="D160" s="814" t="s">
        <v>925</v>
      </c>
      <c r="E160" s="814" t="s">
        <v>1687</v>
      </c>
      <c r="F160" s="814" t="s">
        <v>1714</v>
      </c>
      <c r="G160" s="814" t="s">
        <v>1715</v>
      </c>
      <c r="H160" s="831"/>
      <c r="I160" s="831"/>
      <c r="J160" s="814"/>
      <c r="K160" s="814"/>
      <c r="L160" s="831"/>
      <c r="M160" s="831"/>
      <c r="N160" s="814"/>
      <c r="O160" s="814"/>
      <c r="P160" s="831">
        <v>0</v>
      </c>
      <c r="Q160" s="831">
        <v>0</v>
      </c>
      <c r="R160" s="819"/>
      <c r="S160" s="832"/>
    </row>
    <row r="161" spans="1:19" ht="14.45" customHeight="1" x14ac:dyDescent="0.2">
      <c r="A161" s="813" t="s">
        <v>1672</v>
      </c>
      <c r="B161" s="814" t="s">
        <v>1673</v>
      </c>
      <c r="C161" s="814" t="s">
        <v>1243</v>
      </c>
      <c r="D161" s="814" t="s">
        <v>925</v>
      </c>
      <c r="E161" s="814" t="s">
        <v>1687</v>
      </c>
      <c r="F161" s="814" t="s">
        <v>1716</v>
      </c>
      <c r="G161" s="814" t="s">
        <v>1717</v>
      </c>
      <c r="H161" s="831"/>
      <c r="I161" s="831"/>
      <c r="J161" s="814"/>
      <c r="K161" s="814"/>
      <c r="L161" s="831"/>
      <c r="M161" s="831"/>
      <c r="N161" s="814"/>
      <c r="O161" s="814"/>
      <c r="P161" s="831">
        <v>4</v>
      </c>
      <c r="Q161" s="831">
        <v>488</v>
      </c>
      <c r="R161" s="819"/>
      <c r="S161" s="832">
        <v>122</v>
      </c>
    </row>
    <row r="162" spans="1:19" ht="14.45" customHeight="1" x14ac:dyDescent="0.2">
      <c r="A162" s="813" t="s">
        <v>1672</v>
      </c>
      <c r="B162" s="814" t="s">
        <v>1673</v>
      </c>
      <c r="C162" s="814" t="s">
        <v>1243</v>
      </c>
      <c r="D162" s="814" t="s">
        <v>925</v>
      </c>
      <c r="E162" s="814" t="s">
        <v>1687</v>
      </c>
      <c r="F162" s="814" t="s">
        <v>1718</v>
      </c>
      <c r="G162" s="814" t="s">
        <v>1719</v>
      </c>
      <c r="H162" s="831"/>
      <c r="I162" s="831"/>
      <c r="J162" s="814"/>
      <c r="K162" s="814"/>
      <c r="L162" s="831"/>
      <c r="M162" s="831"/>
      <c r="N162" s="814"/>
      <c r="O162" s="814"/>
      <c r="P162" s="831">
        <v>5</v>
      </c>
      <c r="Q162" s="831">
        <v>550</v>
      </c>
      <c r="R162" s="819"/>
      <c r="S162" s="832">
        <v>110</v>
      </c>
    </row>
    <row r="163" spans="1:19" ht="14.45" customHeight="1" x14ac:dyDescent="0.2">
      <c r="A163" s="813" t="s">
        <v>1672</v>
      </c>
      <c r="B163" s="814" t="s">
        <v>1673</v>
      </c>
      <c r="C163" s="814" t="s">
        <v>1243</v>
      </c>
      <c r="D163" s="814" t="s">
        <v>917</v>
      </c>
      <c r="E163" s="814" t="s">
        <v>1687</v>
      </c>
      <c r="F163" s="814" t="s">
        <v>1688</v>
      </c>
      <c r="G163" s="814" t="s">
        <v>1689</v>
      </c>
      <c r="H163" s="831"/>
      <c r="I163" s="831"/>
      <c r="J163" s="814"/>
      <c r="K163" s="814"/>
      <c r="L163" s="831">
        <v>3</v>
      </c>
      <c r="M163" s="831">
        <v>93</v>
      </c>
      <c r="N163" s="814"/>
      <c r="O163" s="814">
        <v>31</v>
      </c>
      <c r="P163" s="831"/>
      <c r="Q163" s="831"/>
      <c r="R163" s="819"/>
      <c r="S163" s="832"/>
    </row>
    <row r="164" spans="1:19" ht="14.45" customHeight="1" x14ac:dyDescent="0.2">
      <c r="A164" s="813" t="s">
        <v>1672</v>
      </c>
      <c r="B164" s="814" t="s">
        <v>1673</v>
      </c>
      <c r="C164" s="814" t="s">
        <v>1243</v>
      </c>
      <c r="D164" s="814" t="s">
        <v>917</v>
      </c>
      <c r="E164" s="814" t="s">
        <v>1687</v>
      </c>
      <c r="F164" s="814" t="s">
        <v>1690</v>
      </c>
      <c r="G164" s="814" t="s">
        <v>1691</v>
      </c>
      <c r="H164" s="831"/>
      <c r="I164" s="831"/>
      <c r="J164" s="814"/>
      <c r="K164" s="814"/>
      <c r="L164" s="831">
        <v>1</v>
      </c>
      <c r="M164" s="831">
        <v>68</v>
      </c>
      <c r="N164" s="814"/>
      <c r="O164" s="814">
        <v>68</v>
      </c>
      <c r="P164" s="831"/>
      <c r="Q164" s="831"/>
      <c r="R164" s="819"/>
      <c r="S164" s="832"/>
    </row>
    <row r="165" spans="1:19" ht="14.45" customHeight="1" x14ac:dyDescent="0.2">
      <c r="A165" s="813" t="s">
        <v>1672</v>
      </c>
      <c r="B165" s="814" t="s">
        <v>1673</v>
      </c>
      <c r="C165" s="814" t="s">
        <v>1243</v>
      </c>
      <c r="D165" s="814" t="s">
        <v>917</v>
      </c>
      <c r="E165" s="814" t="s">
        <v>1687</v>
      </c>
      <c r="F165" s="814" t="s">
        <v>1694</v>
      </c>
      <c r="G165" s="814" t="s">
        <v>1695</v>
      </c>
      <c r="H165" s="831"/>
      <c r="I165" s="831"/>
      <c r="J165" s="814"/>
      <c r="K165" s="814"/>
      <c r="L165" s="831">
        <v>4</v>
      </c>
      <c r="M165" s="831">
        <v>152</v>
      </c>
      <c r="N165" s="814"/>
      <c r="O165" s="814">
        <v>38</v>
      </c>
      <c r="P165" s="831"/>
      <c r="Q165" s="831"/>
      <c r="R165" s="819"/>
      <c r="S165" s="832"/>
    </row>
    <row r="166" spans="1:19" ht="14.45" customHeight="1" x14ac:dyDescent="0.2">
      <c r="A166" s="813" t="s">
        <v>1672</v>
      </c>
      <c r="B166" s="814" t="s">
        <v>1673</v>
      </c>
      <c r="C166" s="814" t="s">
        <v>1243</v>
      </c>
      <c r="D166" s="814" t="s">
        <v>917</v>
      </c>
      <c r="E166" s="814" t="s">
        <v>1687</v>
      </c>
      <c r="F166" s="814" t="s">
        <v>1696</v>
      </c>
      <c r="G166" s="814" t="s">
        <v>1697</v>
      </c>
      <c r="H166" s="831"/>
      <c r="I166" s="831"/>
      <c r="J166" s="814"/>
      <c r="K166" s="814"/>
      <c r="L166" s="831">
        <v>18</v>
      </c>
      <c r="M166" s="831">
        <v>3240</v>
      </c>
      <c r="N166" s="814"/>
      <c r="O166" s="814">
        <v>180</v>
      </c>
      <c r="P166" s="831">
        <v>7</v>
      </c>
      <c r="Q166" s="831">
        <v>1358</v>
      </c>
      <c r="R166" s="819"/>
      <c r="S166" s="832">
        <v>194</v>
      </c>
    </row>
    <row r="167" spans="1:19" ht="14.45" customHeight="1" x14ac:dyDescent="0.2">
      <c r="A167" s="813" t="s">
        <v>1672</v>
      </c>
      <c r="B167" s="814" t="s">
        <v>1673</v>
      </c>
      <c r="C167" s="814" t="s">
        <v>1243</v>
      </c>
      <c r="D167" s="814" t="s">
        <v>917</v>
      </c>
      <c r="E167" s="814" t="s">
        <v>1687</v>
      </c>
      <c r="F167" s="814" t="s">
        <v>1698</v>
      </c>
      <c r="G167" s="814" t="s">
        <v>1699</v>
      </c>
      <c r="H167" s="831"/>
      <c r="I167" s="831"/>
      <c r="J167" s="814"/>
      <c r="K167" s="814"/>
      <c r="L167" s="831">
        <v>0</v>
      </c>
      <c r="M167" s="831">
        <v>0</v>
      </c>
      <c r="N167" s="814"/>
      <c r="O167" s="814"/>
      <c r="P167" s="831">
        <v>1</v>
      </c>
      <c r="Q167" s="831">
        <v>243</v>
      </c>
      <c r="R167" s="819"/>
      <c r="S167" s="832">
        <v>243</v>
      </c>
    </row>
    <row r="168" spans="1:19" ht="14.45" customHeight="1" x14ac:dyDescent="0.2">
      <c r="A168" s="813" t="s">
        <v>1672</v>
      </c>
      <c r="B168" s="814" t="s">
        <v>1673</v>
      </c>
      <c r="C168" s="814" t="s">
        <v>1243</v>
      </c>
      <c r="D168" s="814" t="s">
        <v>917</v>
      </c>
      <c r="E168" s="814" t="s">
        <v>1687</v>
      </c>
      <c r="F168" s="814" t="s">
        <v>1702</v>
      </c>
      <c r="G168" s="814" t="s">
        <v>1703</v>
      </c>
      <c r="H168" s="831"/>
      <c r="I168" s="831"/>
      <c r="J168" s="814"/>
      <c r="K168" s="814"/>
      <c r="L168" s="831">
        <v>20</v>
      </c>
      <c r="M168" s="831">
        <v>2340</v>
      </c>
      <c r="N168" s="814"/>
      <c r="O168" s="814">
        <v>117</v>
      </c>
      <c r="P168" s="831">
        <v>7</v>
      </c>
      <c r="Q168" s="831">
        <v>889</v>
      </c>
      <c r="R168" s="819"/>
      <c r="S168" s="832">
        <v>127</v>
      </c>
    </row>
    <row r="169" spans="1:19" ht="14.45" customHeight="1" x14ac:dyDescent="0.2">
      <c r="A169" s="813" t="s">
        <v>1672</v>
      </c>
      <c r="B169" s="814" t="s">
        <v>1673</v>
      </c>
      <c r="C169" s="814" t="s">
        <v>1243</v>
      </c>
      <c r="D169" s="814" t="s">
        <v>917</v>
      </c>
      <c r="E169" s="814" t="s">
        <v>1687</v>
      </c>
      <c r="F169" s="814" t="s">
        <v>1716</v>
      </c>
      <c r="G169" s="814" t="s">
        <v>1717</v>
      </c>
      <c r="H169" s="831"/>
      <c r="I169" s="831"/>
      <c r="J169" s="814"/>
      <c r="K169" s="814"/>
      <c r="L169" s="831">
        <v>1</v>
      </c>
      <c r="M169" s="831">
        <v>114</v>
      </c>
      <c r="N169" s="814"/>
      <c r="O169" s="814">
        <v>114</v>
      </c>
      <c r="P169" s="831">
        <v>1</v>
      </c>
      <c r="Q169" s="831">
        <v>122</v>
      </c>
      <c r="R169" s="819"/>
      <c r="S169" s="832">
        <v>122</v>
      </c>
    </row>
    <row r="170" spans="1:19" ht="14.45" customHeight="1" x14ac:dyDescent="0.2">
      <c r="A170" s="813" t="s">
        <v>1672</v>
      </c>
      <c r="B170" s="814" t="s">
        <v>1673</v>
      </c>
      <c r="C170" s="814" t="s">
        <v>1243</v>
      </c>
      <c r="D170" s="814" t="s">
        <v>917</v>
      </c>
      <c r="E170" s="814" t="s">
        <v>1687</v>
      </c>
      <c r="F170" s="814" t="s">
        <v>1718</v>
      </c>
      <c r="G170" s="814" t="s">
        <v>1719</v>
      </c>
      <c r="H170" s="831"/>
      <c r="I170" s="831"/>
      <c r="J170" s="814"/>
      <c r="K170" s="814"/>
      <c r="L170" s="831">
        <v>6</v>
      </c>
      <c r="M170" s="831">
        <v>630</v>
      </c>
      <c r="N170" s="814"/>
      <c r="O170" s="814">
        <v>105</v>
      </c>
      <c r="P170" s="831">
        <v>3</v>
      </c>
      <c r="Q170" s="831">
        <v>330</v>
      </c>
      <c r="R170" s="819"/>
      <c r="S170" s="832">
        <v>110</v>
      </c>
    </row>
    <row r="171" spans="1:19" ht="14.45" customHeight="1" thickBot="1" x14ac:dyDescent="0.25">
      <c r="A171" s="821" t="s">
        <v>1672</v>
      </c>
      <c r="B171" s="822" t="s">
        <v>1673</v>
      </c>
      <c r="C171" s="822" t="s">
        <v>1243</v>
      </c>
      <c r="D171" s="822" t="s">
        <v>917</v>
      </c>
      <c r="E171" s="822" t="s">
        <v>1687</v>
      </c>
      <c r="F171" s="822" t="s">
        <v>1724</v>
      </c>
      <c r="G171" s="822" t="s">
        <v>1725</v>
      </c>
      <c r="H171" s="833"/>
      <c r="I171" s="833"/>
      <c r="J171" s="822"/>
      <c r="K171" s="822"/>
      <c r="L171" s="833"/>
      <c r="M171" s="833"/>
      <c r="N171" s="822"/>
      <c r="O171" s="822"/>
      <c r="P171" s="833">
        <v>1</v>
      </c>
      <c r="Q171" s="833">
        <v>887</v>
      </c>
      <c r="R171" s="827"/>
      <c r="S171" s="834">
        <v>887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A77BFD78-9CC5-4329-A6D0-1052D86A68C0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1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1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  <c r="N2" s="347"/>
      <c r="O2" s="220"/>
      <c r="P2" s="347"/>
      <c r="Q2" s="220"/>
      <c r="R2" s="347"/>
      <c r="S2" s="348"/>
    </row>
    <row r="3" spans="1:19" ht="14.45" customHeight="1" thickBot="1" x14ac:dyDescent="0.25">
      <c r="A3" s="341" t="s">
        <v>158</v>
      </c>
      <c r="B3" s="342">
        <f>SUBTOTAL(9,B6:B1048576)</f>
        <v>79563354</v>
      </c>
      <c r="C3" s="343">
        <f t="shared" ref="C3:R3" si="0">SUBTOTAL(9,C6:C1048576)</f>
        <v>0</v>
      </c>
      <c r="D3" s="343">
        <f t="shared" si="0"/>
        <v>73211307</v>
      </c>
      <c r="E3" s="343">
        <f t="shared" si="0"/>
        <v>0</v>
      </c>
      <c r="F3" s="343">
        <f t="shared" si="0"/>
        <v>15278973</v>
      </c>
      <c r="G3" s="346">
        <f>IF(D3&lt;&gt;0,F3/D3,"")</f>
        <v>0.20869690251534506</v>
      </c>
      <c r="H3" s="342">
        <f t="shared" si="0"/>
        <v>1727564.78</v>
      </c>
      <c r="I3" s="343">
        <f t="shared" si="0"/>
        <v>0</v>
      </c>
      <c r="J3" s="343">
        <f t="shared" si="0"/>
        <v>882056.62</v>
      </c>
      <c r="K3" s="343">
        <f t="shared" si="0"/>
        <v>0</v>
      </c>
      <c r="L3" s="343">
        <f t="shared" si="0"/>
        <v>224276.54</v>
      </c>
      <c r="M3" s="344">
        <f>IF(J3&lt;&gt;0,L3/J3,"")</f>
        <v>0.25426546880856699</v>
      </c>
      <c r="N3" s="345">
        <f t="shared" si="0"/>
        <v>142925.71000000002</v>
      </c>
      <c r="O3" s="343">
        <f t="shared" si="0"/>
        <v>0</v>
      </c>
      <c r="P3" s="343">
        <f t="shared" si="0"/>
        <v>41788</v>
      </c>
      <c r="Q3" s="343">
        <f t="shared" si="0"/>
        <v>0</v>
      </c>
      <c r="R3" s="343">
        <f t="shared" si="0"/>
        <v>135811</v>
      </c>
      <c r="S3" s="344">
        <f>IF(P3&lt;&gt;0,R3/P3,"")</f>
        <v>3.25</v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7"/>
      <c r="B5" s="848">
        <v>2019</v>
      </c>
      <c r="C5" s="849"/>
      <c r="D5" s="849">
        <v>2020</v>
      </c>
      <c r="E5" s="849"/>
      <c r="F5" s="849">
        <v>2021</v>
      </c>
      <c r="G5" s="883" t="s">
        <v>2</v>
      </c>
      <c r="H5" s="848">
        <v>2019</v>
      </c>
      <c r="I5" s="849"/>
      <c r="J5" s="849">
        <v>2020</v>
      </c>
      <c r="K5" s="849"/>
      <c r="L5" s="849">
        <v>2021</v>
      </c>
      <c r="M5" s="883" t="s">
        <v>2</v>
      </c>
      <c r="N5" s="848">
        <v>2019</v>
      </c>
      <c r="O5" s="849"/>
      <c r="P5" s="849">
        <v>2020</v>
      </c>
      <c r="Q5" s="849"/>
      <c r="R5" s="849">
        <v>2021</v>
      </c>
      <c r="S5" s="883" t="s">
        <v>2</v>
      </c>
    </row>
    <row r="6" spans="1:19" ht="14.45" customHeight="1" x14ac:dyDescent="0.2">
      <c r="A6" s="838" t="s">
        <v>1732</v>
      </c>
      <c r="B6" s="865"/>
      <c r="C6" s="807"/>
      <c r="D6" s="865"/>
      <c r="E6" s="807"/>
      <c r="F6" s="865">
        <v>40</v>
      </c>
      <c r="G6" s="812"/>
      <c r="H6" s="865"/>
      <c r="I6" s="807"/>
      <c r="J6" s="865"/>
      <c r="K6" s="807"/>
      <c r="L6" s="865"/>
      <c r="M6" s="812"/>
      <c r="N6" s="865"/>
      <c r="O6" s="807"/>
      <c r="P6" s="865"/>
      <c r="Q6" s="807"/>
      <c r="R6" s="865"/>
      <c r="S6" s="231"/>
    </row>
    <row r="7" spans="1:19" ht="14.45" customHeight="1" x14ac:dyDescent="0.2">
      <c r="A7" s="839" t="s">
        <v>904</v>
      </c>
      <c r="B7" s="867">
        <v>79563278</v>
      </c>
      <c r="C7" s="814"/>
      <c r="D7" s="867">
        <v>73210909</v>
      </c>
      <c r="E7" s="814"/>
      <c r="F7" s="867">
        <v>15278933</v>
      </c>
      <c r="G7" s="819"/>
      <c r="H7" s="867">
        <v>1727564.78</v>
      </c>
      <c r="I7" s="814"/>
      <c r="J7" s="867">
        <v>882056.62</v>
      </c>
      <c r="K7" s="814"/>
      <c r="L7" s="867">
        <v>224276.54</v>
      </c>
      <c r="M7" s="819"/>
      <c r="N7" s="867">
        <v>142925.71000000002</v>
      </c>
      <c r="O7" s="814"/>
      <c r="P7" s="867">
        <v>41788</v>
      </c>
      <c r="Q7" s="814"/>
      <c r="R7" s="867">
        <v>135811</v>
      </c>
      <c r="S7" s="820"/>
    </row>
    <row r="8" spans="1:19" ht="14.45" customHeight="1" thickBot="1" x14ac:dyDescent="0.25">
      <c r="A8" s="871" t="s">
        <v>1733</v>
      </c>
      <c r="B8" s="869">
        <v>76</v>
      </c>
      <c r="C8" s="822"/>
      <c r="D8" s="869">
        <v>398</v>
      </c>
      <c r="E8" s="822"/>
      <c r="F8" s="869"/>
      <c r="G8" s="827"/>
      <c r="H8" s="869"/>
      <c r="I8" s="822"/>
      <c r="J8" s="869"/>
      <c r="K8" s="822"/>
      <c r="L8" s="869"/>
      <c r="M8" s="827"/>
      <c r="N8" s="869"/>
      <c r="O8" s="822"/>
      <c r="P8" s="869"/>
      <c r="Q8" s="822"/>
      <c r="R8" s="869"/>
      <c r="S8" s="8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5D6AA73A-25BD-4E53-BEE5-2FC71974B60B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7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16" t="s">
        <v>1940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48"/>
      <c r="C2" s="248"/>
      <c r="D2" s="248"/>
      <c r="E2" s="248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50"/>
      <c r="Q2" s="349"/>
    </row>
    <row r="3" spans="1:17" ht="14.45" customHeight="1" thickBot="1" x14ac:dyDescent="0.25">
      <c r="E3" s="112" t="s">
        <v>158</v>
      </c>
      <c r="F3" s="207">
        <f t="shared" ref="F3:O3" si="0">SUBTOTAL(9,F6:F1048576)</f>
        <v>43550.989999999991</v>
      </c>
      <c r="G3" s="208">
        <f t="shared" si="0"/>
        <v>81433844.49000001</v>
      </c>
      <c r="H3" s="208"/>
      <c r="I3" s="208"/>
      <c r="J3" s="208">
        <f t="shared" si="0"/>
        <v>41905.899999999994</v>
      </c>
      <c r="K3" s="208">
        <f t="shared" si="0"/>
        <v>74135151.620000005</v>
      </c>
      <c r="L3" s="208"/>
      <c r="M3" s="208"/>
      <c r="N3" s="208">
        <f t="shared" si="0"/>
        <v>8485.6</v>
      </c>
      <c r="O3" s="208">
        <f t="shared" si="0"/>
        <v>15639060.539999999</v>
      </c>
      <c r="P3" s="79">
        <f>IF(K3=0,0,O3/K3)</f>
        <v>0.21095337634381975</v>
      </c>
      <c r="Q3" s="209">
        <f>IF(N3=0,0,O3/N3)</f>
        <v>1843.0117540303572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4"/>
      <c r="B5" s="872"/>
      <c r="C5" s="874"/>
      <c r="D5" s="884"/>
      <c r="E5" s="876"/>
      <c r="F5" s="885" t="s">
        <v>90</v>
      </c>
      <c r="G5" s="886" t="s">
        <v>14</v>
      </c>
      <c r="H5" s="887"/>
      <c r="I5" s="887"/>
      <c r="J5" s="885" t="s">
        <v>90</v>
      </c>
      <c r="K5" s="886" t="s">
        <v>14</v>
      </c>
      <c r="L5" s="887"/>
      <c r="M5" s="887"/>
      <c r="N5" s="885" t="s">
        <v>90</v>
      </c>
      <c r="O5" s="886" t="s">
        <v>14</v>
      </c>
      <c r="P5" s="888"/>
      <c r="Q5" s="881"/>
    </row>
    <row r="6" spans="1:17" ht="14.45" customHeight="1" x14ac:dyDescent="0.2">
      <c r="A6" s="806" t="s">
        <v>1734</v>
      </c>
      <c r="B6" s="807" t="s">
        <v>1673</v>
      </c>
      <c r="C6" s="807" t="s">
        <v>1687</v>
      </c>
      <c r="D6" s="807" t="s">
        <v>1694</v>
      </c>
      <c r="E6" s="807" t="s">
        <v>1695</v>
      </c>
      <c r="F6" s="225"/>
      <c r="G6" s="225"/>
      <c r="H6" s="225"/>
      <c r="I6" s="225"/>
      <c r="J6" s="225"/>
      <c r="K6" s="225"/>
      <c r="L6" s="225"/>
      <c r="M6" s="225"/>
      <c r="N6" s="225">
        <v>1</v>
      </c>
      <c r="O6" s="225">
        <v>40</v>
      </c>
      <c r="P6" s="812"/>
      <c r="Q6" s="830">
        <v>40</v>
      </c>
    </row>
    <row r="7" spans="1:17" ht="14.45" customHeight="1" x14ac:dyDescent="0.2">
      <c r="A7" s="813" t="s">
        <v>572</v>
      </c>
      <c r="B7" s="814" t="s">
        <v>1673</v>
      </c>
      <c r="C7" s="814" t="s">
        <v>1675</v>
      </c>
      <c r="D7" s="814" t="s">
        <v>1676</v>
      </c>
      <c r="E7" s="814" t="s">
        <v>1677</v>
      </c>
      <c r="F7" s="831"/>
      <c r="G7" s="831"/>
      <c r="H7" s="831"/>
      <c r="I7" s="831"/>
      <c r="J7" s="831"/>
      <c r="K7" s="831"/>
      <c r="L7" s="831"/>
      <c r="M7" s="831"/>
      <c r="N7" s="831">
        <v>0</v>
      </c>
      <c r="O7" s="831">
        <v>0</v>
      </c>
      <c r="P7" s="819"/>
      <c r="Q7" s="832"/>
    </row>
    <row r="8" spans="1:17" ht="14.45" customHeight="1" x14ac:dyDescent="0.2">
      <c r="A8" s="813" t="s">
        <v>572</v>
      </c>
      <c r="B8" s="814" t="s">
        <v>1673</v>
      </c>
      <c r="C8" s="814" t="s">
        <v>1675</v>
      </c>
      <c r="D8" s="814" t="s">
        <v>1676</v>
      </c>
      <c r="E8" s="814" t="s">
        <v>1681</v>
      </c>
      <c r="F8" s="831"/>
      <c r="G8" s="831"/>
      <c r="H8" s="831"/>
      <c r="I8" s="831"/>
      <c r="J8" s="831">
        <v>2</v>
      </c>
      <c r="K8" s="831">
        <v>46199.46</v>
      </c>
      <c r="L8" s="831"/>
      <c r="M8" s="831">
        <v>23099.73</v>
      </c>
      <c r="N8" s="831">
        <v>3</v>
      </c>
      <c r="O8" s="831">
        <v>62682</v>
      </c>
      <c r="P8" s="819"/>
      <c r="Q8" s="832">
        <v>20894</v>
      </c>
    </row>
    <row r="9" spans="1:17" ht="14.45" customHeight="1" x14ac:dyDescent="0.2">
      <c r="A9" s="813" t="s">
        <v>572</v>
      </c>
      <c r="B9" s="814" t="s">
        <v>1673</v>
      </c>
      <c r="C9" s="814" t="s">
        <v>1675</v>
      </c>
      <c r="D9" s="814" t="s">
        <v>1678</v>
      </c>
      <c r="E9" s="814" t="s">
        <v>1677</v>
      </c>
      <c r="F9" s="831">
        <v>0</v>
      </c>
      <c r="G9" s="831">
        <v>2.9103830456733704E-11</v>
      </c>
      <c r="H9" s="831"/>
      <c r="I9" s="831"/>
      <c r="J9" s="831">
        <v>0</v>
      </c>
      <c r="K9" s="831">
        <v>0</v>
      </c>
      <c r="L9" s="831"/>
      <c r="M9" s="831"/>
      <c r="N9" s="831">
        <v>0</v>
      </c>
      <c r="O9" s="831">
        <v>0</v>
      </c>
      <c r="P9" s="819"/>
      <c r="Q9" s="832"/>
    </row>
    <row r="10" spans="1:17" ht="14.45" customHeight="1" x14ac:dyDescent="0.2">
      <c r="A10" s="813" t="s">
        <v>572</v>
      </c>
      <c r="B10" s="814" t="s">
        <v>1673</v>
      </c>
      <c r="C10" s="814" t="s">
        <v>1675</v>
      </c>
      <c r="D10" s="814" t="s">
        <v>1678</v>
      </c>
      <c r="E10" s="814" t="s">
        <v>1681</v>
      </c>
      <c r="F10" s="831">
        <v>33</v>
      </c>
      <c r="G10" s="831">
        <v>338086.41999999993</v>
      </c>
      <c r="H10" s="831"/>
      <c r="I10" s="831">
        <v>10245.043030303028</v>
      </c>
      <c r="J10" s="831">
        <v>13</v>
      </c>
      <c r="K10" s="831">
        <v>135811</v>
      </c>
      <c r="L10" s="831"/>
      <c r="M10" s="831">
        <v>10447</v>
      </c>
      <c r="N10" s="831">
        <v>7</v>
      </c>
      <c r="O10" s="831">
        <v>73129</v>
      </c>
      <c r="P10" s="819"/>
      <c r="Q10" s="832">
        <v>10447</v>
      </c>
    </row>
    <row r="11" spans="1:17" ht="14.45" customHeight="1" x14ac:dyDescent="0.2">
      <c r="A11" s="813" t="s">
        <v>572</v>
      </c>
      <c r="B11" s="814" t="s">
        <v>1673</v>
      </c>
      <c r="C11" s="814" t="s">
        <v>1687</v>
      </c>
      <c r="D11" s="814" t="s">
        <v>1694</v>
      </c>
      <c r="E11" s="814" t="s">
        <v>1695</v>
      </c>
      <c r="F11" s="831">
        <v>9</v>
      </c>
      <c r="G11" s="831">
        <v>342</v>
      </c>
      <c r="H11" s="831"/>
      <c r="I11" s="831">
        <v>38</v>
      </c>
      <c r="J11" s="831">
        <v>9</v>
      </c>
      <c r="K11" s="831">
        <v>342</v>
      </c>
      <c r="L11" s="831"/>
      <c r="M11" s="831">
        <v>38</v>
      </c>
      <c r="N11" s="831">
        <v>3</v>
      </c>
      <c r="O11" s="831">
        <v>120</v>
      </c>
      <c r="P11" s="819"/>
      <c r="Q11" s="832">
        <v>40</v>
      </c>
    </row>
    <row r="12" spans="1:17" ht="14.45" customHeight="1" x14ac:dyDescent="0.2">
      <c r="A12" s="813" t="s">
        <v>572</v>
      </c>
      <c r="B12" s="814" t="s">
        <v>1673</v>
      </c>
      <c r="C12" s="814" t="s">
        <v>1687</v>
      </c>
      <c r="D12" s="814" t="s">
        <v>1696</v>
      </c>
      <c r="E12" s="814" t="s">
        <v>1697</v>
      </c>
      <c r="F12" s="831">
        <v>7</v>
      </c>
      <c r="G12" s="831">
        <v>1253</v>
      </c>
      <c r="H12" s="831"/>
      <c r="I12" s="831">
        <v>179</v>
      </c>
      <c r="J12" s="831">
        <v>11</v>
      </c>
      <c r="K12" s="831">
        <v>1980</v>
      </c>
      <c r="L12" s="831"/>
      <c r="M12" s="831">
        <v>180</v>
      </c>
      <c r="N12" s="831">
        <v>5</v>
      </c>
      <c r="O12" s="831">
        <v>970</v>
      </c>
      <c r="P12" s="819"/>
      <c r="Q12" s="832">
        <v>194</v>
      </c>
    </row>
    <row r="13" spans="1:17" ht="14.45" customHeight="1" x14ac:dyDescent="0.2">
      <c r="A13" s="813" t="s">
        <v>572</v>
      </c>
      <c r="B13" s="814" t="s">
        <v>1673</v>
      </c>
      <c r="C13" s="814" t="s">
        <v>1687</v>
      </c>
      <c r="D13" s="814" t="s">
        <v>1698</v>
      </c>
      <c r="E13" s="814" t="s">
        <v>1699</v>
      </c>
      <c r="F13" s="831"/>
      <c r="G13" s="831"/>
      <c r="H13" s="831"/>
      <c r="I13" s="831"/>
      <c r="J13" s="831">
        <v>3</v>
      </c>
      <c r="K13" s="831">
        <v>690</v>
      </c>
      <c r="L13" s="831"/>
      <c r="M13" s="831">
        <v>230</v>
      </c>
      <c r="N13" s="831">
        <v>0</v>
      </c>
      <c r="O13" s="831">
        <v>0</v>
      </c>
      <c r="P13" s="819"/>
      <c r="Q13" s="832"/>
    </row>
    <row r="14" spans="1:17" ht="14.45" customHeight="1" x14ac:dyDescent="0.2">
      <c r="A14" s="813" t="s">
        <v>572</v>
      </c>
      <c r="B14" s="814" t="s">
        <v>1673</v>
      </c>
      <c r="C14" s="814" t="s">
        <v>1687</v>
      </c>
      <c r="D14" s="814" t="s">
        <v>1700</v>
      </c>
      <c r="E14" s="814" t="s">
        <v>1701</v>
      </c>
      <c r="F14" s="831">
        <v>33</v>
      </c>
      <c r="G14" s="831">
        <v>0</v>
      </c>
      <c r="H14" s="831"/>
      <c r="I14" s="831">
        <v>0</v>
      </c>
      <c r="J14" s="831">
        <v>15</v>
      </c>
      <c r="K14" s="831">
        <v>0</v>
      </c>
      <c r="L14" s="831"/>
      <c r="M14" s="831">
        <v>0</v>
      </c>
      <c r="N14" s="831">
        <v>10</v>
      </c>
      <c r="O14" s="831">
        <v>0</v>
      </c>
      <c r="P14" s="819"/>
      <c r="Q14" s="832">
        <v>0</v>
      </c>
    </row>
    <row r="15" spans="1:17" ht="14.45" customHeight="1" x14ac:dyDescent="0.2">
      <c r="A15" s="813" t="s">
        <v>572</v>
      </c>
      <c r="B15" s="814" t="s">
        <v>1673</v>
      </c>
      <c r="C15" s="814" t="s">
        <v>1687</v>
      </c>
      <c r="D15" s="814" t="s">
        <v>1735</v>
      </c>
      <c r="E15" s="814" t="s">
        <v>1736</v>
      </c>
      <c r="F15" s="831">
        <v>1</v>
      </c>
      <c r="G15" s="831">
        <v>0</v>
      </c>
      <c r="H15" s="831"/>
      <c r="I15" s="831">
        <v>0</v>
      </c>
      <c r="J15" s="831"/>
      <c r="K15" s="831"/>
      <c r="L15" s="831"/>
      <c r="M15" s="831"/>
      <c r="N15" s="831"/>
      <c r="O15" s="831"/>
      <c r="P15" s="819"/>
      <c r="Q15" s="832"/>
    </row>
    <row r="16" spans="1:17" ht="14.45" customHeight="1" x14ac:dyDescent="0.2">
      <c r="A16" s="813" t="s">
        <v>572</v>
      </c>
      <c r="B16" s="814" t="s">
        <v>1673</v>
      </c>
      <c r="C16" s="814" t="s">
        <v>1687</v>
      </c>
      <c r="D16" s="814" t="s">
        <v>1706</v>
      </c>
      <c r="E16" s="814" t="s">
        <v>1707</v>
      </c>
      <c r="F16" s="831">
        <v>6</v>
      </c>
      <c r="G16" s="831">
        <v>2148</v>
      </c>
      <c r="H16" s="831"/>
      <c r="I16" s="831">
        <v>358</v>
      </c>
      <c r="J16" s="831">
        <v>9</v>
      </c>
      <c r="K16" s="831">
        <v>3240</v>
      </c>
      <c r="L16" s="831"/>
      <c r="M16" s="831">
        <v>360</v>
      </c>
      <c r="N16" s="831">
        <v>11</v>
      </c>
      <c r="O16" s="831">
        <v>4268</v>
      </c>
      <c r="P16" s="819"/>
      <c r="Q16" s="832">
        <v>388</v>
      </c>
    </row>
    <row r="17" spans="1:17" ht="14.45" customHeight="1" x14ac:dyDescent="0.2">
      <c r="A17" s="813" t="s">
        <v>572</v>
      </c>
      <c r="B17" s="814" t="s">
        <v>1673</v>
      </c>
      <c r="C17" s="814" t="s">
        <v>1687</v>
      </c>
      <c r="D17" s="814" t="s">
        <v>1710</v>
      </c>
      <c r="E17" s="814" t="s">
        <v>1711</v>
      </c>
      <c r="F17" s="831">
        <v>3</v>
      </c>
      <c r="G17" s="831">
        <v>2121</v>
      </c>
      <c r="H17" s="831"/>
      <c r="I17" s="831">
        <v>707</v>
      </c>
      <c r="J17" s="831"/>
      <c r="K17" s="831"/>
      <c r="L17" s="831"/>
      <c r="M17" s="831"/>
      <c r="N17" s="831"/>
      <c r="O17" s="831"/>
      <c r="P17" s="819"/>
      <c r="Q17" s="832"/>
    </row>
    <row r="18" spans="1:17" ht="14.45" customHeight="1" x14ac:dyDescent="0.2">
      <c r="A18" s="813" t="s">
        <v>572</v>
      </c>
      <c r="B18" s="814" t="s">
        <v>1673</v>
      </c>
      <c r="C18" s="814" t="s">
        <v>1687</v>
      </c>
      <c r="D18" s="814" t="s">
        <v>1716</v>
      </c>
      <c r="E18" s="814" t="s">
        <v>1717</v>
      </c>
      <c r="F18" s="831"/>
      <c r="G18" s="831"/>
      <c r="H18" s="831"/>
      <c r="I18" s="831"/>
      <c r="J18" s="831">
        <v>2</v>
      </c>
      <c r="K18" s="831">
        <v>228</v>
      </c>
      <c r="L18" s="831"/>
      <c r="M18" s="831">
        <v>114</v>
      </c>
      <c r="N18" s="831"/>
      <c r="O18" s="831"/>
      <c r="P18" s="819"/>
      <c r="Q18" s="832"/>
    </row>
    <row r="19" spans="1:17" ht="14.45" customHeight="1" x14ac:dyDescent="0.2">
      <c r="A19" s="813" t="s">
        <v>572</v>
      </c>
      <c r="B19" s="814" t="s">
        <v>1737</v>
      </c>
      <c r="C19" s="814" t="s">
        <v>1675</v>
      </c>
      <c r="D19" s="814" t="s">
        <v>1738</v>
      </c>
      <c r="E19" s="814" t="s">
        <v>1739</v>
      </c>
      <c r="F19" s="831">
        <v>3</v>
      </c>
      <c r="G19" s="831">
        <v>221.8</v>
      </c>
      <c r="H19" s="831"/>
      <c r="I19" s="831">
        <v>73.933333333333337</v>
      </c>
      <c r="J19" s="831"/>
      <c r="K19" s="831"/>
      <c r="L19" s="831"/>
      <c r="M19" s="831"/>
      <c r="N19" s="831">
        <v>5</v>
      </c>
      <c r="O19" s="831">
        <v>369.16999999999996</v>
      </c>
      <c r="P19" s="819"/>
      <c r="Q19" s="832">
        <v>73.833999999999989</v>
      </c>
    </row>
    <row r="20" spans="1:17" ht="14.45" customHeight="1" x14ac:dyDescent="0.2">
      <c r="A20" s="813" t="s">
        <v>572</v>
      </c>
      <c r="B20" s="814" t="s">
        <v>1737</v>
      </c>
      <c r="C20" s="814" t="s">
        <v>1675</v>
      </c>
      <c r="D20" s="814" t="s">
        <v>1740</v>
      </c>
      <c r="E20" s="814" t="s">
        <v>1741</v>
      </c>
      <c r="F20" s="831"/>
      <c r="G20" s="831"/>
      <c r="H20" s="831"/>
      <c r="I20" s="831"/>
      <c r="J20" s="831">
        <v>2</v>
      </c>
      <c r="K20" s="831">
        <v>2284.1799999999998</v>
      </c>
      <c r="L20" s="831"/>
      <c r="M20" s="831">
        <v>1142.0899999999999</v>
      </c>
      <c r="N20" s="831"/>
      <c r="O20" s="831"/>
      <c r="P20" s="819"/>
      <c r="Q20" s="832"/>
    </row>
    <row r="21" spans="1:17" ht="14.45" customHeight="1" x14ac:dyDescent="0.2">
      <c r="A21" s="813" t="s">
        <v>572</v>
      </c>
      <c r="B21" s="814" t="s">
        <v>1737</v>
      </c>
      <c r="C21" s="814" t="s">
        <v>1675</v>
      </c>
      <c r="D21" s="814" t="s">
        <v>1742</v>
      </c>
      <c r="E21" s="814" t="s">
        <v>1743</v>
      </c>
      <c r="F21" s="831">
        <v>0.7</v>
      </c>
      <c r="G21" s="831">
        <v>173.01</v>
      </c>
      <c r="H21" s="831"/>
      <c r="I21" s="831">
        <v>247.15714285714287</v>
      </c>
      <c r="J21" s="831"/>
      <c r="K21" s="831"/>
      <c r="L21" s="831"/>
      <c r="M21" s="831"/>
      <c r="N21" s="831"/>
      <c r="O21" s="831"/>
      <c r="P21" s="819"/>
      <c r="Q21" s="832"/>
    </row>
    <row r="22" spans="1:17" ht="14.45" customHeight="1" x14ac:dyDescent="0.2">
      <c r="A22" s="813" t="s">
        <v>572</v>
      </c>
      <c r="B22" s="814" t="s">
        <v>1737</v>
      </c>
      <c r="C22" s="814" t="s">
        <v>1675</v>
      </c>
      <c r="D22" s="814" t="s">
        <v>1744</v>
      </c>
      <c r="E22" s="814" t="s">
        <v>1745</v>
      </c>
      <c r="F22" s="831"/>
      <c r="G22" s="831"/>
      <c r="H22" s="831"/>
      <c r="I22" s="831"/>
      <c r="J22" s="831">
        <v>0.8</v>
      </c>
      <c r="K22" s="831">
        <v>162.96</v>
      </c>
      <c r="L22" s="831"/>
      <c r="M22" s="831">
        <v>203.7</v>
      </c>
      <c r="N22" s="831"/>
      <c r="O22" s="831"/>
      <c r="P22" s="819"/>
      <c r="Q22" s="832"/>
    </row>
    <row r="23" spans="1:17" ht="14.45" customHeight="1" x14ac:dyDescent="0.2">
      <c r="A23" s="813" t="s">
        <v>572</v>
      </c>
      <c r="B23" s="814" t="s">
        <v>1737</v>
      </c>
      <c r="C23" s="814" t="s">
        <v>1675</v>
      </c>
      <c r="D23" s="814" t="s">
        <v>1746</v>
      </c>
      <c r="E23" s="814" t="s">
        <v>1747</v>
      </c>
      <c r="F23" s="831"/>
      <c r="G23" s="831"/>
      <c r="H23" s="831"/>
      <c r="I23" s="831"/>
      <c r="J23" s="831">
        <v>2.2000000000000002</v>
      </c>
      <c r="K23" s="831">
        <v>298.88</v>
      </c>
      <c r="L23" s="831"/>
      <c r="M23" s="831">
        <v>135.85454545454544</v>
      </c>
      <c r="N23" s="831"/>
      <c r="O23" s="831"/>
      <c r="P23" s="819"/>
      <c r="Q23" s="832"/>
    </row>
    <row r="24" spans="1:17" ht="14.45" customHeight="1" x14ac:dyDescent="0.2">
      <c r="A24" s="813" t="s">
        <v>572</v>
      </c>
      <c r="B24" s="814" t="s">
        <v>1737</v>
      </c>
      <c r="C24" s="814" t="s">
        <v>1675</v>
      </c>
      <c r="D24" s="814" t="s">
        <v>1748</v>
      </c>
      <c r="E24" s="814" t="s">
        <v>1749</v>
      </c>
      <c r="F24" s="831"/>
      <c r="G24" s="831"/>
      <c r="H24" s="831"/>
      <c r="I24" s="831"/>
      <c r="J24" s="831"/>
      <c r="K24" s="831"/>
      <c r="L24" s="831"/>
      <c r="M24" s="831"/>
      <c r="N24" s="831">
        <v>0.4</v>
      </c>
      <c r="O24" s="831">
        <v>652.72</v>
      </c>
      <c r="P24" s="819"/>
      <c r="Q24" s="832">
        <v>1631.8</v>
      </c>
    </row>
    <row r="25" spans="1:17" ht="14.45" customHeight="1" x14ac:dyDescent="0.2">
      <c r="A25" s="813" t="s">
        <v>572</v>
      </c>
      <c r="B25" s="814" t="s">
        <v>1737</v>
      </c>
      <c r="C25" s="814" t="s">
        <v>1675</v>
      </c>
      <c r="D25" s="814" t="s">
        <v>1679</v>
      </c>
      <c r="E25" s="814" t="s">
        <v>1680</v>
      </c>
      <c r="F25" s="831">
        <v>5.4</v>
      </c>
      <c r="G25" s="831">
        <v>318.75</v>
      </c>
      <c r="H25" s="831"/>
      <c r="I25" s="831">
        <v>59.027777777777771</v>
      </c>
      <c r="J25" s="831">
        <v>7.2</v>
      </c>
      <c r="K25" s="831">
        <v>431.93000000000006</v>
      </c>
      <c r="L25" s="831"/>
      <c r="M25" s="831">
        <v>59.990277777777784</v>
      </c>
      <c r="N25" s="831">
        <v>2.2000000000000002</v>
      </c>
      <c r="O25" s="831">
        <v>129.54999999999998</v>
      </c>
      <c r="P25" s="819"/>
      <c r="Q25" s="832">
        <v>58.886363636363626</v>
      </c>
    </row>
    <row r="26" spans="1:17" ht="14.45" customHeight="1" x14ac:dyDescent="0.2">
      <c r="A26" s="813" t="s">
        <v>572</v>
      </c>
      <c r="B26" s="814" t="s">
        <v>1737</v>
      </c>
      <c r="C26" s="814" t="s">
        <v>1675</v>
      </c>
      <c r="D26" s="814" t="s">
        <v>1750</v>
      </c>
      <c r="E26" s="814" t="s">
        <v>1751</v>
      </c>
      <c r="F26" s="831">
        <v>0.4</v>
      </c>
      <c r="G26" s="831">
        <v>652.72</v>
      </c>
      <c r="H26" s="831"/>
      <c r="I26" s="831">
        <v>1631.8</v>
      </c>
      <c r="J26" s="831"/>
      <c r="K26" s="831"/>
      <c r="L26" s="831"/>
      <c r="M26" s="831"/>
      <c r="N26" s="831"/>
      <c r="O26" s="831"/>
      <c r="P26" s="819"/>
      <c r="Q26" s="832"/>
    </row>
    <row r="27" spans="1:17" ht="14.45" customHeight="1" x14ac:dyDescent="0.2">
      <c r="A27" s="813" t="s">
        <v>572</v>
      </c>
      <c r="B27" s="814" t="s">
        <v>1737</v>
      </c>
      <c r="C27" s="814" t="s">
        <v>1675</v>
      </c>
      <c r="D27" s="814" t="s">
        <v>1752</v>
      </c>
      <c r="E27" s="814" t="s">
        <v>1753</v>
      </c>
      <c r="F27" s="831">
        <v>0.5</v>
      </c>
      <c r="G27" s="831">
        <v>204.9</v>
      </c>
      <c r="H27" s="831"/>
      <c r="I27" s="831">
        <v>409.8</v>
      </c>
      <c r="J27" s="831"/>
      <c r="K27" s="831"/>
      <c r="L27" s="831"/>
      <c r="M27" s="831"/>
      <c r="N27" s="831"/>
      <c r="O27" s="831"/>
      <c r="P27" s="819"/>
      <c r="Q27" s="832"/>
    </row>
    <row r="28" spans="1:17" ht="14.45" customHeight="1" x14ac:dyDescent="0.2">
      <c r="A28" s="813" t="s">
        <v>572</v>
      </c>
      <c r="B28" s="814" t="s">
        <v>1737</v>
      </c>
      <c r="C28" s="814" t="s">
        <v>1675</v>
      </c>
      <c r="D28" s="814" t="s">
        <v>1754</v>
      </c>
      <c r="E28" s="814" t="s">
        <v>1755</v>
      </c>
      <c r="F28" s="831">
        <v>3</v>
      </c>
      <c r="G28" s="831">
        <v>100.24</v>
      </c>
      <c r="H28" s="831"/>
      <c r="I28" s="831">
        <v>33.413333333333334</v>
      </c>
      <c r="J28" s="831"/>
      <c r="K28" s="831"/>
      <c r="L28" s="831"/>
      <c r="M28" s="831"/>
      <c r="N28" s="831"/>
      <c r="O28" s="831"/>
      <c r="P28" s="819"/>
      <c r="Q28" s="832"/>
    </row>
    <row r="29" spans="1:17" ht="14.45" customHeight="1" x14ac:dyDescent="0.2">
      <c r="A29" s="813" t="s">
        <v>572</v>
      </c>
      <c r="B29" s="814" t="s">
        <v>1737</v>
      </c>
      <c r="C29" s="814" t="s">
        <v>1675</v>
      </c>
      <c r="D29" s="814" t="s">
        <v>1756</v>
      </c>
      <c r="E29" s="814" t="s">
        <v>1743</v>
      </c>
      <c r="F29" s="831">
        <v>1</v>
      </c>
      <c r="G29" s="831">
        <v>143.69999999999999</v>
      </c>
      <c r="H29" s="831"/>
      <c r="I29" s="831">
        <v>143.69999999999999</v>
      </c>
      <c r="J29" s="831"/>
      <c r="K29" s="831"/>
      <c r="L29" s="831"/>
      <c r="M29" s="831"/>
      <c r="N29" s="831"/>
      <c r="O29" s="831"/>
      <c r="P29" s="819"/>
      <c r="Q29" s="832"/>
    </row>
    <row r="30" spans="1:17" ht="14.45" customHeight="1" x14ac:dyDescent="0.2">
      <c r="A30" s="813" t="s">
        <v>572</v>
      </c>
      <c r="B30" s="814" t="s">
        <v>1737</v>
      </c>
      <c r="C30" s="814" t="s">
        <v>1675</v>
      </c>
      <c r="D30" s="814" t="s">
        <v>1757</v>
      </c>
      <c r="E30" s="814" t="s">
        <v>1758</v>
      </c>
      <c r="F30" s="831">
        <v>1</v>
      </c>
      <c r="G30" s="831">
        <v>33.39</v>
      </c>
      <c r="H30" s="831"/>
      <c r="I30" s="831">
        <v>33.39</v>
      </c>
      <c r="J30" s="831"/>
      <c r="K30" s="831"/>
      <c r="L30" s="831"/>
      <c r="M30" s="831"/>
      <c r="N30" s="831"/>
      <c r="O30" s="831"/>
      <c r="P30" s="819"/>
      <c r="Q30" s="832"/>
    </row>
    <row r="31" spans="1:17" ht="14.45" customHeight="1" x14ac:dyDescent="0.2">
      <c r="A31" s="813" t="s">
        <v>572</v>
      </c>
      <c r="B31" s="814" t="s">
        <v>1737</v>
      </c>
      <c r="C31" s="814" t="s">
        <v>1675</v>
      </c>
      <c r="D31" s="814" t="s">
        <v>1759</v>
      </c>
      <c r="E31" s="814" t="s">
        <v>1760</v>
      </c>
      <c r="F31" s="831">
        <v>0.1</v>
      </c>
      <c r="G31" s="831">
        <v>27.01</v>
      </c>
      <c r="H31" s="831"/>
      <c r="I31" s="831">
        <v>270.10000000000002</v>
      </c>
      <c r="J31" s="831">
        <v>0.5</v>
      </c>
      <c r="K31" s="831">
        <v>135.05000000000001</v>
      </c>
      <c r="L31" s="831"/>
      <c r="M31" s="831">
        <v>270.10000000000002</v>
      </c>
      <c r="N31" s="831"/>
      <c r="O31" s="831"/>
      <c r="P31" s="819"/>
      <c r="Q31" s="832"/>
    </row>
    <row r="32" spans="1:17" ht="14.45" customHeight="1" x14ac:dyDescent="0.2">
      <c r="A32" s="813" t="s">
        <v>572</v>
      </c>
      <c r="B32" s="814" t="s">
        <v>1737</v>
      </c>
      <c r="C32" s="814" t="s">
        <v>1675</v>
      </c>
      <c r="D32" s="814" t="s">
        <v>1761</v>
      </c>
      <c r="E32" s="814" t="s">
        <v>653</v>
      </c>
      <c r="F32" s="831">
        <v>4.4000000000000004</v>
      </c>
      <c r="G32" s="831">
        <v>594.43999999999994</v>
      </c>
      <c r="H32" s="831"/>
      <c r="I32" s="831">
        <v>135.09999999999997</v>
      </c>
      <c r="J32" s="831">
        <v>8.5999999999999979</v>
      </c>
      <c r="K32" s="831">
        <v>1161.8600000000001</v>
      </c>
      <c r="L32" s="831"/>
      <c r="M32" s="831">
        <v>135.10000000000005</v>
      </c>
      <c r="N32" s="831">
        <v>2.1</v>
      </c>
      <c r="O32" s="831">
        <v>283.70999999999998</v>
      </c>
      <c r="P32" s="819"/>
      <c r="Q32" s="832">
        <v>135.1</v>
      </c>
    </row>
    <row r="33" spans="1:17" ht="14.45" customHeight="1" x14ac:dyDescent="0.2">
      <c r="A33" s="813" t="s">
        <v>572</v>
      </c>
      <c r="B33" s="814" t="s">
        <v>1737</v>
      </c>
      <c r="C33" s="814" t="s">
        <v>1675</v>
      </c>
      <c r="D33" s="814" t="s">
        <v>1762</v>
      </c>
      <c r="E33" s="814" t="s">
        <v>665</v>
      </c>
      <c r="F33" s="831"/>
      <c r="G33" s="831"/>
      <c r="H33" s="831"/>
      <c r="I33" s="831"/>
      <c r="J33" s="831"/>
      <c r="K33" s="831"/>
      <c r="L33" s="831"/>
      <c r="M33" s="831"/>
      <c r="N33" s="831">
        <v>0.1</v>
      </c>
      <c r="O33" s="831">
        <v>71.55</v>
      </c>
      <c r="P33" s="819"/>
      <c r="Q33" s="832">
        <v>715.49999999999989</v>
      </c>
    </row>
    <row r="34" spans="1:17" ht="14.45" customHeight="1" x14ac:dyDescent="0.2">
      <c r="A34" s="813" t="s">
        <v>572</v>
      </c>
      <c r="B34" s="814" t="s">
        <v>1737</v>
      </c>
      <c r="C34" s="814" t="s">
        <v>1682</v>
      </c>
      <c r="D34" s="814" t="s">
        <v>1763</v>
      </c>
      <c r="E34" s="814" t="s">
        <v>1684</v>
      </c>
      <c r="F34" s="831"/>
      <c r="G34" s="831"/>
      <c r="H34" s="831"/>
      <c r="I34" s="831"/>
      <c r="J34" s="831">
        <v>1</v>
      </c>
      <c r="K34" s="831">
        <v>2707.83</v>
      </c>
      <c r="L34" s="831"/>
      <c r="M34" s="831">
        <v>2707.83</v>
      </c>
      <c r="N34" s="831"/>
      <c r="O34" s="831"/>
      <c r="P34" s="819"/>
      <c r="Q34" s="832"/>
    </row>
    <row r="35" spans="1:17" ht="14.45" customHeight="1" x14ac:dyDescent="0.2">
      <c r="A35" s="813" t="s">
        <v>572</v>
      </c>
      <c r="B35" s="814" t="s">
        <v>1737</v>
      </c>
      <c r="C35" s="814" t="s">
        <v>1682</v>
      </c>
      <c r="D35" s="814" t="s">
        <v>1683</v>
      </c>
      <c r="E35" s="814" t="s">
        <v>1684</v>
      </c>
      <c r="F35" s="831">
        <v>4</v>
      </c>
      <c r="G35" s="831">
        <v>6702.4400000000005</v>
      </c>
      <c r="H35" s="831"/>
      <c r="I35" s="831">
        <v>1675.6100000000001</v>
      </c>
      <c r="J35" s="831">
        <v>1</v>
      </c>
      <c r="K35" s="831">
        <v>1700.09</v>
      </c>
      <c r="L35" s="831"/>
      <c r="M35" s="831">
        <v>1700.09</v>
      </c>
      <c r="N35" s="831">
        <v>1</v>
      </c>
      <c r="O35" s="831">
        <v>1700.09</v>
      </c>
      <c r="P35" s="819"/>
      <c r="Q35" s="832">
        <v>1700.09</v>
      </c>
    </row>
    <row r="36" spans="1:17" ht="14.45" customHeight="1" x14ac:dyDescent="0.2">
      <c r="A36" s="813" t="s">
        <v>572</v>
      </c>
      <c r="B36" s="814" t="s">
        <v>1737</v>
      </c>
      <c r="C36" s="814" t="s">
        <v>1682</v>
      </c>
      <c r="D36" s="814" t="s">
        <v>1764</v>
      </c>
      <c r="E36" s="814" t="s">
        <v>1765</v>
      </c>
      <c r="F36" s="831"/>
      <c r="G36" s="831"/>
      <c r="H36" s="831"/>
      <c r="I36" s="831"/>
      <c r="J36" s="831">
        <v>1</v>
      </c>
      <c r="K36" s="831">
        <v>10406.31</v>
      </c>
      <c r="L36" s="831"/>
      <c r="M36" s="831">
        <v>10406.31</v>
      </c>
      <c r="N36" s="831"/>
      <c r="O36" s="831"/>
      <c r="P36" s="819"/>
      <c r="Q36" s="832"/>
    </row>
    <row r="37" spans="1:17" ht="14.45" customHeight="1" x14ac:dyDescent="0.2">
      <c r="A37" s="813" t="s">
        <v>572</v>
      </c>
      <c r="B37" s="814" t="s">
        <v>1737</v>
      </c>
      <c r="C37" s="814" t="s">
        <v>1682</v>
      </c>
      <c r="D37" s="814" t="s">
        <v>1766</v>
      </c>
      <c r="E37" s="814" t="s">
        <v>1765</v>
      </c>
      <c r="F37" s="831"/>
      <c r="G37" s="831"/>
      <c r="H37" s="831"/>
      <c r="I37" s="831"/>
      <c r="J37" s="831">
        <v>1</v>
      </c>
      <c r="K37" s="831">
        <v>4139.9399999999996</v>
      </c>
      <c r="L37" s="831"/>
      <c r="M37" s="831">
        <v>4139.9399999999996</v>
      </c>
      <c r="N37" s="831"/>
      <c r="O37" s="831"/>
      <c r="P37" s="819"/>
      <c r="Q37" s="832"/>
    </row>
    <row r="38" spans="1:17" ht="14.45" customHeight="1" x14ac:dyDescent="0.2">
      <c r="A38" s="813" t="s">
        <v>572</v>
      </c>
      <c r="B38" s="814" t="s">
        <v>1737</v>
      </c>
      <c r="C38" s="814" t="s">
        <v>1682</v>
      </c>
      <c r="D38" s="814" t="s">
        <v>1685</v>
      </c>
      <c r="E38" s="814" t="s">
        <v>1686</v>
      </c>
      <c r="F38" s="831">
        <v>3</v>
      </c>
      <c r="G38" s="831">
        <v>749.88</v>
      </c>
      <c r="H38" s="831"/>
      <c r="I38" s="831">
        <v>249.96</v>
      </c>
      <c r="J38" s="831">
        <v>2</v>
      </c>
      <c r="K38" s="831">
        <v>506.36</v>
      </c>
      <c r="L38" s="831"/>
      <c r="M38" s="831">
        <v>253.18</v>
      </c>
      <c r="N38" s="831">
        <v>1</v>
      </c>
      <c r="O38" s="831">
        <v>253.18</v>
      </c>
      <c r="P38" s="819"/>
      <c r="Q38" s="832">
        <v>253.18</v>
      </c>
    </row>
    <row r="39" spans="1:17" ht="14.45" customHeight="1" x14ac:dyDescent="0.2">
      <c r="A39" s="813" t="s">
        <v>572</v>
      </c>
      <c r="B39" s="814" t="s">
        <v>1737</v>
      </c>
      <c r="C39" s="814" t="s">
        <v>1767</v>
      </c>
      <c r="D39" s="814" t="s">
        <v>1768</v>
      </c>
      <c r="E39" s="814" t="s">
        <v>1769</v>
      </c>
      <c r="F39" s="831"/>
      <c r="G39" s="831"/>
      <c r="H39" s="831"/>
      <c r="I39" s="831"/>
      <c r="J39" s="831">
        <v>2</v>
      </c>
      <c r="K39" s="831">
        <v>921.34</v>
      </c>
      <c r="L39" s="831"/>
      <c r="M39" s="831">
        <v>460.67</v>
      </c>
      <c r="N39" s="831"/>
      <c r="O39" s="831"/>
      <c r="P39" s="819"/>
      <c r="Q39" s="832"/>
    </row>
    <row r="40" spans="1:17" ht="14.45" customHeight="1" x14ac:dyDescent="0.2">
      <c r="A40" s="813" t="s">
        <v>572</v>
      </c>
      <c r="B40" s="814" t="s">
        <v>1737</v>
      </c>
      <c r="C40" s="814" t="s">
        <v>1767</v>
      </c>
      <c r="D40" s="814" t="s">
        <v>1770</v>
      </c>
      <c r="E40" s="814" t="s">
        <v>1771</v>
      </c>
      <c r="F40" s="831">
        <v>1</v>
      </c>
      <c r="G40" s="831">
        <v>4227.33</v>
      </c>
      <c r="H40" s="831"/>
      <c r="I40" s="831">
        <v>4227.33</v>
      </c>
      <c r="J40" s="831"/>
      <c r="K40" s="831"/>
      <c r="L40" s="831"/>
      <c r="M40" s="831"/>
      <c r="N40" s="831"/>
      <c r="O40" s="831"/>
      <c r="P40" s="819"/>
      <c r="Q40" s="832"/>
    </row>
    <row r="41" spans="1:17" ht="14.45" customHeight="1" x14ac:dyDescent="0.2">
      <c r="A41" s="813" t="s">
        <v>572</v>
      </c>
      <c r="B41" s="814" t="s">
        <v>1737</v>
      </c>
      <c r="C41" s="814" t="s">
        <v>1687</v>
      </c>
      <c r="D41" s="814" t="s">
        <v>1772</v>
      </c>
      <c r="E41" s="814" t="s">
        <v>1773</v>
      </c>
      <c r="F41" s="831">
        <v>693</v>
      </c>
      <c r="G41" s="831">
        <v>125433</v>
      </c>
      <c r="H41" s="831"/>
      <c r="I41" s="831">
        <v>181</v>
      </c>
      <c r="J41" s="831">
        <v>490</v>
      </c>
      <c r="K41" s="831">
        <v>104806</v>
      </c>
      <c r="L41" s="831"/>
      <c r="M41" s="831">
        <v>213.88979591836735</v>
      </c>
      <c r="N41" s="831">
        <v>100</v>
      </c>
      <c r="O41" s="831">
        <v>18600</v>
      </c>
      <c r="P41" s="819"/>
      <c r="Q41" s="832">
        <v>186</v>
      </c>
    </row>
    <row r="42" spans="1:17" ht="14.45" customHeight="1" x14ac:dyDescent="0.2">
      <c r="A42" s="813" t="s">
        <v>572</v>
      </c>
      <c r="B42" s="814" t="s">
        <v>1737</v>
      </c>
      <c r="C42" s="814" t="s">
        <v>1687</v>
      </c>
      <c r="D42" s="814" t="s">
        <v>1692</v>
      </c>
      <c r="E42" s="814" t="s">
        <v>1693</v>
      </c>
      <c r="F42" s="831">
        <v>2</v>
      </c>
      <c r="G42" s="831">
        <v>398</v>
      </c>
      <c r="H42" s="831"/>
      <c r="I42" s="831">
        <v>199</v>
      </c>
      <c r="J42" s="831">
        <v>1</v>
      </c>
      <c r="K42" s="831">
        <v>201</v>
      </c>
      <c r="L42" s="831"/>
      <c r="M42" s="831">
        <v>201</v>
      </c>
      <c r="N42" s="831">
        <v>1</v>
      </c>
      <c r="O42" s="831">
        <v>210</v>
      </c>
      <c r="P42" s="819"/>
      <c r="Q42" s="832">
        <v>210</v>
      </c>
    </row>
    <row r="43" spans="1:17" ht="14.45" customHeight="1" x14ac:dyDescent="0.2">
      <c r="A43" s="813" t="s">
        <v>572</v>
      </c>
      <c r="B43" s="814" t="s">
        <v>1737</v>
      </c>
      <c r="C43" s="814" t="s">
        <v>1687</v>
      </c>
      <c r="D43" s="814" t="s">
        <v>1774</v>
      </c>
      <c r="E43" s="814" t="s">
        <v>1775</v>
      </c>
      <c r="F43" s="831">
        <v>16</v>
      </c>
      <c r="G43" s="831">
        <v>16208</v>
      </c>
      <c r="H43" s="831"/>
      <c r="I43" s="831">
        <v>1013</v>
      </c>
      <c r="J43" s="831">
        <v>16</v>
      </c>
      <c r="K43" s="831">
        <v>16256</v>
      </c>
      <c r="L43" s="831"/>
      <c r="M43" s="831">
        <v>1016</v>
      </c>
      <c r="N43" s="831">
        <v>1</v>
      </c>
      <c r="O43" s="831">
        <v>1045</v>
      </c>
      <c r="P43" s="819"/>
      <c r="Q43" s="832">
        <v>1045</v>
      </c>
    </row>
    <row r="44" spans="1:17" ht="14.45" customHeight="1" x14ac:dyDescent="0.2">
      <c r="A44" s="813" t="s">
        <v>572</v>
      </c>
      <c r="B44" s="814" t="s">
        <v>1737</v>
      </c>
      <c r="C44" s="814" t="s">
        <v>1687</v>
      </c>
      <c r="D44" s="814" t="s">
        <v>1776</v>
      </c>
      <c r="E44" s="814" t="s">
        <v>1777</v>
      </c>
      <c r="F44" s="831">
        <v>1</v>
      </c>
      <c r="G44" s="831">
        <v>11910</v>
      </c>
      <c r="H44" s="831"/>
      <c r="I44" s="831">
        <v>11910</v>
      </c>
      <c r="J44" s="831"/>
      <c r="K44" s="831"/>
      <c r="L44" s="831"/>
      <c r="M44" s="831"/>
      <c r="N44" s="831"/>
      <c r="O44" s="831"/>
      <c r="P44" s="819"/>
      <c r="Q44" s="832"/>
    </row>
    <row r="45" spans="1:17" ht="14.45" customHeight="1" x14ac:dyDescent="0.2">
      <c r="A45" s="813" t="s">
        <v>572</v>
      </c>
      <c r="B45" s="814" t="s">
        <v>1737</v>
      </c>
      <c r="C45" s="814" t="s">
        <v>1687</v>
      </c>
      <c r="D45" s="814" t="s">
        <v>1778</v>
      </c>
      <c r="E45" s="814" t="s">
        <v>1779</v>
      </c>
      <c r="F45" s="831">
        <v>1</v>
      </c>
      <c r="G45" s="831">
        <v>5259</v>
      </c>
      <c r="H45" s="831"/>
      <c r="I45" s="831">
        <v>5259</v>
      </c>
      <c r="J45" s="831"/>
      <c r="K45" s="831"/>
      <c r="L45" s="831"/>
      <c r="M45" s="831"/>
      <c r="N45" s="831"/>
      <c r="O45" s="831"/>
      <c r="P45" s="819"/>
      <c r="Q45" s="832"/>
    </row>
    <row r="46" spans="1:17" ht="14.45" customHeight="1" x14ac:dyDescent="0.2">
      <c r="A46" s="813" t="s">
        <v>572</v>
      </c>
      <c r="B46" s="814" t="s">
        <v>1737</v>
      </c>
      <c r="C46" s="814" t="s">
        <v>1687</v>
      </c>
      <c r="D46" s="814" t="s">
        <v>1698</v>
      </c>
      <c r="E46" s="814" t="s">
        <v>1699</v>
      </c>
      <c r="F46" s="831">
        <v>2928</v>
      </c>
      <c r="G46" s="831">
        <v>664656</v>
      </c>
      <c r="H46" s="831"/>
      <c r="I46" s="831">
        <v>227</v>
      </c>
      <c r="J46" s="831">
        <v>2954</v>
      </c>
      <c r="K46" s="831">
        <v>679420</v>
      </c>
      <c r="L46" s="831"/>
      <c r="M46" s="831">
        <v>230</v>
      </c>
      <c r="N46" s="831">
        <v>585</v>
      </c>
      <c r="O46" s="831">
        <v>142090</v>
      </c>
      <c r="P46" s="819"/>
      <c r="Q46" s="832">
        <v>242.88888888888889</v>
      </c>
    </row>
    <row r="47" spans="1:17" ht="14.45" customHeight="1" x14ac:dyDescent="0.2">
      <c r="A47" s="813" t="s">
        <v>572</v>
      </c>
      <c r="B47" s="814" t="s">
        <v>1737</v>
      </c>
      <c r="C47" s="814" t="s">
        <v>1687</v>
      </c>
      <c r="D47" s="814" t="s">
        <v>1780</v>
      </c>
      <c r="E47" s="814" t="s">
        <v>1781</v>
      </c>
      <c r="F47" s="831">
        <v>0</v>
      </c>
      <c r="G47" s="831">
        <v>0</v>
      </c>
      <c r="H47" s="831"/>
      <c r="I47" s="831"/>
      <c r="J47" s="831">
        <v>0</v>
      </c>
      <c r="K47" s="831">
        <v>0</v>
      </c>
      <c r="L47" s="831"/>
      <c r="M47" s="831"/>
      <c r="N47" s="831">
        <v>0</v>
      </c>
      <c r="O47" s="831">
        <v>0</v>
      </c>
      <c r="P47" s="819"/>
      <c r="Q47" s="832"/>
    </row>
    <row r="48" spans="1:17" ht="14.45" customHeight="1" x14ac:dyDescent="0.2">
      <c r="A48" s="813" t="s">
        <v>572</v>
      </c>
      <c r="B48" s="814" t="s">
        <v>1737</v>
      </c>
      <c r="C48" s="814" t="s">
        <v>1687</v>
      </c>
      <c r="D48" s="814" t="s">
        <v>1782</v>
      </c>
      <c r="E48" s="814" t="s">
        <v>1783</v>
      </c>
      <c r="F48" s="831">
        <v>4636</v>
      </c>
      <c r="G48" s="831">
        <v>0</v>
      </c>
      <c r="H48" s="831"/>
      <c r="I48" s="831">
        <v>0</v>
      </c>
      <c r="J48" s="831">
        <v>4584</v>
      </c>
      <c r="K48" s="831">
        <v>0</v>
      </c>
      <c r="L48" s="831"/>
      <c r="M48" s="831">
        <v>0</v>
      </c>
      <c r="N48" s="831">
        <v>966</v>
      </c>
      <c r="O48" s="831">
        <v>0</v>
      </c>
      <c r="P48" s="819"/>
      <c r="Q48" s="832">
        <v>0</v>
      </c>
    </row>
    <row r="49" spans="1:17" ht="14.45" customHeight="1" x14ac:dyDescent="0.2">
      <c r="A49" s="813" t="s">
        <v>572</v>
      </c>
      <c r="B49" s="814" t="s">
        <v>1737</v>
      </c>
      <c r="C49" s="814" t="s">
        <v>1687</v>
      </c>
      <c r="D49" s="814" t="s">
        <v>1784</v>
      </c>
      <c r="E49" s="814" t="s">
        <v>1785</v>
      </c>
      <c r="F49" s="831">
        <v>63</v>
      </c>
      <c r="G49" s="831">
        <v>0</v>
      </c>
      <c r="H49" s="831"/>
      <c r="I49" s="831">
        <v>0</v>
      </c>
      <c r="J49" s="831">
        <v>15</v>
      </c>
      <c r="K49" s="831">
        <v>0</v>
      </c>
      <c r="L49" s="831"/>
      <c r="M49" s="831">
        <v>0</v>
      </c>
      <c r="N49" s="831">
        <v>16</v>
      </c>
      <c r="O49" s="831">
        <v>0</v>
      </c>
      <c r="P49" s="819"/>
      <c r="Q49" s="832">
        <v>0</v>
      </c>
    </row>
    <row r="50" spans="1:17" ht="14.45" customHeight="1" x14ac:dyDescent="0.2">
      <c r="A50" s="813" t="s">
        <v>572</v>
      </c>
      <c r="B50" s="814" t="s">
        <v>1737</v>
      </c>
      <c r="C50" s="814" t="s">
        <v>1687</v>
      </c>
      <c r="D50" s="814" t="s">
        <v>1786</v>
      </c>
      <c r="E50" s="814" t="s">
        <v>1787</v>
      </c>
      <c r="F50" s="831">
        <v>1</v>
      </c>
      <c r="G50" s="831">
        <v>0</v>
      </c>
      <c r="H50" s="831"/>
      <c r="I50" s="831">
        <v>0</v>
      </c>
      <c r="J50" s="831"/>
      <c r="K50" s="831"/>
      <c r="L50" s="831"/>
      <c r="M50" s="831"/>
      <c r="N50" s="831"/>
      <c r="O50" s="831"/>
      <c r="P50" s="819"/>
      <c r="Q50" s="832"/>
    </row>
    <row r="51" spans="1:17" ht="14.45" customHeight="1" x14ac:dyDescent="0.2">
      <c r="A51" s="813" t="s">
        <v>572</v>
      </c>
      <c r="B51" s="814" t="s">
        <v>1737</v>
      </c>
      <c r="C51" s="814" t="s">
        <v>1687</v>
      </c>
      <c r="D51" s="814" t="s">
        <v>1788</v>
      </c>
      <c r="E51" s="814" t="s">
        <v>1789</v>
      </c>
      <c r="F51" s="831">
        <v>2769</v>
      </c>
      <c r="G51" s="831">
        <v>0</v>
      </c>
      <c r="H51" s="831"/>
      <c r="I51" s="831">
        <v>0</v>
      </c>
      <c r="J51" s="831">
        <v>2838</v>
      </c>
      <c r="K51" s="831">
        <v>0</v>
      </c>
      <c r="L51" s="831"/>
      <c r="M51" s="831">
        <v>0</v>
      </c>
      <c r="N51" s="831">
        <v>543</v>
      </c>
      <c r="O51" s="831">
        <v>0</v>
      </c>
      <c r="P51" s="819"/>
      <c r="Q51" s="832">
        <v>0</v>
      </c>
    </row>
    <row r="52" spans="1:17" ht="14.45" customHeight="1" x14ac:dyDescent="0.2">
      <c r="A52" s="813" t="s">
        <v>572</v>
      </c>
      <c r="B52" s="814" t="s">
        <v>1737</v>
      </c>
      <c r="C52" s="814" t="s">
        <v>1687</v>
      </c>
      <c r="D52" s="814" t="s">
        <v>1790</v>
      </c>
      <c r="E52" s="814" t="s">
        <v>1791</v>
      </c>
      <c r="F52" s="831">
        <v>0</v>
      </c>
      <c r="G52" s="831">
        <v>0</v>
      </c>
      <c r="H52" s="831"/>
      <c r="I52" s="831"/>
      <c r="J52" s="831">
        <v>0</v>
      </c>
      <c r="K52" s="831">
        <v>0</v>
      </c>
      <c r="L52" s="831"/>
      <c r="M52" s="831"/>
      <c r="N52" s="831"/>
      <c r="O52" s="831"/>
      <c r="P52" s="819"/>
      <c r="Q52" s="832"/>
    </row>
    <row r="53" spans="1:17" ht="14.45" customHeight="1" x14ac:dyDescent="0.2">
      <c r="A53" s="813" t="s">
        <v>572</v>
      </c>
      <c r="B53" s="814" t="s">
        <v>1737</v>
      </c>
      <c r="C53" s="814" t="s">
        <v>1687</v>
      </c>
      <c r="D53" s="814" t="s">
        <v>1706</v>
      </c>
      <c r="E53" s="814" t="s">
        <v>1707</v>
      </c>
      <c r="F53" s="831">
        <v>3076</v>
      </c>
      <c r="G53" s="831">
        <v>1101208</v>
      </c>
      <c r="H53" s="831"/>
      <c r="I53" s="831">
        <v>358</v>
      </c>
      <c r="J53" s="831">
        <v>3084</v>
      </c>
      <c r="K53" s="831">
        <v>1110240</v>
      </c>
      <c r="L53" s="831"/>
      <c r="M53" s="831">
        <v>360</v>
      </c>
      <c r="N53" s="831">
        <v>617</v>
      </c>
      <c r="O53" s="831">
        <v>239396</v>
      </c>
      <c r="P53" s="819"/>
      <c r="Q53" s="832">
        <v>388</v>
      </c>
    </row>
    <row r="54" spans="1:17" ht="14.45" customHeight="1" x14ac:dyDescent="0.2">
      <c r="A54" s="813" t="s">
        <v>572</v>
      </c>
      <c r="B54" s="814" t="s">
        <v>1737</v>
      </c>
      <c r="C54" s="814" t="s">
        <v>1687</v>
      </c>
      <c r="D54" s="814" t="s">
        <v>1710</v>
      </c>
      <c r="E54" s="814" t="s">
        <v>1711</v>
      </c>
      <c r="F54" s="831">
        <v>2757</v>
      </c>
      <c r="G54" s="831">
        <v>1949069</v>
      </c>
      <c r="H54" s="831"/>
      <c r="I54" s="831">
        <v>706.95284729778746</v>
      </c>
      <c r="J54" s="831">
        <v>2783</v>
      </c>
      <c r="K54" s="831">
        <v>1978585</v>
      </c>
      <c r="L54" s="831"/>
      <c r="M54" s="831">
        <v>710.95400646784049</v>
      </c>
      <c r="N54" s="831">
        <v>531</v>
      </c>
      <c r="O54" s="831">
        <v>407181</v>
      </c>
      <c r="P54" s="819"/>
      <c r="Q54" s="832">
        <v>766.81920903954801</v>
      </c>
    </row>
    <row r="55" spans="1:17" ht="14.45" customHeight="1" x14ac:dyDescent="0.2">
      <c r="A55" s="813" t="s">
        <v>572</v>
      </c>
      <c r="B55" s="814" t="s">
        <v>1737</v>
      </c>
      <c r="C55" s="814" t="s">
        <v>1687</v>
      </c>
      <c r="D55" s="814" t="s">
        <v>1792</v>
      </c>
      <c r="E55" s="814" t="s">
        <v>1793</v>
      </c>
      <c r="F55" s="831">
        <v>23</v>
      </c>
      <c r="G55" s="831">
        <v>0</v>
      </c>
      <c r="H55" s="831"/>
      <c r="I55" s="831">
        <v>0</v>
      </c>
      <c r="J55" s="831">
        <v>11</v>
      </c>
      <c r="K55" s="831">
        <v>0</v>
      </c>
      <c r="L55" s="831"/>
      <c r="M55" s="831">
        <v>0</v>
      </c>
      <c r="N55" s="831">
        <v>4</v>
      </c>
      <c r="O55" s="831">
        <v>0</v>
      </c>
      <c r="P55" s="819"/>
      <c r="Q55" s="832">
        <v>0</v>
      </c>
    </row>
    <row r="56" spans="1:17" ht="14.45" customHeight="1" x14ac:dyDescent="0.2">
      <c r="A56" s="813" t="s">
        <v>572</v>
      </c>
      <c r="B56" s="814" t="s">
        <v>1737</v>
      </c>
      <c r="C56" s="814" t="s">
        <v>1687</v>
      </c>
      <c r="D56" s="814" t="s">
        <v>1794</v>
      </c>
      <c r="E56" s="814" t="s">
        <v>1795</v>
      </c>
      <c r="F56" s="831">
        <v>280</v>
      </c>
      <c r="G56" s="831">
        <v>44238</v>
      </c>
      <c r="H56" s="831"/>
      <c r="I56" s="831">
        <v>157.99285714285713</v>
      </c>
      <c r="J56" s="831">
        <v>238</v>
      </c>
      <c r="K56" s="831">
        <v>38080</v>
      </c>
      <c r="L56" s="831"/>
      <c r="M56" s="831">
        <v>160</v>
      </c>
      <c r="N56" s="831">
        <v>73</v>
      </c>
      <c r="O56" s="831">
        <v>12472</v>
      </c>
      <c r="P56" s="819"/>
      <c r="Q56" s="832">
        <v>170.84931506849315</v>
      </c>
    </row>
    <row r="57" spans="1:17" ht="14.45" customHeight="1" x14ac:dyDescent="0.2">
      <c r="A57" s="813" t="s">
        <v>572</v>
      </c>
      <c r="B57" s="814" t="s">
        <v>1737</v>
      </c>
      <c r="C57" s="814" t="s">
        <v>1687</v>
      </c>
      <c r="D57" s="814" t="s">
        <v>1796</v>
      </c>
      <c r="E57" s="814" t="s">
        <v>1797</v>
      </c>
      <c r="F57" s="831">
        <v>10693</v>
      </c>
      <c r="G57" s="831">
        <v>10196921</v>
      </c>
      <c r="H57" s="831"/>
      <c r="I57" s="831">
        <v>953.60712615729915</v>
      </c>
      <c r="J57" s="831">
        <v>9870</v>
      </c>
      <c r="K57" s="831">
        <v>9462946</v>
      </c>
      <c r="L57" s="831"/>
      <c r="M57" s="831">
        <v>958.75845997973659</v>
      </c>
      <c r="N57" s="831">
        <v>1813</v>
      </c>
      <c r="O57" s="831">
        <v>1743992</v>
      </c>
      <c r="P57" s="819"/>
      <c r="Q57" s="832">
        <v>961.93712079426371</v>
      </c>
    </row>
    <row r="58" spans="1:17" ht="14.45" customHeight="1" x14ac:dyDescent="0.2">
      <c r="A58" s="813" t="s">
        <v>572</v>
      </c>
      <c r="B58" s="814" t="s">
        <v>1737</v>
      </c>
      <c r="C58" s="814" t="s">
        <v>1687</v>
      </c>
      <c r="D58" s="814" t="s">
        <v>1798</v>
      </c>
      <c r="E58" s="814" t="s">
        <v>1799</v>
      </c>
      <c r="F58" s="831"/>
      <c r="G58" s="831"/>
      <c r="H58" s="831"/>
      <c r="I58" s="831"/>
      <c r="J58" s="831">
        <v>2</v>
      </c>
      <c r="K58" s="831">
        <v>646</v>
      </c>
      <c r="L58" s="831"/>
      <c r="M58" s="831">
        <v>323</v>
      </c>
      <c r="N58" s="831"/>
      <c r="O58" s="831"/>
      <c r="P58" s="819"/>
      <c r="Q58" s="832"/>
    </row>
    <row r="59" spans="1:17" ht="14.45" customHeight="1" x14ac:dyDescent="0.2">
      <c r="A59" s="813" t="s">
        <v>572</v>
      </c>
      <c r="B59" s="814" t="s">
        <v>1737</v>
      </c>
      <c r="C59" s="814" t="s">
        <v>1687</v>
      </c>
      <c r="D59" s="814" t="s">
        <v>1800</v>
      </c>
      <c r="E59" s="814" t="s">
        <v>1801</v>
      </c>
      <c r="F59" s="831">
        <v>1</v>
      </c>
      <c r="G59" s="831">
        <v>2392</v>
      </c>
      <c r="H59" s="831"/>
      <c r="I59" s="831">
        <v>2392</v>
      </c>
      <c r="J59" s="831"/>
      <c r="K59" s="831"/>
      <c r="L59" s="831"/>
      <c r="M59" s="831"/>
      <c r="N59" s="831"/>
      <c r="O59" s="831"/>
      <c r="P59" s="819"/>
      <c r="Q59" s="832"/>
    </row>
    <row r="60" spans="1:17" ht="14.45" customHeight="1" x14ac:dyDescent="0.2">
      <c r="A60" s="813" t="s">
        <v>572</v>
      </c>
      <c r="B60" s="814" t="s">
        <v>1737</v>
      </c>
      <c r="C60" s="814" t="s">
        <v>1687</v>
      </c>
      <c r="D60" s="814" t="s">
        <v>1802</v>
      </c>
      <c r="E60" s="814" t="s">
        <v>1803</v>
      </c>
      <c r="F60" s="831">
        <v>1</v>
      </c>
      <c r="G60" s="831">
        <v>0</v>
      </c>
      <c r="H60" s="831"/>
      <c r="I60" s="831">
        <v>0</v>
      </c>
      <c r="J60" s="831">
        <v>2</v>
      </c>
      <c r="K60" s="831">
        <v>0</v>
      </c>
      <c r="L60" s="831"/>
      <c r="M60" s="831">
        <v>0</v>
      </c>
      <c r="N60" s="831"/>
      <c r="O60" s="831"/>
      <c r="P60" s="819"/>
      <c r="Q60" s="832"/>
    </row>
    <row r="61" spans="1:17" ht="14.45" customHeight="1" x14ac:dyDescent="0.2">
      <c r="A61" s="813" t="s">
        <v>572</v>
      </c>
      <c r="B61" s="814" t="s">
        <v>1737</v>
      </c>
      <c r="C61" s="814" t="s">
        <v>1687</v>
      </c>
      <c r="D61" s="814" t="s">
        <v>1804</v>
      </c>
      <c r="E61" s="814" t="s">
        <v>1805</v>
      </c>
      <c r="F61" s="831">
        <v>2610</v>
      </c>
      <c r="G61" s="831">
        <v>0</v>
      </c>
      <c r="H61" s="831"/>
      <c r="I61" s="831">
        <v>0</v>
      </c>
      <c r="J61" s="831">
        <v>2778</v>
      </c>
      <c r="K61" s="831">
        <v>0</v>
      </c>
      <c r="L61" s="831"/>
      <c r="M61" s="831">
        <v>0</v>
      </c>
      <c r="N61" s="831">
        <v>530</v>
      </c>
      <c r="O61" s="831">
        <v>0</v>
      </c>
      <c r="P61" s="819"/>
      <c r="Q61" s="832">
        <v>0</v>
      </c>
    </row>
    <row r="62" spans="1:17" ht="14.45" customHeight="1" x14ac:dyDescent="0.2">
      <c r="A62" s="813" t="s">
        <v>572</v>
      </c>
      <c r="B62" s="814" t="s">
        <v>1737</v>
      </c>
      <c r="C62" s="814" t="s">
        <v>1687</v>
      </c>
      <c r="D62" s="814" t="s">
        <v>1716</v>
      </c>
      <c r="E62" s="814" t="s">
        <v>1717</v>
      </c>
      <c r="F62" s="831">
        <v>2136</v>
      </c>
      <c r="G62" s="831">
        <v>241368</v>
      </c>
      <c r="H62" s="831"/>
      <c r="I62" s="831">
        <v>113</v>
      </c>
      <c r="J62" s="831">
        <v>2853</v>
      </c>
      <c r="K62" s="831">
        <v>325242</v>
      </c>
      <c r="L62" s="831"/>
      <c r="M62" s="831">
        <v>114</v>
      </c>
      <c r="N62" s="831">
        <v>564</v>
      </c>
      <c r="O62" s="831">
        <v>68768</v>
      </c>
      <c r="P62" s="819"/>
      <c r="Q62" s="832">
        <v>121.9290780141844</v>
      </c>
    </row>
    <row r="63" spans="1:17" ht="14.45" customHeight="1" x14ac:dyDescent="0.2">
      <c r="A63" s="813" t="s">
        <v>572</v>
      </c>
      <c r="B63" s="814" t="s">
        <v>1737</v>
      </c>
      <c r="C63" s="814" t="s">
        <v>1687</v>
      </c>
      <c r="D63" s="814" t="s">
        <v>1806</v>
      </c>
      <c r="E63" s="814" t="s">
        <v>1807</v>
      </c>
      <c r="F63" s="831">
        <v>87</v>
      </c>
      <c r="G63" s="831">
        <v>0</v>
      </c>
      <c r="H63" s="831"/>
      <c r="I63" s="831">
        <v>0</v>
      </c>
      <c r="J63" s="831">
        <v>9</v>
      </c>
      <c r="K63" s="831">
        <v>0</v>
      </c>
      <c r="L63" s="831"/>
      <c r="M63" s="831">
        <v>0</v>
      </c>
      <c r="N63" s="831">
        <v>3</v>
      </c>
      <c r="O63" s="831">
        <v>0</v>
      </c>
      <c r="P63" s="819"/>
      <c r="Q63" s="832">
        <v>0</v>
      </c>
    </row>
    <row r="64" spans="1:17" ht="14.45" customHeight="1" x14ac:dyDescent="0.2">
      <c r="A64" s="813" t="s">
        <v>572</v>
      </c>
      <c r="B64" s="814" t="s">
        <v>1737</v>
      </c>
      <c r="C64" s="814" t="s">
        <v>1687</v>
      </c>
      <c r="D64" s="814" t="s">
        <v>1808</v>
      </c>
      <c r="E64" s="814" t="s">
        <v>1809</v>
      </c>
      <c r="F64" s="831">
        <v>3</v>
      </c>
      <c r="G64" s="831">
        <v>0</v>
      </c>
      <c r="H64" s="831"/>
      <c r="I64" s="831">
        <v>0</v>
      </c>
      <c r="J64" s="831">
        <v>2</v>
      </c>
      <c r="K64" s="831">
        <v>0</v>
      </c>
      <c r="L64" s="831"/>
      <c r="M64" s="831">
        <v>0</v>
      </c>
      <c r="N64" s="831">
        <v>1</v>
      </c>
      <c r="O64" s="831">
        <v>0</v>
      </c>
      <c r="P64" s="819"/>
      <c r="Q64" s="832">
        <v>0</v>
      </c>
    </row>
    <row r="65" spans="1:17" ht="14.45" customHeight="1" x14ac:dyDescent="0.2">
      <c r="A65" s="813" t="s">
        <v>572</v>
      </c>
      <c r="B65" s="814" t="s">
        <v>1737</v>
      </c>
      <c r="C65" s="814" t="s">
        <v>1687</v>
      </c>
      <c r="D65" s="814" t="s">
        <v>1810</v>
      </c>
      <c r="E65" s="814" t="s">
        <v>1811</v>
      </c>
      <c r="F65" s="831">
        <v>2</v>
      </c>
      <c r="G65" s="831">
        <v>0</v>
      </c>
      <c r="H65" s="831"/>
      <c r="I65" s="831">
        <v>0</v>
      </c>
      <c r="J65" s="831"/>
      <c r="K65" s="831"/>
      <c r="L65" s="831"/>
      <c r="M65" s="831"/>
      <c r="N65" s="831"/>
      <c r="O65" s="831"/>
      <c r="P65" s="819"/>
      <c r="Q65" s="832"/>
    </row>
    <row r="66" spans="1:17" ht="14.45" customHeight="1" x14ac:dyDescent="0.2">
      <c r="A66" s="813" t="s">
        <v>572</v>
      </c>
      <c r="B66" s="814" t="s">
        <v>1737</v>
      </c>
      <c r="C66" s="814" t="s">
        <v>1687</v>
      </c>
      <c r="D66" s="814" t="s">
        <v>1812</v>
      </c>
      <c r="E66" s="814" t="s">
        <v>1813</v>
      </c>
      <c r="F66" s="831">
        <v>3</v>
      </c>
      <c r="G66" s="831">
        <v>0</v>
      </c>
      <c r="H66" s="831"/>
      <c r="I66" s="831">
        <v>0</v>
      </c>
      <c r="J66" s="831">
        <v>3</v>
      </c>
      <c r="K66" s="831">
        <v>0</v>
      </c>
      <c r="L66" s="831"/>
      <c r="M66" s="831">
        <v>0</v>
      </c>
      <c r="N66" s="831">
        <v>2</v>
      </c>
      <c r="O66" s="831">
        <v>0</v>
      </c>
      <c r="P66" s="819"/>
      <c r="Q66" s="832">
        <v>0</v>
      </c>
    </row>
    <row r="67" spans="1:17" ht="14.45" customHeight="1" x14ac:dyDescent="0.2">
      <c r="A67" s="813" t="s">
        <v>572</v>
      </c>
      <c r="B67" s="814" t="s">
        <v>1737</v>
      </c>
      <c r="C67" s="814" t="s">
        <v>1687</v>
      </c>
      <c r="D67" s="814" t="s">
        <v>1814</v>
      </c>
      <c r="E67" s="814" t="s">
        <v>1815</v>
      </c>
      <c r="F67" s="831">
        <v>1</v>
      </c>
      <c r="G67" s="831">
        <v>0</v>
      </c>
      <c r="H67" s="831"/>
      <c r="I67" s="831">
        <v>0</v>
      </c>
      <c r="J67" s="831"/>
      <c r="K67" s="831"/>
      <c r="L67" s="831"/>
      <c r="M67" s="831"/>
      <c r="N67" s="831"/>
      <c r="O67" s="831"/>
      <c r="P67" s="819"/>
      <c r="Q67" s="832"/>
    </row>
    <row r="68" spans="1:17" ht="14.45" customHeight="1" x14ac:dyDescent="0.2">
      <c r="A68" s="813" t="s">
        <v>572</v>
      </c>
      <c r="B68" s="814" t="s">
        <v>1816</v>
      </c>
      <c r="C68" s="814" t="s">
        <v>1675</v>
      </c>
      <c r="D68" s="814" t="s">
        <v>1738</v>
      </c>
      <c r="E68" s="814" t="s">
        <v>1739</v>
      </c>
      <c r="F68" s="831">
        <v>101.3</v>
      </c>
      <c r="G68" s="831">
        <v>7474.9000000000005</v>
      </c>
      <c r="H68" s="831"/>
      <c r="I68" s="831">
        <v>73.789733464955589</v>
      </c>
      <c r="J68" s="831">
        <v>68</v>
      </c>
      <c r="K68" s="831">
        <v>5019.25</v>
      </c>
      <c r="L68" s="831"/>
      <c r="M68" s="831">
        <v>73.8125</v>
      </c>
      <c r="N68" s="831">
        <v>12</v>
      </c>
      <c r="O68" s="831">
        <v>884.4</v>
      </c>
      <c r="P68" s="819"/>
      <c r="Q68" s="832">
        <v>73.7</v>
      </c>
    </row>
    <row r="69" spans="1:17" ht="14.45" customHeight="1" x14ac:dyDescent="0.2">
      <c r="A69" s="813" t="s">
        <v>572</v>
      </c>
      <c r="B69" s="814" t="s">
        <v>1816</v>
      </c>
      <c r="C69" s="814" t="s">
        <v>1675</v>
      </c>
      <c r="D69" s="814" t="s">
        <v>1817</v>
      </c>
      <c r="E69" s="814" t="s">
        <v>1818</v>
      </c>
      <c r="F69" s="831">
        <v>3.9000000000000004</v>
      </c>
      <c r="G69" s="831">
        <v>1451.52</v>
      </c>
      <c r="H69" s="831"/>
      <c r="I69" s="831">
        <v>372.18461538461537</v>
      </c>
      <c r="J69" s="831">
        <v>0.6</v>
      </c>
      <c r="K69" s="831">
        <v>228.62</v>
      </c>
      <c r="L69" s="831"/>
      <c r="M69" s="831">
        <v>381.03333333333336</v>
      </c>
      <c r="N69" s="831"/>
      <c r="O69" s="831"/>
      <c r="P69" s="819"/>
      <c r="Q69" s="832"/>
    </row>
    <row r="70" spans="1:17" ht="14.45" customHeight="1" x14ac:dyDescent="0.2">
      <c r="A70" s="813" t="s">
        <v>572</v>
      </c>
      <c r="B70" s="814" t="s">
        <v>1816</v>
      </c>
      <c r="C70" s="814" t="s">
        <v>1675</v>
      </c>
      <c r="D70" s="814" t="s">
        <v>1819</v>
      </c>
      <c r="E70" s="814" t="s">
        <v>1820</v>
      </c>
      <c r="F70" s="831">
        <v>25</v>
      </c>
      <c r="G70" s="831">
        <v>1042.6500000000001</v>
      </c>
      <c r="H70" s="831"/>
      <c r="I70" s="831">
        <v>41.706000000000003</v>
      </c>
      <c r="J70" s="831"/>
      <c r="K70" s="831"/>
      <c r="L70" s="831"/>
      <c r="M70" s="831"/>
      <c r="N70" s="831"/>
      <c r="O70" s="831"/>
      <c r="P70" s="819"/>
      <c r="Q70" s="832"/>
    </row>
    <row r="71" spans="1:17" ht="14.45" customHeight="1" x14ac:dyDescent="0.2">
      <c r="A71" s="813" t="s">
        <v>572</v>
      </c>
      <c r="B71" s="814" t="s">
        <v>1816</v>
      </c>
      <c r="C71" s="814" t="s">
        <v>1675</v>
      </c>
      <c r="D71" s="814" t="s">
        <v>1821</v>
      </c>
      <c r="E71" s="814" t="s">
        <v>1822</v>
      </c>
      <c r="F71" s="831">
        <v>42</v>
      </c>
      <c r="G71" s="831">
        <v>5407.08</v>
      </c>
      <c r="H71" s="831"/>
      <c r="I71" s="831">
        <v>128.74</v>
      </c>
      <c r="J71" s="831">
        <v>12</v>
      </c>
      <c r="K71" s="831">
        <v>1544.88</v>
      </c>
      <c r="L71" s="831"/>
      <c r="M71" s="831">
        <v>128.74</v>
      </c>
      <c r="N71" s="831"/>
      <c r="O71" s="831"/>
      <c r="P71" s="819"/>
      <c r="Q71" s="832"/>
    </row>
    <row r="72" spans="1:17" ht="14.45" customHeight="1" x14ac:dyDescent="0.2">
      <c r="A72" s="813" t="s">
        <v>572</v>
      </c>
      <c r="B72" s="814" t="s">
        <v>1816</v>
      </c>
      <c r="C72" s="814" t="s">
        <v>1675</v>
      </c>
      <c r="D72" s="814" t="s">
        <v>1821</v>
      </c>
      <c r="E72" s="814"/>
      <c r="F72" s="831">
        <v>7</v>
      </c>
      <c r="G72" s="831">
        <v>901.18000000000006</v>
      </c>
      <c r="H72" s="831"/>
      <c r="I72" s="831">
        <v>128.74</v>
      </c>
      <c r="J72" s="831">
        <v>2</v>
      </c>
      <c r="K72" s="831">
        <v>257.48</v>
      </c>
      <c r="L72" s="831"/>
      <c r="M72" s="831">
        <v>128.74</v>
      </c>
      <c r="N72" s="831">
        <v>2</v>
      </c>
      <c r="O72" s="831">
        <v>257.48</v>
      </c>
      <c r="P72" s="819"/>
      <c r="Q72" s="832">
        <v>128.74</v>
      </c>
    </row>
    <row r="73" spans="1:17" ht="14.45" customHeight="1" x14ac:dyDescent="0.2">
      <c r="A73" s="813" t="s">
        <v>572</v>
      </c>
      <c r="B73" s="814" t="s">
        <v>1816</v>
      </c>
      <c r="C73" s="814" t="s">
        <v>1675</v>
      </c>
      <c r="D73" s="814" t="s">
        <v>1742</v>
      </c>
      <c r="E73" s="814" t="s">
        <v>1743</v>
      </c>
      <c r="F73" s="831"/>
      <c r="G73" s="831"/>
      <c r="H73" s="831"/>
      <c r="I73" s="831"/>
      <c r="J73" s="831">
        <v>1</v>
      </c>
      <c r="K73" s="831">
        <v>196.02</v>
      </c>
      <c r="L73" s="831"/>
      <c r="M73" s="831">
        <v>196.02</v>
      </c>
      <c r="N73" s="831"/>
      <c r="O73" s="831"/>
      <c r="P73" s="819"/>
      <c r="Q73" s="832"/>
    </row>
    <row r="74" spans="1:17" ht="14.45" customHeight="1" x14ac:dyDescent="0.2">
      <c r="A74" s="813" t="s">
        <v>572</v>
      </c>
      <c r="B74" s="814" t="s">
        <v>1816</v>
      </c>
      <c r="C74" s="814" t="s">
        <v>1675</v>
      </c>
      <c r="D74" s="814" t="s">
        <v>1823</v>
      </c>
      <c r="E74" s="814"/>
      <c r="F74" s="831">
        <v>0.5</v>
      </c>
      <c r="G74" s="831">
        <v>21.4</v>
      </c>
      <c r="H74" s="831"/>
      <c r="I74" s="831">
        <v>42.8</v>
      </c>
      <c r="J74" s="831"/>
      <c r="K74" s="831"/>
      <c r="L74" s="831"/>
      <c r="M74" s="831"/>
      <c r="N74" s="831"/>
      <c r="O74" s="831"/>
      <c r="P74" s="819"/>
      <c r="Q74" s="832"/>
    </row>
    <row r="75" spans="1:17" ht="14.45" customHeight="1" x14ac:dyDescent="0.2">
      <c r="A75" s="813" t="s">
        <v>572</v>
      </c>
      <c r="B75" s="814" t="s">
        <v>1816</v>
      </c>
      <c r="C75" s="814" t="s">
        <v>1675</v>
      </c>
      <c r="D75" s="814" t="s">
        <v>1824</v>
      </c>
      <c r="E75" s="814"/>
      <c r="F75" s="831"/>
      <c r="G75" s="831"/>
      <c r="H75" s="831"/>
      <c r="I75" s="831"/>
      <c r="J75" s="831">
        <v>1</v>
      </c>
      <c r="K75" s="831">
        <v>543.4</v>
      </c>
      <c r="L75" s="831"/>
      <c r="M75" s="831">
        <v>543.4</v>
      </c>
      <c r="N75" s="831"/>
      <c r="O75" s="831"/>
      <c r="P75" s="819"/>
      <c r="Q75" s="832"/>
    </row>
    <row r="76" spans="1:17" ht="14.45" customHeight="1" x14ac:dyDescent="0.2">
      <c r="A76" s="813" t="s">
        <v>572</v>
      </c>
      <c r="B76" s="814" t="s">
        <v>1816</v>
      </c>
      <c r="C76" s="814" t="s">
        <v>1675</v>
      </c>
      <c r="D76" s="814" t="s">
        <v>1744</v>
      </c>
      <c r="E76" s="814" t="s">
        <v>1745</v>
      </c>
      <c r="F76" s="831">
        <v>0.8</v>
      </c>
      <c r="G76" s="831">
        <v>145.28</v>
      </c>
      <c r="H76" s="831"/>
      <c r="I76" s="831">
        <v>181.6</v>
      </c>
      <c r="J76" s="831">
        <v>2.2999999999999998</v>
      </c>
      <c r="K76" s="831">
        <v>468.51</v>
      </c>
      <c r="L76" s="831"/>
      <c r="M76" s="831">
        <v>203.70000000000002</v>
      </c>
      <c r="N76" s="831">
        <v>1</v>
      </c>
      <c r="O76" s="831">
        <v>204.3</v>
      </c>
      <c r="P76" s="819"/>
      <c r="Q76" s="832">
        <v>204.3</v>
      </c>
    </row>
    <row r="77" spans="1:17" ht="14.45" customHeight="1" x14ac:dyDescent="0.2">
      <c r="A77" s="813" t="s">
        <v>572</v>
      </c>
      <c r="B77" s="814" t="s">
        <v>1816</v>
      </c>
      <c r="C77" s="814" t="s">
        <v>1675</v>
      </c>
      <c r="D77" s="814" t="s">
        <v>1746</v>
      </c>
      <c r="E77" s="814" t="s">
        <v>1747</v>
      </c>
      <c r="F77" s="831">
        <v>2.72</v>
      </c>
      <c r="G77" s="831">
        <v>369.5</v>
      </c>
      <c r="H77" s="831"/>
      <c r="I77" s="831">
        <v>135.84558823529412</v>
      </c>
      <c r="J77" s="831">
        <v>2</v>
      </c>
      <c r="K77" s="831">
        <v>271.7</v>
      </c>
      <c r="L77" s="831"/>
      <c r="M77" s="831">
        <v>135.85</v>
      </c>
      <c r="N77" s="831">
        <v>1.2</v>
      </c>
      <c r="O77" s="831">
        <v>163.01999999999998</v>
      </c>
      <c r="P77" s="819"/>
      <c r="Q77" s="832">
        <v>135.85</v>
      </c>
    </row>
    <row r="78" spans="1:17" ht="14.45" customHeight="1" x14ac:dyDescent="0.2">
      <c r="A78" s="813" t="s">
        <v>572</v>
      </c>
      <c r="B78" s="814" t="s">
        <v>1816</v>
      </c>
      <c r="C78" s="814" t="s">
        <v>1675</v>
      </c>
      <c r="D78" s="814" t="s">
        <v>1748</v>
      </c>
      <c r="E78" s="814" t="s">
        <v>1749</v>
      </c>
      <c r="F78" s="831">
        <v>1.2</v>
      </c>
      <c r="G78" s="831">
        <v>1958.16</v>
      </c>
      <c r="H78" s="831"/>
      <c r="I78" s="831">
        <v>1631.8000000000002</v>
      </c>
      <c r="J78" s="831">
        <v>1</v>
      </c>
      <c r="K78" s="831">
        <v>1631.8</v>
      </c>
      <c r="L78" s="831"/>
      <c r="M78" s="831">
        <v>1631.8</v>
      </c>
      <c r="N78" s="831"/>
      <c r="O78" s="831"/>
      <c r="P78" s="819"/>
      <c r="Q78" s="832"/>
    </row>
    <row r="79" spans="1:17" ht="14.45" customHeight="1" x14ac:dyDescent="0.2">
      <c r="A79" s="813" t="s">
        <v>572</v>
      </c>
      <c r="B79" s="814" t="s">
        <v>1816</v>
      </c>
      <c r="C79" s="814" t="s">
        <v>1675</v>
      </c>
      <c r="D79" s="814" t="s">
        <v>1825</v>
      </c>
      <c r="E79" s="814"/>
      <c r="F79" s="831">
        <v>23</v>
      </c>
      <c r="G79" s="831">
        <v>359174.18</v>
      </c>
      <c r="H79" s="831"/>
      <c r="I79" s="831">
        <v>15616.268695652174</v>
      </c>
      <c r="J79" s="831">
        <v>25.6</v>
      </c>
      <c r="K79" s="831">
        <v>399294.02999999997</v>
      </c>
      <c r="L79" s="831"/>
      <c r="M79" s="831">
        <v>15597.423046874997</v>
      </c>
      <c r="N79" s="831">
        <v>10</v>
      </c>
      <c r="O79" s="831">
        <v>156263.21</v>
      </c>
      <c r="P79" s="819"/>
      <c r="Q79" s="832">
        <v>15626.321</v>
      </c>
    </row>
    <row r="80" spans="1:17" ht="14.45" customHeight="1" x14ac:dyDescent="0.2">
      <c r="A80" s="813" t="s">
        <v>572</v>
      </c>
      <c r="B80" s="814" t="s">
        <v>1816</v>
      </c>
      <c r="C80" s="814" t="s">
        <v>1675</v>
      </c>
      <c r="D80" s="814" t="s">
        <v>1826</v>
      </c>
      <c r="E80" s="814" t="s">
        <v>1827</v>
      </c>
      <c r="F80" s="831">
        <v>10</v>
      </c>
      <c r="G80" s="831">
        <v>1096</v>
      </c>
      <c r="H80" s="831"/>
      <c r="I80" s="831">
        <v>109.6</v>
      </c>
      <c r="J80" s="831"/>
      <c r="K80" s="831"/>
      <c r="L80" s="831"/>
      <c r="M80" s="831"/>
      <c r="N80" s="831"/>
      <c r="O80" s="831"/>
      <c r="P80" s="819"/>
      <c r="Q80" s="832"/>
    </row>
    <row r="81" spans="1:17" ht="14.45" customHeight="1" x14ac:dyDescent="0.2">
      <c r="A81" s="813" t="s">
        <v>572</v>
      </c>
      <c r="B81" s="814" t="s">
        <v>1816</v>
      </c>
      <c r="C81" s="814" t="s">
        <v>1675</v>
      </c>
      <c r="D81" s="814" t="s">
        <v>1679</v>
      </c>
      <c r="E81" s="814" t="s">
        <v>1680</v>
      </c>
      <c r="F81" s="831">
        <v>21.2</v>
      </c>
      <c r="G81" s="831">
        <v>1250.3700000000001</v>
      </c>
      <c r="H81" s="831"/>
      <c r="I81" s="831">
        <v>58.979716981132086</v>
      </c>
      <c r="J81" s="831">
        <v>30</v>
      </c>
      <c r="K81" s="831">
        <v>1783.3700000000001</v>
      </c>
      <c r="L81" s="831"/>
      <c r="M81" s="831">
        <v>59.445666666666668</v>
      </c>
      <c r="N81" s="831">
        <v>6.2</v>
      </c>
      <c r="O81" s="831">
        <v>365.11</v>
      </c>
      <c r="P81" s="819"/>
      <c r="Q81" s="832">
        <v>58.888709677419357</v>
      </c>
    </row>
    <row r="82" spans="1:17" ht="14.45" customHeight="1" x14ac:dyDescent="0.2">
      <c r="A82" s="813" t="s">
        <v>572</v>
      </c>
      <c r="B82" s="814" t="s">
        <v>1816</v>
      </c>
      <c r="C82" s="814" t="s">
        <v>1675</v>
      </c>
      <c r="D82" s="814" t="s">
        <v>1828</v>
      </c>
      <c r="E82" s="814" t="s">
        <v>1829</v>
      </c>
      <c r="F82" s="831"/>
      <c r="G82" s="831"/>
      <c r="H82" s="831"/>
      <c r="I82" s="831"/>
      <c r="J82" s="831"/>
      <c r="K82" s="831"/>
      <c r="L82" s="831"/>
      <c r="M82" s="831"/>
      <c r="N82" s="831">
        <v>0.1</v>
      </c>
      <c r="O82" s="831">
        <v>163.18</v>
      </c>
      <c r="P82" s="819"/>
      <c r="Q82" s="832">
        <v>1631.8</v>
      </c>
    </row>
    <row r="83" spans="1:17" ht="14.45" customHeight="1" x14ac:dyDescent="0.2">
      <c r="A83" s="813" t="s">
        <v>572</v>
      </c>
      <c r="B83" s="814" t="s">
        <v>1816</v>
      </c>
      <c r="C83" s="814" t="s">
        <v>1675</v>
      </c>
      <c r="D83" s="814" t="s">
        <v>1750</v>
      </c>
      <c r="E83" s="814" t="s">
        <v>1751</v>
      </c>
      <c r="F83" s="831">
        <v>13.600000000000001</v>
      </c>
      <c r="G83" s="831">
        <v>22192.640000000003</v>
      </c>
      <c r="H83" s="831"/>
      <c r="I83" s="831">
        <v>1631.8117647058823</v>
      </c>
      <c r="J83" s="831">
        <v>2.2999999999999998</v>
      </c>
      <c r="K83" s="831">
        <v>3753.14</v>
      </c>
      <c r="L83" s="831"/>
      <c r="M83" s="831">
        <v>1631.8000000000002</v>
      </c>
      <c r="N83" s="831">
        <v>4</v>
      </c>
      <c r="O83" s="831">
        <v>6527.52</v>
      </c>
      <c r="P83" s="819"/>
      <c r="Q83" s="832">
        <v>1631.88</v>
      </c>
    </row>
    <row r="84" spans="1:17" ht="14.45" customHeight="1" x14ac:dyDescent="0.2">
      <c r="A84" s="813" t="s">
        <v>572</v>
      </c>
      <c r="B84" s="814" t="s">
        <v>1816</v>
      </c>
      <c r="C84" s="814" t="s">
        <v>1675</v>
      </c>
      <c r="D84" s="814" t="s">
        <v>1830</v>
      </c>
      <c r="E84" s="814" t="s">
        <v>1831</v>
      </c>
      <c r="F84" s="831">
        <v>14</v>
      </c>
      <c r="G84" s="831">
        <v>1534.4</v>
      </c>
      <c r="H84" s="831"/>
      <c r="I84" s="831">
        <v>109.60000000000001</v>
      </c>
      <c r="J84" s="831"/>
      <c r="K84" s="831"/>
      <c r="L84" s="831"/>
      <c r="M84" s="831"/>
      <c r="N84" s="831">
        <v>1</v>
      </c>
      <c r="O84" s="831">
        <v>109.6</v>
      </c>
      <c r="P84" s="819"/>
      <c r="Q84" s="832">
        <v>109.6</v>
      </c>
    </row>
    <row r="85" spans="1:17" ht="14.45" customHeight="1" x14ac:dyDescent="0.2">
      <c r="A85" s="813" t="s">
        <v>572</v>
      </c>
      <c r="B85" s="814" t="s">
        <v>1816</v>
      </c>
      <c r="C85" s="814" t="s">
        <v>1675</v>
      </c>
      <c r="D85" s="814" t="s">
        <v>1832</v>
      </c>
      <c r="E85" s="814" t="s">
        <v>1833</v>
      </c>
      <c r="F85" s="831">
        <v>0.6</v>
      </c>
      <c r="G85" s="831">
        <v>89.1</v>
      </c>
      <c r="H85" s="831"/>
      <c r="I85" s="831">
        <v>148.5</v>
      </c>
      <c r="J85" s="831">
        <v>2.1999999999999997</v>
      </c>
      <c r="K85" s="831">
        <v>701.80000000000007</v>
      </c>
      <c r="L85" s="831"/>
      <c r="M85" s="831">
        <v>319.00000000000006</v>
      </c>
      <c r="N85" s="831"/>
      <c r="O85" s="831"/>
      <c r="P85" s="819"/>
      <c r="Q85" s="832"/>
    </row>
    <row r="86" spans="1:17" ht="14.45" customHeight="1" x14ac:dyDescent="0.2">
      <c r="A86" s="813" t="s">
        <v>572</v>
      </c>
      <c r="B86" s="814" t="s">
        <v>1816</v>
      </c>
      <c r="C86" s="814" t="s">
        <v>1675</v>
      </c>
      <c r="D86" s="814" t="s">
        <v>1834</v>
      </c>
      <c r="E86" s="814" t="s">
        <v>1835</v>
      </c>
      <c r="F86" s="831">
        <v>18</v>
      </c>
      <c r="G86" s="831">
        <v>53291.7</v>
      </c>
      <c r="H86" s="831"/>
      <c r="I86" s="831">
        <v>2960.6499999999996</v>
      </c>
      <c r="J86" s="831">
        <v>3</v>
      </c>
      <c r="K86" s="831">
        <v>9518.34</v>
      </c>
      <c r="L86" s="831"/>
      <c r="M86" s="831">
        <v>3172.78</v>
      </c>
      <c r="N86" s="831"/>
      <c r="O86" s="831"/>
      <c r="P86" s="819"/>
      <c r="Q86" s="832"/>
    </row>
    <row r="87" spans="1:17" ht="14.45" customHeight="1" x14ac:dyDescent="0.2">
      <c r="A87" s="813" t="s">
        <v>572</v>
      </c>
      <c r="B87" s="814" t="s">
        <v>1816</v>
      </c>
      <c r="C87" s="814" t="s">
        <v>1675</v>
      </c>
      <c r="D87" s="814" t="s">
        <v>1754</v>
      </c>
      <c r="E87" s="814" t="s">
        <v>1755</v>
      </c>
      <c r="F87" s="831">
        <v>6</v>
      </c>
      <c r="G87" s="831">
        <v>173.28</v>
      </c>
      <c r="H87" s="831"/>
      <c r="I87" s="831">
        <v>28.88</v>
      </c>
      <c r="J87" s="831">
        <v>9</v>
      </c>
      <c r="K87" s="831">
        <v>265.23</v>
      </c>
      <c r="L87" s="831"/>
      <c r="M87" s="831">
        <v>29.470000000000002</v>
      </c>
      <c r="N87" s="831">
        <v>4</v>
      </c>
      <c r="O87" s="831">
        <v>117.88</v>
      </c>
      <c r="P87" s="819"/>
      <c r="Q87" s="832">
        <v>29.47</v>
      </c>
    </row>
    <row r="88" spans="1:17" ht="14.45" customHeight="1" x14ac:dyDescent="0.2">
      <c r="A88" s="813" t="s">
        <v>572</v>
      </c>
      <c r="B88" s="814" t="s">
        <v>1816</v>
      </c>
      <c r="C88" s="814" t="s">
        <v>1675</v>
      </c>
      <c r="D88" s="814" t="s">
        <v>1836</v>
      </c>
      <c r="E88" s="814" t="s">
        <v>1837</v>
      </c>
      <c r="F88" s="831">
        <v>0.5</v>
      </c>
      <c r="G88" s="831">
        <v>394.9</v>
      </c>
      <c r="H88" s="831"/>
      <c r="I88" s="831">
        <v>789.8</v>
      </c>
      <c r="J88" s="831">
        <v>0.6</v>
      </c>
      <c r="K88" s="831">
        <v>473.88</v>
      </c>
      <c r="L88" s="831"/>
      <c r="M88" s="831">
        <v>789.80000000000007</v>
      </c>
      <c r="N88" s="831">
        <v>0.5</v>
      </c>
      <c r="O88" s="831">
        <v>394.9</v>
      </c>
      <c r="P88" s="819"/>
      <c r="Q88" s="832">
        <v>789.8</v>
      </c>
    </row>
    <row r="89" spans="1:17" ht="14.45" customHeight="1" x14ac:dyDescent="0.2">
      <c r="A89" s="813" t="s">
        <v>572</v>
      </c>
      <c r="B89" s="814" t="s">
        <v>1816</v>
      </c>
      <c r="C89" s="814" t="s">
        <v>1675</v>
      </c>
      <c r="D89" s="814" t="s">
        <v>1756</v>
      </c>
      <c r="E89" s="814" t="s">
        <v>1743</v>
      </c>
      <c r="F89" s="831">
        <v>2</v>
      </c>
      <c r="G89" s="831">
        <v>287.32</v>
      </c>
      <c r="H89" s="831"/>
      <c r="I89" s="831">
        <v>143.66</v>
      </c>
      <c r="J89" s="831"/>
      <c r="K89" s="831"/>
      <c r="L89" s="831"/>
      <c r="M89" s="831"/>
      <c r="N89" s="831"/>
      <c r="O89" s="831"/>
      <c r="P89" s="819"/>
      <c r="Q89" s="832"/>
    </row>
    <row r="90" spans="1:17" ht="14.45" customHeight="1" x14ac:dyDescent="0.2">
      <c r="A90" s="813" t="s">
        <v>572</v>
      </c>
      <c r="B90" s="814" t="s">
        <v>1816</v>
      </c>
      <c r="C90" s="814" t="s">
        <v>1675</v>
      </c>
      <c r="D90" s="814" t="s">
        <v>1838</v>
      </c>
      <c r="E90" s="814" t="s">
        <v>1839</v>
      </c>
      <c r="F90" s="831">
        <v>2.6</v>
      </c>
      <c r="G90" s="831">
        <v>1193.3899999999999</v>
      </c>
      <c r="H90" s="831"/>
      <c r="I90" s="831">
        <v>458.99615384615379</v>
      </c>
      <c r="J90" s="831">
        <v>3.0000000000000004</v>
      </c>
      <c r="K90" s="831">
        <v>5504.2300000000005</v>
      </c>
      <c r="L90" s="831"/>
      <c r="M90" s="831">
        <v>1834.7433333333331</v>
      </c>
      <c r="N90" s="831">
        <v>0.5</v>
      </c>
      <c r="O90" s="831">
        <v>374</v>
      </c>
      <c r="P90" s="819"/>
      <c r="Q90" s="832">
        <v>748</v>
      </c>
    </row>
    <row r="91" spans="1:17" ht="14.45" customHeight="1" x14ac:dyDescent="0.2">
      <c r="A91" s="813" t="s">
        <v>572</v>
      </c>
      <c r="B91" s="814" t="s">
        <v>1816</v>
      </c>
      <c r="C91" s="814" t="s">
        <v>1675</v>
      </c>
      <c r="D91" s="814" t="s">
        <v>1840</v>
      </c>
      <c r="E91" s="814" t="s">
        <v>1841</v>
      </c>
      <c r="F91" s="831"/>
      <c r="G91" s="831"/>
      <c r="H91" s="831"/>
      <c r="I91" s="831"/>
      <c r="J91" s="831">
        <v>0.8</v>
      </c>
      <c r="K91" s="831">
        <v>2610.96</v>
      </c>
      <c r="L91" s="831"/>
      <c r="M91" s="831">
        <v>3263.7</v>
      </c>
      <c r="N91" s="831">
        <v>0.3</v>
      </c>
      <c r="O91" s="831">
        <v>724.24</v>
      </c>
      <c r="P91" s="819"/>
      <c r="Q91" s="832">
        <v>2414.1333333333337</v>
      </c>
    </row>
    <row r="92" spans="1:17" ht="14.45" customHeight="1" x14ac:dyDescent="0.2">
      <c r="A92" s="813" t="s">
        <v>572</v>
      </c>
      <c r="B92" s="814" t="s">
        <v>1816</v>
      </c>
      <c r="C92" s="814" t="s">
        <v>1675</v>
      </c>
      <c r="D92" s="814" t="s">
        <v>1757</v>
      </c>
      <c r="E92" s="814" t="s">
        <v>1758</v>
      </c>
      <c r="F92" s="831">
        <v>17</v>
      </c>
      <c r="G92" s="831">
        <v>567.63</v>
      </c>
      <c r="H92" s="831"/>
      <c r="I92" s="831">
        <v>33.39</v>
      </c>
      <c r="J92" s="831">
        <v>50</v>
      </c>
      <c r="K92" s="831">
        <v>1669.29</v>
      </c>
      <c r="L92" s="831"/>
      <c r="M92" s="831">
        <v>33.385799999999996</v>
      </c>
      <c r="N92" s="831"/>
      <c r="O92" s="831"/>
      <c r="P92" s="819"/>
      <c r="Q92" s="832"/>
    </row>
    <row r="93" spans="1:17" ht="14.45" customHeight="1" x14ac:dyDescent="0.2">
      <c r="A93" s="813" t="s">
        <v>572</v>
      </c>
      <c r="B93" s="814" t="s">
        <v>1816</v>
      </c>
      <c r="C93" s="814" t="s">
        <v>1675</v>
      </c>
      <c r="D93" s="814" t="s">
        <v>1842</v>
      </c>
      <c r="E93" s="814" t="s">
        <v>1843</v>
      </c>
      <c r="F93" s="831">
        <v>0.89999999999999991</v>
      </c>
      <c r="G93" s="831">
        <v>663.51</v>
      </c>
      <c r="H93" s="831"/>
      <c r="I93" s="831">
        <v>737.23333333333335</v>
      </c>
      <c r="J93" s="831"/>
      <c r="K93" s="831"/>
      <c r="L93" s="831"/>
      <c r="M93" s="831"/>
      <c r="N93" s="831"/>
      <c r="O93" s="831"/>
      <c r="P93" s="819"/>
      <c r="Q93" s="832"/>
    </row>
    <row r="94" spans="1:17" ht="14.45" customHeight="1" x14ac:dyDescent="0.2">
      <c r="A94" s="813" t="s">
        <v>572</v>
      </c>
      <c r="B94" s="814" t="s">
        <v>1816</v>
      </c>
      <c r="C94" s="814" t="s">
        <v>1675</v>
      </c>
      <c r="D94" s="814" t="s">
        <v>1844</v>
      </c>
      <c r="E94" s="814" t="s">
        <v>1845</v>
      </c>
      <c r="F94" s="831">
        <v>4.7</v>
      </c>
      <c r="G94" s="831">
        <v>4713.07</v>
      </c>
      <c r="H94" s="831"/>
      <c r="I94" s="831">
        <v>1002.7808510638297</v>
      </c>
      <c r="J94" s="831">
        <v>0.4</v>
      </c>
      <c r="K94" s="831">
        <v>1305.48</v>
      </c>
      <c r="L94" s="831"/>
      <c r="M94" s="831">
        <v>3263.7</v>
      </c>
      <c r="N94" s="831"/>
      <c r="O94" s="831"/>
      <c r="P94" s="819"/>
      <c r="Q94" s="832"/>
    </row>
    <row r="95" spans="1:17" ht="14.45" customHeight="1" x14ac:dyDescent="0.2">
      <c r="A95" s="813" t="s">
        <v>572</v>
      </c>
      <c r="B95" s="814" t="s">
        <v>1816</v>
      </c>
      <c r="C95" s="814" t="s">
        <v>1675</v>
      </c>
      <c r="D95" s="814" t="s">
        <v>1846</v>
      </c>
      <c r="E95" s="814" t="s">
        <v>1847</v>
      </c>
      <c r="F95" s="831"/>
      <c r="G95" s="831"/>
      <c r="H95" s="831"/>
      <c r="I95" s="831"/>
      <c r="J95" s="831"/>
      <c r="K95" s="831"/>
      <c r="L95" s="831"/>
      <c r="M95" s="831"/>
      <c r="N95" s="831">
        <v>1.2</v>
      </c>
      <c r="O95" s="831">
        <v>884.52</v>
      </c>
      <c r="P95" s="819"/>
      <c r="Q95" s="832">
        <v>737.1</v>
      </c>
    </row>
    <row r="96" spans="1:17" ht="14.45" customHeight="1" x14ac:dyDescent="0.2">
      <c r="A96" s="813" t="s">
        <v>572</v>
      </c>
      <c r="B96" s="814" t="s">
        <v>1816</v>
      </c>
      <c r="C96" s="814" t="s">
        <v>1675</v>
      </c>
      <c r="D96" s="814" t="s">
        <v>1848</v>
      </c>
      <c r="E96" s="814" t="s">
        <v>1849</v>
      </c>
      <c r="F96" s="831">
        <v>1.77</v>
      </c>
      <c r="G96" s="831">
        <v>303352.13</v>
      </c>
      <c r="H96" s="831"/>
      <c r="I96" s="831">
        <v>171385.38418079095</v>
      </c>
      <c r="J96" s="831">
        <v>0.2</v>
      </c>
      <c r="K96" s="831">
        <v>34277.08</v>
      </c>
      <c r="L96" s="831"/>
      <c r="M96" s="831">
        <v>171385.4</v>
      </c>
      <c r="N96" s="831"/>
      <c r="O96" s="831"/>
      <c r="P96" s="819"/>
      <c r="Q96" s="832"/>
    </row>
    <row r="97" spans="1:17" ht="14.45" customHeight="1" x14ac:dyDescent="0.2">
      <c r="A97" s="813" t="s">
        <v>572</v>
      </c>
      <c r="B97" s="814" t="s">
        <v>1816</v>
      </c>
      <c r="C97" s="814" t="s">
        <v>1675</v>
      </c>
      <c r="D97" s="814" t="s">
        <v>1850</v>
      </c>
      <c r="E97" s="814" t="s">
        <v>1851</v>
      </c>
      <c r="F97" s="831"/>
      <c r="G97" s="831"/>
      <c r="H97" s="831"/>
      <c r="I97" s="831"/>
      <c r="J97" s="831">
        <v>8</v>
      </c>
      <c r="K97" s="831">
        <v>739.92</v>
      </c>
      <c r="L97" s="831"/>
      <c r="M97" s="831">
        <v>92.49</v>
      </c>
      <c r="N97" s="831"/>
      <c r="O97" s="831"/>
      <c r="P97" s="819"/>
      <c r="Q97" s="832"/>
    </row>
    <row r="98" spans="1:17" ht="14.45" customHeight="1" x14ac:dyDescent="0.2">
      <c r="A98" s="813" t="s">
        <v>572</v>
      </c>
      <c r="B98" s="814" t="s">
        <v>1816</v>
      </c>
      <c r="C98" s="814" t="s">
        <v>1675</v>
      </c>
      <c r="D98" s="814" t="s">
        <v>1852</v>
      </c>
      <c r="E98" s="814" t="s">
        <v>828</v>
      </c>
      <c r="F98" s="831"/>
      <c r="G98" s="831"/>
      <c r="H98" s="831"/>
      <c r="I98" s="831"/>
      <c r="J98" s="831"/>
      <c r="K98" s="831"/>
      <c r="L98" s="831"/>
      <c r="M98" s="831"/>
      <c r="N98" s="831">
        <v>0.3</v>
      </c>
      <c r="O98" s="831">
        <v>113.07</v>
      </c>
      <c r="P98" s="819"/>
      <c r="Q98" s="832">
        <v>376.9</v>
      </c>
    </row>
    <row r="99" spans="1:17" ht="14.45" customHeight="1" x14ac:dyDescent="0.2">
      <c r="A99" s="813" t="s">
        <v>572</v>
      </c>
      <c r="B99" s="814" t="s">
        <v>1816</v>
      </c>
      <c r="C99" s="814" t="s">
        <v>1675</v>
      </c>
      <c r="D99" s="814" t="s">
        <v>1762</v>
      </c>
      <c r="E99" s="814" t="s">
        <v>665</v>
      </c>
      <c r="F99" s="831"/>
      <c r="G99" s="831"/>
      <c r="H99" s="831"/>
      <c r="I99" s="831"/>
      <c r="J99" s="831">
        <v>2.6999999999999997</v>
      </c>
      <c r="K99" s="831">
        <v>2227.77</v>
      </c>
      <c r="L99" s="831"/>
      <c r="M99" s="831">
        <v>825.1</v>
      </c>
      <c r="N99" s="831">
        <v>0.5</v>
      </c>
      <c r="O99" s="831">
        <v>357.83</v>
      </c>
      <c r="P99" s="819"/>
      <c r="Q99" s="832">
        <v>715.66</v>
      </c>
    </row>
    <row r="100" spans="1:17" ht="14.45" customHeight="1" x14ac:dyDescent="0.2">
      <c r="A100" s="813" t="s">
        <v>572</v>
      </c>
      <c r="B100" s="814" t="s">
        <v>1816</v>
      </c>
      <c r="C100" s="814" t="s">
        <v>1675</v>
      </c>
      <c r="D100" s="814" t="s">
        <v>1853</v>
      </c>
      <c r="E100" s="814" t="s">
        <v>1854</v>
      </c>
      <c r="F100" s="831"/>
      <c r="G100" s="831"/>
      <c r="H100" s="831"/>
      <c r="I100" s="831"/>
      <c r="J100" s="831">
        <v>4</v>
      </c>
      <c r="K100" s="831">
        <v>514.96</v>
      </c>
      <c r="L100" s="831"/>
      <c r="M100" s="831">
        <v>128.74</v>
      </c>
      <c r="N100" s="831">
        <v>6</v>
      </c>
      <c r="O100" s="831">
        <v>840.48</v>
      </c>
      <c r="P100" s="819"/>
      <c r="Q100" s="832">
        <v>140.08000000000001</v>
      </c>
    </row>
    <row r="101" spans="1:17" ht="14.45" customHeight="1" x14ac:dyDescent="0.2">
      <c r="A101" s="813" t="s">
        <v>572</v>
      </c>
      <c r="B101" s="814" t="s">
        <v>1816</v>
      </c>
      <c r="C101" s="814" t="s">
        <v>1675</v>
      </c>
      <c r="D101" s="814" t="s">
        <v>1855</v>
      </c>
      <c r="E101" s="814" t="s">
        <v>1835</v>
      </c>
      <c r="F101" s="831"/>
      <c r="G101" s="831"/>
      <c r="H101" s="831"/>
      <c r="I101" s="831"/>
      <c r="J101" s="831"/>
      <c r="K101" s="831"/>
      <c r="L101" s="831"/>
      <c r="M101" s="831"/>
      <c r="N101" s="831">
        <v>1</v>
      </c>
      <c r="O101" s="831">
        <v>3172.78</v>
      </c>
      <c r="P101" s="819"/>
      <c r="Q101" s="832">
        <v>3172.78</v>
      </c>
    </row>
    <row r="102" spans="1:17" ht="14.45" customHeight="1" x14ac:dyDescent="0.2">
      <c r="A102" s="813" t="s">
        <v>572</v>
      </c>
      <c r="B102" s="814" t="s">
        <v>1816</v>
      </c>
      <c r="C102" s="814" t="s">
        <v>1675</v>
      </c>
      <c r="D102" s="814" t="s">
        <v>1856</v>
      </c>
      <c r="E102" s="814" t="s">
        <v>721</v>
      </c>
      <c r="F102" s="831"/>
      <c r="G102" s="831"/>
      <c r="H102" s="831"/>
      <c r="I102" s="831"/>
      <c r="J102" s="831">
        <v>0.4</v>
      </c>
      <c r="K102" s="831">
        <v>513.94000000000005</v>
      </c>
      <c r="L102" s="831"/>
      <c r="M102" s="831">
        <v>1284.8500000000001</v>
      </c>
      <c r="N102" s="831"/>
      <c r="O102" s="831"/>
      <c r="P102" s="819"/>
      <c r="Q102" s="832"/>
    </row>
    <row r="103" spans="1:17" ht="14.45" customHeight="1" x14ac:dyDescent="0.2">
      <c r="A103" s="813" t="s">
        <v>572</v>
      </c>
      <c r="B103" s="814" t="s">
        <v>1816</v>
      </c>
      <c r="C103" s="814" t="s">
        <v>1675</v>
      </c>
      <c r="D103" s="814" t="s">
        <v>1857</v>
      </c>
      <c r="E103" s="814" t="s">
        <v>665</v>
      </c>
      <c r="F103" s="831"/>
      <c r="G103" s="831"/>
      <c r="H103" s="831"/>
      <c r="I103" s="831"/>
      <c r="J103" s="831">
        <v>0.4</v>
      </c>
      <c r="K103" s="831">
        <v>198.12</v>
      </c>
      <c r="L103" s="831"/>
      <c r="M103" s="831">
        <v>495.3</v>
      </c>
      <c r="N103" s="831"/>
      <c r="O103" s="831"/>
      <c r="P103" s="819"/>
      <c r="Q103" s="832"/>
    </row>
    <row r="104" spans="1:17" ht="14.45" customHeight="1" x14ac:dyDescent="0.2">
      <c r="A104" s="813" t="s">
        <v>572</v>
      </c>
      <c r="B104" s="814" t="s">
        <v>1816</v>
      </c>
      <c r="C104" s="814" t="s">
        <v>1675</v>
      </c>
      <c r="D104" s="814" t="s">
        <v>1858</v>
      </c>
      <c r="E104" s="814" t="s">
        <v>1854</v>
      </c>
      <c r="F104" s="831"/>
      <c r="G104" s="831"/>
      <c r="H104" s="831"/>
      <c r="I104" s="831"/>
      <c r="J104" s="831">
        <v>1</v>
      </c>
      <c r="K104" s="831">
        <v>643.67999999999995</v>
      </c>
      <c r="L104" s="831"/>
      <c r="M104" s="831">
        <v>643.67999999999995</v>
      </c>
      <c r="N104" s="831"/>
      <c r="O104" s="831"/>
      <c r="P104" s="819"/>
      <c r="Q104" s="832"/>
    </row>
    <row r="105" spans="1:17" ht="14.45" customHeight="1" x14ac:dyDescent="0.2">
      <c r="A105" s="813" t="s">
        <v>572</v>
      </c>
      <c r="B105" s="814" t="s">
        <v>1816</v>
      </c>
      <c r="C105" s="814" t="s">
        <v>1682</v>
      </c>
      <c r="D105" s="814" t="s">
        <v>1859</v>
      </c>
      <c r="E105" s="814" t="s">
        <v>1860</v>
      </c>
      <c r="F105" s="831"/>
      <c r="G105" s="831"/>
      <c r="H105" s="831"/>
      <c r="I105" s="831"/>
      <c r="J105" s="831">
        <v>3</v>
      </c>
      <c r="K105" s="831">
        <v>6653.1900000000005</v>
      </c>
      <c r="L105" s="831"/>
      <c r="M105" s="831">
        <v>2217.73</v>
      </c>
      <c r="N105" s="831">
        <v>2</v>
      </c>
      <c r="O105" s="831">
        <v>4435.46</v>
      </c>
      <c r="P105" s="819"/>
      <c r="Q105" s="832">
        <v>2217.73</v>
      </c>
    </row>
    <row r="106" spans="1:17" ht="14.45" customHeight="1" x14ac:dyDescent="0.2">
      <c r="A106" s="813" t="s">
        <v>572</v>
      </c>
      <c r="B106" s="814" t="s">
        <v>1816</v>
      </c>
      <c r="C106" s="814" t="s">
        <v>1682</v>
      </c>
      <c r="D106" s="814" t="s">
        <v>1683</v>
      </c>
      <c r="E106" s="814" t="s">
        <v>1684</v>
      </c>
      <c r="F106" s="831">
        <v>105.2</v>
      </c>
      <c r="G106" s="831">
        <v>176277.22</v>
      </c>
      <c r="H106" s="831"/>
      <c r="I106" s="831">
        <v>1675.6389733840304</v>
      </c>
      <c r="J106" s="831">
        <v>51.1</v>
      </c>
      <c r="K106" s="831">
        <v>86726.119999999981</v>
      </c>
      <c r="L106" s="831"/>
      <c r="M106" s="831">
        <v>1697.1843444227002</v>
      </c>
      <c r="N106" s="831">
        <v>11</v>
      </c>
      <c r="O106" s="831">
        <v>18700.990000000002</v>
      </c>
      <c r="P106" s="819"/>
      <c r="Q106" s="832">
        <v>1700.0900000000001</v>
      </c>
    </row>
    <row r="107" spans="1:17" ht="14.45" customHeight="1" x14ac:dyDescent="0.2">
      <c r="A107" s="813" t="s">
        <v>572</v>
      </c>
      <c r="B107" s="814" t="s">
        <v>1816</v>
      </c>
      <c r="C107" s="814" t="s">
        <v>1682</v>
      </c>
      <c r="D107" s="814" t="s">
        <v>1764</v>
      </c>
      <c r="E107" s="814" t="s">
        <v>1765</v>
      </c>
      <c r="F107" s="831">
        <v>20</v>
      </c>
      <c r="G107" s="831">
        <v>206928.68000000002</v>
      </c>
      <c r="H107" s="831"/>
      <c r="I107" s="831">
        <v>10346.434000000001</v>
      </c>
      <c r="J107" s="831">
        <v>6</v>
      </c>
      <c r="K107" s="831">
        <v>62437.86</v>
      </c>
      <c r="L107" s="831"/>
      <c r="M107" s="831">
        <v>10406.31</v>
      </c>
      <c r="N107" s="831"/>
      <c r="O107" s="831"/>
      <c r="P107" s="819"/>
      <c r="Q107" s="832"/>
    </row>
    <row r="108" spans="1:17" ht="14.45" customHeight="1" x14ac:dyDescent="0.2">
      <c r="A108" s="813" t="s">
        <v>572</v>
      </c>
      <c r="B108" s="814" t="s">
        <v>1816</v>
      </c>
      <c r="C108" s="814" t="s">
        <v>1682</v>
      </c>
      <c r="D108" s="814" t="s">
        <v>1766</v>
      </c>
      <c r="E108" s="814" t="s">
        <v>1765</v>
      </c>
      <c r="F108" s="831">
        <v>15</v>
      </c>
      <c r="G108" s="831">
        <v>61838.460000000006</v>
      </c>
      <c r="H108" s="831"/>
      <c r="I108" s="831">
        <v>4122.5640000000003</v>
      </c>
      <c r="J108" s="831">
        <v>6</v>
      </c>
      <c r="K108" s="831">
        <v>24772.159999999996</v>
      </c>
      <c r="L108" s="831"/>
      <c r="M108" s="831">
        <v>4128.6933333333327</v>
      </c>
      <c r="N108" s="831">
        <v>2</v>
      </c>
      <c r="O108" s="831">
        <v>8279.8799999999992</v>
      </c>
      <c r="P108" s="819"/>
      <c r="Q108" s="832">
        <v>4139.9399999999996</v>
      </c>
    </row>
    <row r="109" spans="1:17" ht="14.45" customHeight="1" x14ac:dyDescent="0.2">
      <c r="A109" s="813" t="s">
        <v>572</v>
      </c>
      <c r="B109" s="814" t="s">
        <v>1816</v>
      </c>
      <c r="C109" s="814" t="s">
        <v>1682</v>
      </c>
      <c r="D109" s="814" t="s">
        <v>1861</v>
      </c>
      <c r="E109" s="814" t="s">
        <v>1862</v>
      </c>
      <c r="F109" s="831">
        <v>43</v>
      </c>
      <c r="G109" s="831">
        <v>52776.33</v>
      </c>
      <c r="H109" s="831"/>
      <c r="I109" s="831">
        <v>1227.3565116279069</v>
      </c>
      <c r="J109" s="831">
        <v>17</v>
      </c>
      <c r="K109" s="831">
        <v>21174.68</v>
      </c>
      <c r="L109" s="831"/>
      <c r="M109" s="831">
        <v>1245.5694117647058</v>
      </c>
      <c r="N109" s="831">
        <v>7</v>
      </c>
      <c r="O109" s="831">
        <v>8735.02</v>
      </c>
      <c r="P109" s="819"/>
      <c r="Q109" s="832">
        <v>1247.8600000000001</v>
      </c>
    </row>
    <row r="110" spans="1:17" ht="14.45" customHeight="1" x14ac:dyDescent="0.2">
      <c r="A110" s="813" t="s">
        <v>572</v>
      </c>
      <c r="B110" s="814" t="s">
        <v>1816</v>
      </c>
      <c r="C110" s="814" t="s">
        <v>1682</v>
      </c>
      <c r="D110" s="814" t="s">
        <v>1685</v>
      </c>
      <c r="E110" s="814" t="s">
        <v>1686</v>
      </c>
      <c r="F110" s="831">
        <v>138</v>
      </c>
      <c r="G110" s="831">
        <v>34494.479999999996</v>
      </c>
      <c r="H110" s="831"/>
      <c r="I110" s="831">
        <v>249.95999999999998</v>
      </c>
      <c r="J110" s="831">
        <v>63</v>
      </c>
      <c r="K110" s="831">
        <v>15914.920000000002</v>
      </c>
      <c r="L110" s="831"/>
      <c r="M110" s="831">
        <v>252.6177777777778</v>
      </c>
      <c r="N110" s="831">
        <v>15</v>
      </c>
      <c r="O110" s="831">
        <v>3797.7000000000003</v>
      </c>
      <c r="P110" s="819"/>
      <c r="Q110" s="832">
        <v>253.18</v>
      </c>
    </row>
    <row r="111" spans="1:17" ht="14.45" customHeight="1" x14ac:dyDescent="0.2">
      <c r="A111" s="813" t="s">
        <v>572</v>
      </c>
      <c r="B111" s="814" t="s">
        <v>1816</v>
      </c>
      <c r="C111" s="814" t="s">
        <v>1767</v>
      </c>
      <c r="D111" s="814" t="s">
        <v>1863</v>
      </c>
      <c r="E111" s="814" t="s">
        <v>1864</v>
      </c>
      <c r="F111" s="831">
        <v>3</v>
      </c>
      <c r="G111" s="831">
        <v>31434</v>
      </c>
      <c r="H111" s="831"/>
      <c r="I111" s="831">
        <v>10478</v>
      </c>
      <c r="J111" s="831">
        <v>1</v>
      </c>
      <c r="K111" s="831">
        <v>10478</v>
      </c>
      <c r="L111" s="831"/>
      <c r="M111" s="831">
        <v>10478</v>
      </c>
      <c r="N111" s="831"/>
      <c r="O111" s="831"/>
      <c r="P111" s="819"/>
      <c r="Q111" s="832"/>
    </row>
    <row r="112" spans="1:17" ht="14.45" customHeight="1" x14ac:dyDescent="0.2">
      <c r="A112" s="813" t="s">
        <v>572</v>
      </c>
      <c r="B112" s="814" t="s">
        <v>1816</v>
      </c>
      <c r="C112" s="814" t="s">
        <v>1767</v>
      </c>
      <c r="D112" s="814" t="s">
        <v>1865</v>
      </c>
      <c r="E112" s="814" t="s">
        <v>1866</v>
      </c>
      <c r="F112" s="831">
        <v>3</v>
      </c>
      <c r="G112" s="831">
        <v>185760</v>
      </c>
      <c r="H112" s="831"/>
      <c r="I112" s="831">
        <v>61920</v>
      </c>
      <c r="J112" s="831"/>
      <c r="K112" s="831"/>
      <c r="L112" s="831"/>
      <c r="M112" s="831"/>
      <c r="N112" s="831"/>
      <c r="O112" s="831"/>
      <c r="P112" s="819"/>
      <c r="Q112" s="832"/>
    </row>
    <row r="113" spans="1:17" ht="14.45" customHeight="1" x14ac:dyDescent="0.2">
      <c r="A113" s="813" t="s">
        <v>572</v>
      </c>
      <c r="B113" s="814" t="s">
        <v>1816</v>
      </c>
      <c r="C113" s="814" t="s">
        <v>1767</v>
      </c>
      <c r="D113" s="814" t="s">
        <v>1867</v>
      </c>
      <c r="E113" s="814" t="s">
        <v>1868</v>
      </c>
      <c r="F113" s="831"/>
      <c r="G113" s="831"/>
      <c r="H113" s="831"/>
      <c r="I113" s="831"/>
      <c r="J113" s="831">
        <v>1</v>
      </c>
      <c r="K113" s="831">
        <v>713.56</v>
      </c>
      <c r="L113" s="831"/>
      <c r="M113" s="831">
        <v>713.56</v>
      </c>
      <c r="N113" s="831"/>
      <c r="O113" s="831"/>
      <c r="P113" s="819"/>
      <c r="Q113" s="832"/>
    </row>
    <row r="114" spans="1:17" ht="14.45" customHeight="1" x14ac:dyDescent="0.2">
      <c r="A114" s="813" t="s">
        <v>572</v>
      </c>
      <c r="B114" s="814" t="s">
        <v>1816</v>
      </c>
      <c r="C114" s="814" t="s">
        <v>1767</v>
      </c>
      <c r="D114" s="814" t="s">
        <v>1869</v>
      </c>
      <c r="E114" s="814" t="s">
        <v>1870</v>
      </c>
      <c r="F114" s="831"/>
      <c r="G114" s="831"/>
      <c r="H114" s="831"/>
      <c r="I114" s="831"/>
      <c r="J114" s="831">
        <v>2</v>
      </c>
      <c r="K114" s="831">
        <v>1568.16</v>
      </c>
      <c r="L114" s="831"/>
      <c r="M114" s="831">
        <v>784.08</v>
      </c>
      <c r="N114" s="831"/>
      <c r="O114" s="831"/>
      <c r="P114" s="819"/>
      <c r="Q114" s="832"/>
    </row>
    <row r="115" spans="1:17" ht="14.45" customHeight="1" x14ac:dyDescent="0.2">
      <c r="A115" s="813" t="s">
        <v>572</v>
      </c>
      <c r="B115" s="814" t="s">
        <v>1816</v>
      </c>
      <c r="C115" s="814" t="s">
        <v>1767</v>
      </c>
      <c r="D115" s="814" t="s">
        <v>1871</v>
      </c>
      <c r="E115" s="814" t="s">
        <v>1872</v>
      </c>
      <c r="F115" s="831"/>
      <c r="G115" s="831"/>
      <c r="H115" s="831"/>
      <c r="I115" s="831"/>
      <c r="J115" s="831">
        <v>1</v>
      </c>
      <c r="K115" s="831">
        <v>828.91</v>
      </c>
      <c r="L115" s="831"/>
      <c r="M115" s="831">
        <v>828.91</v>
      </c>
      <c r="N115" s="831"/>
      <c r="O115" s="831"/>
      <c r="P115" s="819"/>
      <c r="Q115" s="832"/>
    </row>
    <row r="116" spans="1:17" ht="14.45" customHeight="1" x14ac:dyDescent="0.2">
      <c r="A116" s="813" t="s">
        <v>572</v>
      </c>
      <c r="B116" s="814" t="s">
        <v>1816</v>
      </c>
      <c r="C116" s="814" t="s">
        <v>1767</v>
      </c>
      <c r="D116" s="814" t="s">
        <v>1873</v>
      </c>
      <c r="E116" s="814" t="s">
        <v>1874</v>
      </c>
      <c r="F116" s="831"/>
      <c r="G116" s="831"/>
      <c r="H116" s="831"/>
      <c r="I116" s="831"/>
      <c r="J116" s="831">
        <v>2</v>
      </c>
      <c r="K116" s="831">
        <v>2622.99</v>
      </c>
      <c r="L116" s="831"/>
      <c r="M116" s="831">
        <v>1311.4949999999999</v>
      </c>
      <c r="N116" s="831"/>
      <c r="O116" s="831"/>
      <c r="P116" s="819"/>
      <c r="Q116" s="832"/>
    </row>
    <row r="117" spans="1:17" ht="14.45" customHeight="1" x14ac:dyDescent="0.2">
      <c r="A117" s="813" t="s">
        <v>572</v>
      </c>
      <c r="B117" s="814" t="s">
        <v>1816</v>
      </c>
      <c r="C117" s="814" t="s">
        <v>1767</v>
      </c>
      <c r="D117" s="814" t="s">
        <v>1875</v>
      </c>
      <c r="E117" s="814" t="s">
        <v>735</v>
      </c>
      <c r="F117" s="831"/>
      <c r="G117" s="831"/>
      <c r="H117" s="831"/>
      <c r="I117" s="831"/>
      <c r="J117" s="831">
        <v>7</v>
      </c>
      <c r="K117" s="831">
        <v>6930</v>
      </c>
      <c r="L117" s="831"/>
      <c r="M117" s="831">
        <v>990</v>
      </c>
      <c r="N117" s="831">
        <v>5</v>
      </c>
      <c r="O117" s="831">
        <v>4950</v>
      </c>
      <c r="P117" s="819"/>
      <c r="Q117" s="832">
        <v>990</v>
      </c>
    </row>
    <row r="118" spans="1:17" ht="14.45" customHeight="1" x14ac:dyDescent="0.2">
      <c r="A118" s="813" t="s">
        <v>572</v>
      </c>
      <c r="B118" s="814" t="s">
        <v>1816</v>
      </c>
      <c r="C118" s="814" t="s">
        <v>1687</v>
      </c>
      <c r="D118" s="814" t="s">
        <v>1772</v>
      </c>
      <c r="E118" s="814" t="s">
        <v>1773</v>
      </c>
      <c r="F118" s="831">
        <v>413</v>
      </c>
      <c r="G118" s="831">
        <v>74753</v>
      </c>
      <c r="H118" s="831"/>
      <c r="I118" s="831">
        <v>181</v>
      </c>
      <c r="J118" s="831">
        <v>424</v>
      </c>
      <c r="K118" s="831">
        <v>86288</v>
      </c>
      <c r="L118" s="831"/>
      <c r="M118" s="831">
        <v>203.50943396226415</v>
      </c>
      <c r="N118" s="831">
        <v>184</v>
      </c>
      <c r="O118" s="831">
        <v>34224</v>
      </c>
      <c r="P118" s="819"/>
      <c r="Q118" s="832">
        <v>186</v>
      </c>
    </row>
    <row r="119" spans="1:17" ht="14.45" customHeight="1" x14ac:dyDescent="0.2">
      <c r="A119" s="813" t="s">
        <v>572</v>
      </c>
      <c r="B119" s="814" t="s">
        <v>1816</v>
      </c>
      <c r="C119" s="814" t="s">
        <v>1687</v>
      </c>
      <c r="D119" s="814" t="s">
        <v>1876</v>
      </c>
      <c r="E119" s="814" t="s">
        <v>1877</v>
      </c>
      <c r="F119" s="831">
        <v>188</v>
      </c>
      <c r="G119" s="831">
        <v>5446484</v>
      </c>
      <c r="H119" s="831"/>
      <c r="I119" s="831">
        <v>28970.659574468085</v>
      </c>
      <c r="J119" s="831">
        <v>156</v>
      </c>
      <c r="K119" s="831">
        <v>4520084</v>
      </c>
      <c r="L119" s="831"/>
      <c r="M119" s="831">
        <v>28974.897435897437</v>
      </c>
      <c r="N119" s="831">
        <v>49</v>
      </c>
      <c r="O119" s="831">
        <v>1419892</v>
      </c>
      <c r="P119" s="819"/>
      <c r="Q119" s="832">
        <v>28977.387755102041</v>
      </c>
    </row>
    <row r="120" spans="1:17" ht="14.45" customHeight="1" x14ac:dyDescent="0.2">
      <c r="A120" s="813" t="s">
        <v>572</v>
      </c>
      <c r="B120" s="814" t="s">
        <v>1816</v>
      </c>
      <c r="C120" s="814" t="s">
        <v>1687</v>
      </c>
      <c r="D120" s="814" t="s">
        <v>1878</v>
      </c>
      <c r="E120" s="814" t="s">
        <v>1879</v>
      </c>
      <c r="F120" s="831">
        <v>740</v>
      </c>
      <c r="G120" s="831">
        <v>10120804</v>
      </c>
      <c r="H120" s="831"/>
      <c r="I120" s="831">
        <v>13676.762162162162</v>
      </c>
      <c r="J120" s="831">
        <v>632</v>
      </c>
      <c r="K120" s="831">
        <v>8646972</v>
      </c>
      <c r="L120" s="831"/>
      <c r="M120" s="831">
        <v>13681.917721518987</v>
      </c>
      <c r="N120" s="831">
        <v>130</v>
      </c>
      <c r="O120" s="831">
        <v>1778939</v>
      </c>
      <c r="P120" s="819"/>
      <c r="Q120" s="832">
        <v>13684.146153846154</v>
      </c>
    </row>
    <row r="121" spans="1:17" ht="14.45" customHeight="1" x14ac:dyDescent="0.2">
      <c r="A121" s="813" t="s">
        <v>572</v>
      </c>
      <c r="B121" s="814" t="s">
        <v>1816</v>
      </c>
      <c r="C121" s="814" t="s">
        <v>1687</v>
      </c>
      <c r="D121" s="814" t="s">
        <v>1880</v>
      </c>
      <c r="E121" s="814" t="s">
        <v>1881</v>
      </c>
      <c r="F121" s="831">
        <v>2</v>
      </c>
      <c r="G121" s="831">
        <v>5572</v>
      </c>
      <c r="H121" s="831"/>
      <c r="I121" s="831">
        <v>2786</v>
      </c>
      <c r="J121" s="831">
        <v>4</v>
      </c>
      <c r="K121" s="831">
        <v>11184</v>
      </c>
      <c r="L121" s="831"/>
      <c r="M121" s="831">
        <v>2796</v>
      </c>
      <c r="N121" s="831">
        <v>1</v>
      </c>
      <c r="O121" s="831">
        <v>2886</v>
      </c>
      <c r="P121" s="819"/>
      <c r="Q121" s="832">
        <v>2886</v>
      </c>
    </row>
    <row r="122" spans="1:17" ht="14.45" customHeight="1" x14ac:dyDescent="0.2">
      <c r="A122" s="813" t="s">
        <v>572</v>
      </c>
      <c r="B122" s="814" t="s">
        <v>1816</v>
      </c>
      <c r="C122" s="814" t="s">
        <v>1687</v>
      </c>
      <c r="D122" s="814" t="s">
        <v>1882</v>
      </c>
      <c r="E122" s="814" t="s">
        <v>1883</v>
      </c>
      <c r="F122" s="831">
        <v>1</v>
      </c>
      <c r="G122" s="831">
        <v>6207</v>
      </c>
      <c r="H122" s="831"/>
      <c r="I122" s="831">
        <v>6207</v>
      </c>
      <c r="J122" s="831"/>
      <c r="K122" s="831"/>
      <c r="L122" s="831"/>
      <c r="M122" s="831"/>
      <c r="N122" s="831"/>
      <c r="O122" s="831"/>
      <c r="P122" s="819"/>
      <c r="Q122" s="832"/>
    </row>
    <row r="123" spans="1:17" ht="14.45" customHeight="1" x14ac:dyDescent="0.2">
      <c r="A123" s="813" t="s">
        <v>572</v>
      </c>
      <c r="B123" s="814" t="s">
        <v>1816</v>
      </c>
      <c r="C123" s="814" t="s">
        <v>1687</v>
      </c>
      <c r="D123" s="814" t="s">
        <v>1884</v>
      </c>
      <c r="E123" s="814" t="s">
        <v>1885</v>
      </c>
      <c r="F123" s="831"/>
      <c r="G123" s="831"/>
      <c r="H123" s="831"/>
      <c r="I123" s="831"/>
      <c r="J123" s="831">
        <v>2</v>
      </c>
      <c r="K123" s="831">
        <v>10296</v>
      </c>
      <c r="L123" s="831"/>
      <c r="M123" s="831">
        <v>5148</v>
      </c>
      <c r="N123" s="831"/>
      <c r="O123" s="831"/>
      <c r="P123" s="819"/>
      <c r="Q123" s="832"/>
    </row>
    <row r="124" spans="1:17" ht="14.45" customHeight="1" x14ac:dyDescent="0.2">
      <c r="A124" s="813" t="s">
        <v>572</v>
      </c>
      <c r="B124" s="814" t="s">
        <v>1816</v>
      </c>
      <c r="C124" s="814" t="s">
        <v>1687</v>
      </c>
      <c r="D124" s="814" t="s">
        <v>1886</v>
      </c>
      <c r="E124" s="814" t="s">
        <v>1887</v>
      </c>
      <c r="F124" s="831">
        <v>3</v>
      </c>
      <c r="G124" s="831">
        <v>7107</v>
      </c>
      <c r="H124" s="831"/>
      <c r="I124" s="831">
        <v>2369</v>
      </c>
      <c r="J124" s="831"/>
      <c r="K124" s="831"/>
      <c r="L124" s="831"/>
      <c r="M124" s="831"/>
      <c r="N124" s="831"/>
      <c r="O124" s="831"/>
      <c r="P124" s="819"/>
      <c r="Q124" s="832"/>
    </row>
    <row r="125" spans="1:17" ht="14.45" customHeight="1" x14ac:dyDescent="0.2">
      <c r="A125" s="813" t="s">
        <v>572</v>
      </c>
      <c r="B125" s="814" t="s">
        <v>1816</v>
      </c>
      <c r="C125" s="814" t="s">
        <v>1687</v>
      </c>
      <c r="D125" s="814" t="s">
        <v>1888</v>
      </c>
      <c r="E125" s="814" t="s">
        <v>1889</v>
      </c>
      <c r="F125" s="831"/>
      <c r="G125" s="831"/>
      <c r="H125" s="831"/>
      <c r="I125" s="831"/>
      <c r="J125" s="831">
        <v>1</v>
      </c>
      <c r="K125" s="831">
        <v>1733</v>
      </c>
      <c r="L125" s="831"/>
      <c r="M125" s="831">
        <v>1733</v>
      </c>
      <c r="N125" s="831"/>
      <c r="O125" s="831"/>
      <c r="P125" s="819"/>
      <c r="Q125" s="832"/>
    </row>
    <row r="126" spans="1:17" ht="14.45" customHeight="1" x14ac:dyDescent="0.2">
      <c r="A126" s="813" t="s">
        <v>572</v>
      </c>
      <c r="B126" s="814" t="s">
        <v>1816</v>
      </c>
      <c r="C126" s="814" t="s">
        <v>1687</v>
      </c>
      <c r="D126" s="814" t="s">
        <v>1780</v>
      </c>
      <c r="E126" s="814" t="s">
        <v>1781</v>
      </c>
      <c r="F126" s="831">
        <v>0</v>
      </c>
      <c r="G126" s="831">
        <v>0</v>
      </c>
      <c r="H126" s="831"/>
      <c r="I126" s="831"/>
      <c r="J126" s="831">
        <v>0</v>
      </c>
      <c r="K126" s="831">
        <v>0</v>
      </c>
      <c r="L126" s="831"/>
      <c r="M126" s="831"/>
      <c r="N126" s="831">
        <v>0</v>
      </c>
      <c r="O126" s="831">
        <v>0</v>
      </c>
      <c r="P126" s="819"/>
      <c r="Q126" s="832"/>
    </row>
    <row r="127" spans="1:17" ht="14.45" customHeight="1" x14ac:dyDescent="0.2">
      <c r="A127" s="813" t="s">
        <v>572</v>
      </c>
      <c r="B127" s="814" t="s">
        <v>1816</v>
      </c>
      <c r="C127" s="814" t="s">
        <v>1687</v>
      </c>
      <c r="D127" s="814" t="s">
        <v>1782</v>
      </c>
      <c r="E127" s="814" t="s">
        <v>1783</v>
      </c>
      <c r="F127" s="831">
        <v>1738</v>
      </c>
      <c r="G127" s="831">
        <v>0</v>
      </c>
      <c r="H127" s="831"/>
      <c r="I127" s="831">
        <v>0</v>
      </c>
      <c r="J127" s="831">
        <v>1653</v>
      </c>
      <c r="K127" s="831">
        <v>0</v>
      </c>
      <c r="L127" s="831"/>
      <c r="M127" s="831">
        <v>0</v>
      </c>
      <c r="N127" s="831">
        <v>328</v>
      </c>
      <c r="O127" s="831">
        <v>0</v>
      </c>
      <c r="P127" s="819"/>
      <c r="Q127" s="832">
        <v>0</v>
      </c>
    </row>
    <row r="128" spans="1:17" ht="14.45" customHeight="1" x14ac:dyDescent="0.2">
      <c r="A128" s="813" t="s">
        <v>572</v>
      </c>
      <c r="B128" s="814" t="s">
        <v>1816</v>
      </c>
      <c r="C128" s="814" t="s">
        <v>1687</v>
      </c>
      <c r="D128" s="814" t="s">
        <v>1890</v>
      </c>
      <c r="E128" s="814" t="s">
        <v>1891</v>
      </c>
      <c r="F128" s="831">
        <v>17</v>
      </c>
      <c r="G128" s="831">
        <v>0</v>
      </c>
      <c r="H128" s="831"/>
      <c r="I128" s="831">
        <v>0</v>
      </c>
      <c r="J128" s="831">
        <v>22</v>
      </c>
      <c r="K128" s="831">
        <v>0</v>
      </c>
      <c r="L128" s="831"/>
      <c r="M128" s="831">
        <v>0</v>
      </c>
      <c r="N128" s="831">
        <v>12</v>
      </c>
      <c r="O128" s="831">
        <v>0</v>
      </c>
      <c r="P128" s="819"/>
      <c r="Q128" s="832">
        <v>0</v>
      </c>
    </row>
    <row r="129" spans="1:17" ht="14.45" customHeight="1" x14ac:dyDescent="0.2">
      <c r="A129" s="813" t="s">
        <v>572</v>
      </c>
      <c r="B129" s="814" t="s">
        <v>1816</v>
      </c>
      <c r="C129" s="814" t="s">
        <v>1687</v>
      </c>
      <c r="D129" s="814" t="s">
        <v>1892</v>
      </c>
      <c r="E129" s="814" t="s">
        <v>1893</v>
      </c>
      <c r="F129" s="831">
        <v>29</v>
      </c>
      <c r="G129" s="831">
        <v>0</v>
      </c>
      <c r="H129" s="831"/>
      <c r="I129" s="831">
        <v>0</v>
      </c>
      <c r="J129" s="831">
        <v>26</v>
      </c>
      <c r="K129" s="831">
        <v>0</v>
      </c>
      <c r="L129" s="831"/>
      <c r="M129" s="831">
        <v>0</v>
      </c>
      <c r="N129" s="831">
        <v>11</v>
      </c>
      <c r="O129" s="831">
        <v>0</v>
      </c>
      <c r="P129" s="819"/>
      <c r="Q129" s="832">
        <v>0</v>
      </c>
    </row>
    <row r="130" spans="1:17" ht="14.45" customHeight="1" x14ac:dyDescent="0.2">
      <c r="A130" s="813" t="s">
        <v>572</v>
      </c>
      <c r="B130" s="814" t="s">
        <v>1816</v>
      </c>
      <c r="C130" s="814" t="s">
        <v>1687</v>
      </c>
      <c r="D130" s="814" t="s">
        <v>1784</v>
      </c>
      <c r="E130" s="814" t="s">
        <v>1785</v>
      </c>
      <c r="F130" s="831">
        <v>31</v>
      </c>
      <c r="G130" s="831">
        <v>0</v>
      </c>
      <c r="H130" s="831"/>
      <c r="I130" s="831">
        <v>0</v>
      </c>
      <c r="J130" s="831">
        <v>45</v>
      </c>
      <c r="K130" s="831">
        <v>0</v>
      </c>
      <c r="L130" s="831"/>
      <c r="M130" s="831">
        <v>0</v>
      </c>
      <c r="N130" s="831">
        <v>11</v>
      </c>
      <c r="O130" s="831">
        <v>0</v>
      </c>
      <c r="P130" s="819"/>
      <c r="Q130" s="832">
        <v>0</v>
      </c>
    </row>
    <row r="131" spans="1:17" ht="14.45" customHeight="1" x14ac:dyDescent="0.2">
      <c r="A131" s="813" t="s">
        <v>572</v>
      </c>
      <c r="B131" s="814" t="s">
        <v>1816</v>
      </c>
      <c r="C131" s="814" t="s">
        <v>1687</v>
      </c>
      <c r="D131" s="814" t="s">
        <v>1786</v>
      </c>
      <c r="E131" s="814" t="s">
        <v>1787</v>
      </c>
      <c r="F131" s="831">
        <v>24</v>
      </c>
      <c r="G131" s="831">
        <v>0</v>
      </c>
      <c r="H131" s="831"/>
      <c r="I131" s="831">
        <v>0</v>
      </c>
      <c r="J131" s="831">
        <v>17</v>
      </c>
      <c r="K131" s="831">
        <v>0</v>
      </c>
      <c r="L131" s="831"/>
      <c r="M131" s="831">
        <v>0</v>
      </c>
      <c r="N131" s="831">
        <v>3</v>
      </c>
      <c r="O131" s="831">
        <v>0</v>
      </c>
      <c r="P131" s="819"/>
      <c r="Q131" s="832">
        <v>0</v>
      </c>
    </row>
    <row r="132" spans="1:17" ht="14.45" customHeight="1" x14ac:dyDescent="0.2">
      <c r="A132" s="813" t="s">
        <v>572</v>
      </c>
      <c r="B132" s="814" t="s">
        <v>1816</v>
      </c>
      <c r="C132" s="814" t="s">
        <v>1687</v>
      </c>
      <c r="D132" s="814" t="s">
        <v>1788</v>
      </c>
      <c r="E132" s="814" t="s">
        <v>1789</v>
      </c>
      <c r="F132" s="831">
        <v>73</v>
      </c>
      <c r="G132" s="831">
        <v>0</v>
      </c>
      <c r="H132" s="831"/>
      <c r="I132" s="831">
        <v>0</v>
      </c>
      <c r="J132" s="831">
        <v>82</v>
      </c>
      <c r="K132" s="831">
        <v>0</v>
      </c>
      <c r="L132" s="831"/>
      <c r="M132" s="831">
        <v>0</v>
      </c>
      <c r="N132" s="831">
        <v>25</v>
      </c>
      <c r="O132" s="831">
        <v>0</v>
      </c>
      <c r="P132" s="819"/>
      <c r="Q132" s="832">
        <v>0</v>
      </c>
    </row>
    <row r="133" spans="1:17" ht="14.45" customHeight="1" x14ac:dyDescent="0.2">
      <c r="A133" s="813" t="s">
        <v>572</v>
      </c>
      <c r="B133" s="814" t="s">
        <v>1816</v>
      </c>
      <c r="C133" s="814" t="s">
        <v>1687</v>
      </c>
      <c r="D133" s="814" t="s">
        <v>1894</v>
      </c>
      <c r="E133" s="814" t="s">
        <v>1893</v>
      </c>
      <c r="F133" s="831">
        <v>8</v>
      </c>
      <c r="G133" s="831">
        <v>0</v>
      </c>
      <c r="H133" s="831"/>
      <c r="I133" s="831">
        <v>0</v>
      </c>
      <c r="J133" s="831">
        <v>11</v>
      </c>
      <c r="K133" s="831">
        <v>0</v>
      </c>
      <c r="L133" s="831"/>
      <c r="M133" s="831">
        <v>0</v>
      </c>
      <c r="N133" s="831"/>
      <c r="O133" s="831"/>
      <c r="P133" s="819"/>
      <c r="Q133" s="832"/>
    </row>
    <row r="134" spans="1:17" ht="14.45" customHeight="1" x14ac:dyDescent="0.2">
      <c r="A134" s="813" t="s">
        <v>572</v>
      </c>
      <c r="B134" s="814" t="s">
        <v>1816</v>
      </c>
      <c r="C134" s="814" t="s">
        <v>1687</v>
      </c>
      <c r="D134" s="814" t="s">
        <v>1895</v>
      </c>
      <c r="E134" s="814" t="s">
        <v>1893</v>
      </c>
      <c r="F134" s="831">
        <v>3</v>
      </c>
      <c r="G134" s="831">
        <v>0</v>
      </c>
      <c r="H134" s="831"/>
      <c r="I134" s="831">
        <v>0</v>
      </c>
      <c r="J134" s="831"/>
      <c r="K134" s="831"/>
      <c r="L134" s="831"/>
      <c r="M134" s="831"/>
      <c r="N134" s="831">
        <v>1</v>
      </c>
      <c r="O134" s="831">
        <v>0</v>
      </c>
      <c r="P134" s="819"/>
      <c r="Q134" s="832">
        <v>0</v>
      </c>
    </row>
    <row r="135" spans="1:17" ht="14.45" customHeight="1" x14ac:dyDescent="0.2">
      <c r="A135" s="813" t="s">
        <v>572</v>
      </c>
      <c r="B135" s="814" t="s">
        <v>1816</v>
      </c>
      <c r="C135" s="814" t="s">
        <v>1687</v>
      </c>
      <c r="D135" s="814" t="s">
        <v>1706</v>
      </c>
      <c r="E135" s="814" t="s">
        <v>1707</v>
      </c>
      <c r="F135" s="831">
        <v>42</v>
      </c>
      <c r="G135" s="831">
        <v>15030</v>
      </c>
      <c r="H135" s="831"/>
      <c r="I135" s="831">
        <v>357.85714285714283</v>
      </c>
      <c r="J135" s="831">
        <v>28</v>
      </c>
      <c r="K135" s="831">
        <v>10080</v>
      </c>
      <c r="L135" s="831"/>
      <c r="M135" s="831">
        <v>360</v>
      </c>
      <c r="N135" s="831">
        <v>6</v>
      </c>
      <c r="O135" s="831">
        <v>2328</v>
      </c>
      <c r="P135" s="819"/>
      <c r="Q135" s="832">
        <v>388</v>
      </c>
    </row>
    <row r="136" spans="1:17" ht="14.45" customHeight="1" x14ac:dyDescent="0.2">
      <c r="A136" s="813" t="s">
        <v>572</v>
      </c>
      <c r="B136" s="814" t="s">
        <v>1816</v>
      </c>
      <c r="C136" s="814" t="s">
        <v>1687</v>
      </c>
      <c r="D136" s="814" t="s">
        <v>1896</v>
      </c>
      <c r="E136" s="814" t="s">
        <v>1893</v>
      </c>
      <c r="F136" s="831">
        <v>23</v>
      </c>
      <c r="G136" s="831">
        <v>0</v>
      </c>
      <c r="H136" s="831"/>
      <c r="I136" s="831">
        <v>0</v>
      </c>
      <c r="J136" s="831">
        <v>45</v>
      </c>
      <c r="K136" s="831">
        <v>0</v>
      </c>
      <c r="L136" s="831"/>
      <c r="M136" s="831">
        <v>0</v>
      </c>
      <c r="N136" s="831">
        <v>18</v>
      </c>
      <c r="O136" s="831">
        <v>0</v>
      </c>
      <c r="P136" s="819"/>
      <c r="Q136" s="832">
        <v>0</v>
      </c>
    </row>
    <row r="137" spans="1:17" ht="14.45" customHeight="1" x14ac:dyDescent="0.2">
      <c r="A137" s="813" t="s">
        <v>572</v>
      </c>
      <c r="B137" s="814" t="s">
        <v>1816</v>
      </c>
      <c r="C137" s="814" t="s">
        <v>1687</v>
      </c>
      <c r="D137" s="814" t="s">
        <v>1710</v>
      </c>
      <c r="E137" s="814" t="s">
        <v>1711</v>
      </c>
      <c r="F137" s="831">
        <v>193</v>
      </c>
      <c r="G137" s="831">
        <v>136386</v>
      </c>
      <c r="H137" s="831"/>
      <c r="I137" s="831">
        <v>706.66321243523316</v>
      </c>
      <c r="J137" s="831">
        <v>216</v>
      </c>
      <c r="K137" s="831">
        <v>153520</v>
      </c>
      <c r="L137" s="831"/>
      <c r="M137" s="831">
        <v>710.74074074074076</v>
      </c>
      <c r="N137" s="831">
        <v>54</v>
      </c>
      <c r="O137" s="831">
        <v>40902</v>
      </c>
      <c r="P137" s="819"/>
      <c r="Q137" s="832">
        <v>757.44444444444446</v>
      </c>
    </row>
    <row r="138" spans="1:17" ht="14.45" customHeight="1" x14ac:dyDescent="0.2">
      <c r="A138" s="813" t="s">
        <v>572</v>
      </c>
      <c r="B138" s="814" t="s">
        <v>1816</v>
      </c>
      <c r="C138" s="814" t="s">
        <v>1687</v>
      </c>
      <c r="D138" s="814" t="s">
        <v>1897</v>
      </c>
      <c r="E138" s="814" t="s">
        <v>1893</v>
      </c>
      <c r="F138" s="831">
        <v>7</v>
      </c>
      <c r="G138" s="831">
        <v>0</v>
      </c>
      <c r="H138" s="831"/>
      <c r="I138" s="831">
        <v>0</v>
      </c>
      <c r="J138" s="831">
        <v>9</v>
      </c>
      <c r="K138" s="831">
        <v>0</v>
      </c>
      <c r="L138" s="831"/>
      <c r="M138" s="831">
        <v>0</v>
      </c>
      <c r="N138" s="831">
        <v>1</v>
      </c>
      <c r="O138" s="831">
        <v>0</v>
      </c>
      <c r="P138" s="819"/>
      <c r="Q138" s="832">
        <v>0</v>
      </c>
    </row>
    <row r="139" spans="1:17" ht="14.45" customHeight="1" x14ac:dyDescent="0.2">
      <c r="A139" s="813" t="s">
        <v>572</v>
      </c>
      <c r="B139" s="814" t="s">
        <v>1816</v>
      </c>
      <c r="C139" s="814" t="s">
        <v>1687</v>
      </c>
      <c r="D139" s="814" t="s">
        <v>1898</v>
      </c>
      <c r="E139" s="814" t="s">
        <v>1899</v>
      </c>
      <c r="F139" s="831"/>
      <c r="G139" s="831"/>
      <c r="H139" s="831"/>
      <c r="I139" s="831"/>
      <c r="J139" s="831">
        <v>1</v>
      </c>
      <c r="K139" s="831">
        <v>842</v>
      </c>
      <c r="L139" s="831"/>
      <c r="M139" s="831">
        <v>842</v>
      </c>
      <c r="N139" s="831"/>
      <c r="O139" s="831"/>
      <c r="P139" s="819"/>
      <c r="Q139" s="832"/>
    </row>
    <row r="140" spans="1:17" ht="14.45" customHeight="1" x14ac:dyDescent="0.2">
      <c r="A140" s="813" t="s">
        <v>572</v>
      </c>
      <c r="B140" s="814" t="s">
        <v>1816</v>
      </c>
      <c r="C140" s="814" t="s">
        <v>1687</v>
      </c>
      <c r="D140" s="814" t="s">
        <v>1900</v>
      </c>
      <c r="E140" s="814" t="s">
        <v>1901</v>
      </c>
      <c r="F140" s="831">
        <v>2349</v>
      </c>
      <c r="G140" s="831">
        <v>14838240</v>
      </c>
      <c r="H140" s="831"/>
      <c r="I140" s="831">
        <v>6316.8326947637288</v>
      </c>
      <c r="J140" s="831">
        <v>2744</v>
      </c>
      <c r="K140" s="831">
        <v>17347072</v>
      </c>
      <c r="L140" s="831"/>
      <c r="M140" s="831">
        <v>6321.8192419825073</v>
      </c>
      <c r="N140" s="831">
        <v>564</v>
      </c>
      <c r="O140" s="831">
        <v>3567150</v>
      </c>
      <c r="P140" s="819"/>
      <c r="Q140" s="832">
        <v>6324.7340425531911</v>
      </c>
    </row>
    <row r="141" spans="1:17" ht="14.45" customHeight="1" x14ac:dyDescent="0.2">
      <c r="A141" s="813" t="s">
        <v>572</v>
      </c>
      <c r="B141" s="814" t="s">
        <v>1816</v>
      </c>
      <c r="C141" s="814" t="s">
        <v>1687</v>
      </c>
      <c r="D141" s="814" t="s">
        <v>1902</v>
      </c>
      <c r="E141" s="814" t="s">
        <v>1903</v>
      </c>
      <c r="F141" s="831">
        <v>2</v>
      </c>
      <c r="G141" s="831">
        <v>7274</v>
      </c>
      <c r="H141" s="831"/>
      <c r="I141" s="831">
        <v>3637</v>
      </c>
      <c r="J141" s="831">
        <v>2</v>
      </c>
      <c r="K141" s="831">
        <v>7306</v>
      </c>
      <c r="L141" s="831"/>
      <c r="M141" s="831">
        <v>3653</v>
      </c>
      <c r="N141" s="831"/>
      <c r="O141" s="831"/>
      <c r="P141" s="819"/>
      <c r="Q141" s="832"/>
    </row>
    <row r="142" spans="1:17" ht="14.45" customHeight="1" x14ac:dyDescent="0.2">
      <c r="A142" s="813" t="s">
        <v>572</v>
      </c>
      <c r="B142" s="814" t="s">
        <v>1816</v>
      </c>
      <c r="C142" s="814" t="s">
        <v>1687</v>
      </c>
      <c r="D142" s="814" t="s">
        <v>1904</v>
      </c>
      <c r="E142" s="814" t="s">
        <v>1905</v>
      </c>
      <c r="F142" s="831">
        <v>8</v>
      </c>
      <c r="G142" s="831">
        <v>1648</v>
      </c>
      <c r="H142" s="831"/>
      <c r="I142" s="831">
        <v>206</v>
      </c>
      <c r="J142" s="831">
        <v>7</v>
      </c>
      <c r="K142" s="831">
        <v>1449</v>
      </c>
      <c r="L142" s="831"/>
      <c r="M142" s="831">
        <v>207</v>
      </c>
      <c r="N142" s="831"/>
      <c r="O142" s="831"/>
      <c r="P142" s="819"/>
      <c r="Q142" s="832"/>
    </row>
    <row r="143" spans="1:17" ht="14.45" customHeight="1" x14ac:dyDescent="0.2">
      <c r="A143" s="813" t="s">
        <v>572</v>
      </c>
      <c r="B143" s="814" t="s">
        <v>1816</v>
      </c>
      <c r="C143" s="814" t="s">
        <v>1687</v>
      </c>
      <c r="D143" s="814" t="s">
        <v>1792</v>
      </c>
      <c r="E143" s="814" t="s">
        <v>1793</v>
      </c>
      <c r="F143" s="831">
        <v>57</v>
      </c>
      <c r="G143" s="831">
        <v>0</v>
      </c>
      <c r="H143" s="831"/>
      <c r="I143" s="831">
        <v>0</v>
      </c>
      <c r="J143" s="831">
        <v>59</v>
      </c>
      <c r="K143" s="831">
        <v>0</v>
      </c>
      <c r="L143" s="831"/>
      <c r="M143" s="831">
        <v>0</v>
      </c>
      <c r="N143" s="831">
        <v>17</v>
      </c>
      <c r="O143" s="831">
        <v>0</v>
      </c>
      <c r="P143" s="819"/>
      <c r="Q143" s="832">
        <v>0</v>
      </c>
    </row>
    <row r="144" spans="1:17" ht="14.45" customHeight="1" x14ac:dyDescent="0.2">
      <c r="A144" s="813" t="s">
        <v>572</v>
      </c>
      <c r="B144" s="814" t="s">
        <v>1816</v>
      </c>
      <c r="C144" s="814" t="s">
        <v>1687</v>
      </c>
      <c r="D144" s="814" t="s">
        <v>1906</v>
      </c>
      <c r="E144" s="814" t="s">
        <v>1907</v>
      </c>
      <c r="F144" s="831">
        <v>2</v>
      </c>
      <c r="G144" s="831">
        <v>3998</v>
      </c>
      <c r="H144" s="831"/>
      <c r="I144" s="831">
        <v>1999</v>
      </c>
      <c r="J144" s="831">
        <v>3</v>
      </c>
      <c r="K144" s="831">
        <v>6027</v>
      </c>
      <c r="L144" s="831"/>
      <c r="M144" s="831">
        <v>2009</v>
      </c>
      <c r="N144" s="831">
        <v>1</v>
      </c>
      <c r="O144" s="831">
        <v>2099</v>
      </c>
      <c r="P144" s="819"/>
      <c r="Q144" s="832">
        <v>2099</v>
      </c>
    </row>
    <row r="145" spans="1:17" ht="14.45" customHeight="1" x14ac:dyDescent="0.2">
      <c r="A145" s="813" t="s">
        <v>572</v>
      </c>
      <c r="B145" s="814" t="s">
        <v>1816</v>
      </c>
      <c r="C145" s="814" t="s">
        <v>1687</v>
      </c>
      <c r="D145" s="814" t="s">
        <v>1908</v>
      </c>
      <c r="E145" s="814" t="s">
        <v>1909</v>
      </c>
      <c r="F145" s="831"/>
      <c r="G145" s="831"/>
      <c r="H145" s="831"/>
      <c r="I145" s="831"/>
      <c r="J145" s="831">
        <v>1</v>
      </c>
      <c r="K145" s="831">
        <v>396</v>
      </c>
      <c r="L145" s="831"/>
      <c r="M145" s="831">
        <v>396</v>
      </c>
      <c r="N145" s="831"/>
      <c r="O145" s="831"/>
      <c r="P145" s="819"/>
      <c r="Q145" s="832"/>
    </row>
    <row r="146" spans="1:17" ht="14.45" customHeight="1" x14ac:dyDescent="0.2">
      <c r="A146" s="813" t="s">
        <v>572</v>
      </c>
      <c r="B146" s="814" t="s">
        <v>1816</v>
      </c>
      <c r="C146" s="814" t="s">
        <v>1687</v>
      </c>
      <c r="D146" s="814" t="s">
        <v>1794</v>
      </c>
      <c r="E146" s="814" t="s">
        <v>1795</v>
      </c>
      <c r="F146" s="831">
        <v>117</v>
      </c>
      <c r="G146" s="831">
        <v>18486</v>
      </c>
      <c r="H146" s="831"/>
      <c r="I146" s="831">
        <v>158</v>
      </c>
      <c r="J146" s="831">
        <v>123</v>
      </c>
      <c r="K146" s="831">
        <v>19672</v>
      </c>
      <c r="L146" s="831"/>
      <c r="M146" s="831">
        <v>159.9349593495935</v>
      </c>
      <c r="N146" s="831">
        <v>51</v>
      </c>
      <c r="O146" s="831">
        <v>8710</v>
      </c>
      <c r="P146" s="819"/>
      <c r="Q146" s="832">
        <v>170.78431372549019</v>
      </c>
    </row>
    <row r="147" spans="1:17" ht="14.45" customHeight="1" x14ac:dyDescent="0.2">
      <c r="A147" s="813" t="s">
        <v>572</v>
      </c>
      <c r="B147" s="814" t="s">
        <v>1816</v>
      </c>
      <c r="C147" s="814" t="s">
        <v>1687</v>
      </c>
      <c r="D147" s="814" t="s">
        <v>1798</v>
      </c>
      <c r="E147" s="814" t="s">
        <v>1799</v>
      </c>
      <c r="F147" s="831"/>
      <c r="G147" s="831"/>
      <c r="H147" s="831"/>
      <c r="I147" s="831"/>
      <c r="J147" s="831">
        <v>1</v>
      </c>
      <c r="K147" s="831">
        <v>323</v>
      </c>
      <c r="L147" s="831"/>
      <c r="M147" s="831">
        <v>323</v>
      </c>
      <c r="N147" s="831"/>
      <c r="O147" s="831"/>
      <c r="P147" s="819"/>
      <c r="Q147" s="832"/>
    </row>
    <row r="148" spans="1:17" ht="14.45" customHeight="1" x14ac:dyDescent="0.2">
      <c r="A148" s="813" t="s">
        <v>572</v>
      </c>
      <c r="B148" s="814" t="s">
        <v>1816</v>
      </c>
      <c r="C148" s="814" t="s">
        <v>1687</v>
      </c>
      <c r="D148" s="814" t="s">
        <v>1910</v>
      </c>
      <c r="E148" s="814" t="s">
        <v>1911</v>
      </c>
      <c r="F148" s="831">
        <v>1</v>
      </c>
      <c r="G148" s="831">
        <v>3312</v>
      </c>
      <c r="H148" s="831"/>
      <c r="I148" s="831">
        <v>3312</v>
      </c>
      <c r="J148" s="831"/>
      <c r="K148" s="831"/>
      <c r="L148" s="831"/>
      <c r="M148" s="831"/>
      <c r="N148" s="831">
        <v>1</v>
      </c>
      <c r="O148" s="831">
        <v>3412</v>
      </c>
      <c r="P148" s="819"/>
      <c r="Q148" s="832">
        <v>3412</v>
      </c>
    </row>
    <row r="149" spans="1:17" ht="14.45" customHeight="1" x14ac:dyDescent="0.2">
      <c r="A149" s="813" t="s">
        <v>572</v>
      </c>
      <c r="B149" s="814" t="s">
        <v>1816</v>
      </c>
      <c r="C149" s="814" t="s">
        <v>1687</v>
      </c>
      <c r="D149" s="814" t="s">
        <v>1912</v>
      </c>
      <c r="E149" s="814" t="s">
        <v>1913</v>
      </c>
      <c r="F149" s="831">
        <v>1371</v>
      </c>
      <c r="G149" s="831">
        <v>33918652</v>
      </c>
      <c r="H149" s="831"/>
      <c r="I149" s="831">
        <v>24740.081692195479</v>
      </c>
      <c r="J149" s="831">
        <v>1112</v>
      </c>
      <c r="K149" s="831">
        <v>27516144</v>
      </c>
      <c r="L149" s="831"/>
      <c r="M149" s="831">
        <v>24744.733812949642</v>
      </c>
      <c r="N149" s="831">
        <v>215</v>
      </c>
      <c r="O149" s="831">
        <v>5320493</v>
      </c>
      <c r="P149" s="819"/>
      <c r="Q149" s="832">
        <v>24746.479069767443</v>
      </c>
    </row>
    <row r="150" spans="1:17" ht="14.45" customHeight="1" x14ac:dyDescent="0.2">
      <c r="A150" s="813" t="s">
        <v>572</v>
      </c>
      <c r="B150" s="814" t="s">
        <v>1816</v>
      </c>
      <c r="C150" s="814" t="s">
        <v>1687</v>
      </c>
      <c r="D150" s="814" t="s">
        <v>1914</v>
      </c>
      <c r="E150" s="814" t="s">
        <v>1915</v>
      </c>
      <c r="F150" s="831">
        <v>34</v>
      </c>
      <c r="G150" s="831">
        <v>0</v>
      </c>
      <c r="H150" s="831"/>
      <c r="I150" s="831">
        <v>0</v>
      </c>
      <c r="J150" s="831">
        <v>19</v>
      </c>
      <c r="K150" s="831">
        <v>0</v>
      </c>
      <c r="L150" s="831"/>
      <c r="M150" s="831">
        <v>0</v>
      </c>
      <c r="N150" s="831">
        <v>5</v>
      </c>
      <c r="O150" s="831">
        <v>0</v>
      </c>
      <c r="P150" s="819"/>
      <c r="Q150" s="832">
        <v>0</v>
      </c>
    </row>
    <row r="151" spans="1:17" ht="14.45" customHeight="1" x14ac:dyDescent="0.2">
      <c r="A151" s="813" t="s">
        <v>572</v>
      </c>
      <c r="B151" s="814" t="s">
        <v>1816</v>
      </c>
      <c r="C151" s="814" t="s">
        <v>1687</v>
      </c>
      <c r="D151" s="814" t="s">
        <v>1916</v>
      </c>
      <c r="E151" s="814" t="s">
        <v>1917</v>
      </c>
      <c r="F151" s="831">
        <v>1</v>
      </c>
      <c r="G151" s="831">
        <v>1284</v>
      </c>
      <c r="H151" s="831"/>
      <c r="I151" s="831">
        <v>1284</v>
      </c>
      <c r="J151" s="831"/>
      <c r="K151" s="831"/>
      <c r="L151" s="831"/>
      <c r="M151" s="831"/>
      <c r="N151" s="831"/>
      <c r="O151" s="831"/>
      <c r="P151" s="819"/>
      <c r="Q151" s="832"/>
    </row>
    <row r="152" spans="1:17" ht="14.45" customHeight="1" x14ac:dyDescent="0.2">
      <c r="A152" s="813" t="s">
        <v>572</v>
      </c>
      <c r="B152" s="814" t="s">
        <v>1816</v>
      </c>
      <c r="C152" s="814" t="s">
        <v>1687</v>
      </c>
      <c r="D152" s="814" t="s">
        <v>1918</v>
      </c>
      <c r="E152" s="814" t="s">
        <v>1919</v>
      </c>
      <c r="F152" s="831"/>
      <c r="G152" s="831"/>
      <c r="H152" s="831"/>
      <c r="I152" s="831"/>
      <c r="J152" s="831">
        <v>1</v>
      </c>
      <c r="K152" s="831">
        <v>5331</v>
      </c>
      <c r="L152" s="831"/>
      <c r="M152" s="831">
        <v>5331</v>
      </c>
      <c r="N152" s="831"/>
      <c r="O152" s="831"/>
      <c r="P152" s="819"/>
      <c r="Q152" s="832"/>
    </row>
    <row r="153" spans="1:17" ht="14.45" customHeight="1" x14ac:dyDescent="0.2">
      <c r="A153" s="813" t="s">
        <v>572</v>
      </c>
      <c r="B153" s="814" t="s">
        <v>1816</v>
      </c>
      <c r="C153" s="814" t="s">
        <v>1687</v>
      </c>
      <c r="D153" s="814" t="s">
        <v>1920</v>
      </c>
      <c r="E153" s="814" t="s">
        <v>1893</v>
      </c>
      <c r="F153" s="831">
        <v>5</v>
      </c>
      <c r="G153" s="831">
        <v>0</v>
      </c>
      <c r="H153" s="831"/>
      <c r="I153" s="831">
        <v>0</v>
      </c>
      <c r="J153" s="831">
        <v>5</v>
      </c>
      <c r="K153" s="831">
        <v>0</v>
      </c>
      <c r="L153" s="831"/>
      <c r="M153" s="831">
        <v>0</v>
      </c>
      <c r="N153" s="831">
        <v>1</v>
      </c>
      <c r="O153" s="831">
        <v>0</v>
      </c>
      <c r="P153" s="819"/>
      <c r="Q153" s="832">
        <v>0</v>
      </c>
    </row>
    <row r="154" spans="1:17" ht="14.45" customHeight="1" x14ac:dyDescent="0.2">
      <c r="A154" s="813" t="s">
        <v>572</v>
      </c>
      <c r="B154" s="814" t="s">
        <v>1816</v>
      </c>
      <c r="C154" s="814" t="s">
        <v>1687</v>
      </c>
      <c r="D154" s="814" t="s">
        <v>1802</v>
      </c>
      <c r="E154" s="814" t="s">
        <v>1803</v>
      </c>
      <c r="F154" s="831">
        <v>16</v>
      </c>
      <c r="G154" s="831">
        <v>0</v>
      </c>
      <c r="H154" s="831"/>
      <c r="I154" s="831">
        <v>0</v>
      </c>
      <c r="J154" s="831">
        <v>18</v>
      </c>
      <c r="K154" s="831">
        <v>0</v>
      </c>
      <c r="L154" s="831"/>
      <c r="M154" s="831">
        <v>0</v>
      </c>
      <c r="N154" s="831">
        <v>2</v>
      </c>
      <c r="O154" s="831">
        <v>0</v>
      </c>
      <c r="P154" s="819"/>
      <c r="Q154" s="832">
        <v>0</v>
      </c>
    </row>
    <row r="155" spans="1:17" ht="14.45" customHeight="1" x14ac:dyDescent="0.2">
      <c r="A155" s="813" t="s">
        <v>572</v>
      </c>
      <c r="B155" s="814" t="s">
        <v>1816</v>
      </c>
      <c r="C155" s="814" t="s">
        <v>1687</v>
      </c>
      <c r="D155" s="814" t="s">
        <v>1921</v>
      </c>
      <c r="E155" s="814" t="s">
        <v>1922</v>
      </c>
      <c r="F155" s="831">
        <v>3</v>
      </c>
      <c r="G155" s="831">
        <v>13977</v>
      </c>
      <c r="H155" s="831"/>
      <c r="I155" s="831">
        <v>4659</v>
      </c>
      <c r="J155" s="831">
        <v>1</v>
      </c>
      <c r="K155" s="831">
        <v>4688</v>
      </c>
      <c r="L155" s="831"/>
      <c r="M155" s="831">
        <v>4688</v>
      </c>
      <c r="N155" s="831"/>
      <c r="O155" s="831"/>
      <c r="P155" s="819"/>
      <c r="Q155" s="832"/>
    </row>
    <row r="156" spans="1:17" ht="14.45" customHeight="1" x14ac:dyDescent="0.2">
      <c r="A156" s="813" t="s">
        <v>572</v>
      </c>
      <c r="B156" s="814" t="s">
        <v>1816</v>
      </c>
      <c r="C156" s="814" t="s">
        <v>1687</v>
      </c>
      <c r="D156" s="814" t="s">
        <v>1923</v>
      </c>
      <c r="E156" s="814" t="s">
        <v>1924</v>
      </c>
      <c r="F156" s="831">
        <v>1</v>
      </c>
      <c r="G156" s="831">
        <v>5765</v>
      </c>
      <c r="H156" s="831"/>
      <c r="I156" s="831">
        <v>5765</v>
      </c>
      <c r="J156" s="831"/>
      <c r="K156" s="831"/>
      <c r="L156" s="831"/>
      <c r="M156" s="831"/>
      <c r="N156" s="831"/>
      <c r="O156" s="831"/>
      <c r="P156" s="819"/>
      <c r="Q156" s="832"/>
    </row>
    <row r="157" spans="1:17" ht="14.45" customHeight="1" x14ac:dyDescent="0.2">
      <c r="A157" s="813" t="s">
        <v>572</v>
      </c>
      <c r="B157" s="814" t="s">
        <v>1816</v>
      </c>
      <c r="C157" s="814" t="s">
        <v>1687</v>
      </c>
      <c r="D157" s="814" t="s">
        <v>1925</v>
      </c>
      <c r="E157" s="814" t="s">
        <v>1926</v>
      </c>
      <c r="F157" s="831">
        <v>460</v>
      </c>
      <c r="G157" s="831">
        <v>0</v>
      </c>
      <c r="H157" s="831"/>
      <c r="I157" s="831">
        <v>0</v>
      </c>
      <c r="J157" s="831">
        <v>92</v>
      </c>
      <c r="K157" s="831">
        <v>0</v>
      </c>
      <c r="L157" s="831"/>
      <c r="M157" s="831">
        <v>0</v>
      </c>
      <c r="N157" s="831">
        <v>38</v>
      </c>
      <c r="O157" s="831">
        <v>0</v>
      </c>
      <c r="P157" s="819"/>
      <c r="Q157" s="832">
        <v>0</v>
      </c>
    </row>
    <row r="158" spans="1:17" ht="14.45" customHeight="1" x14ac:dyDescent="0.2">
      <c r="A158" s="813" t="s">
        <v>572</v>
      </c>
      <c r="B158" s="814" t="s">
        <v>1816</v>
      </c>
      <c r="C158" s="814" t="s">
        <v>1687</v>
      </c>
      <c r="D158" s="814" t="s">
        <v>1927</v>
      </c>
      <c r="E158" s="814" t="s">
        <v>1928</v>
      </c>
      <c r="F158" s="831">
        <v>40</v>
      </c>
      <c r="G158" s="831">
        <v>63430</v>
      </c>
      <c r="H158" s="831"/>
      <c r="I158" s="831">
        <v>1585.75</v>
      </c>
      <c r="J158" s="831">
        <v>349</v>
      </c>
      <c r="K158" s="831">
        <v>555259</v>
      </c>
      <c r="L158" s="831"/>
      <c r="M158" s="831">
        <v>1591</v>
      </c>
      <c r="N158" s="831">
        <v>194</v>
      </c>
      <c r="O158" s="831">
        <v>309818</v>
      </c>
      <c r="P158" s="819"/>
      <c r="Q158" s="832">
        <v>1597</v>
      </c>
    </row>
    <row r="159" spans="1:17" ht="14.45" customHeight="1" x14ac:dyDescent="0.2">
      <c r="A159" s="813" t="s">
        <v>572</v>
      </c>
      <c r="B159" s="814" t="s">
        <v>1816</v>
      </c>
      <c r="C159" s="814" t="s">
        <v>1687</v>
      </c>
      <c r="D159" s="814" t="s">
        <v>1929</v>
      </c>
      <c r="E159" s="814" t="s">
        <v>1930</v>
      </c>
      <c r="F159" s="831"/>
      <c r="G159" s="831"/>
      <c r="H159" s="831"/>
      <c r="I159" s="831"/>
      <c r="J159" s="831">
        <v>2</v>
      </c>
      <c r="K159" s="831">
        <v>34308</v>
      </c>
      <c r="L159" s="831"/>
      <c r="M159" s="831">
        <v>17154</v>
      </c>
      <c r="N159" s="831"/>
      <c r="O159" s="831"/>
      <c r="P159" s="819"/>
      <c r="Q159" s="832"/>
    </row>
    <row r="160" spans="1:17" ht="14.45" customHeight="1" x14ac:dyDescent="0.2">
      <c r="A160" s="813" t="s">
        <v>572</v>
      </c>
      <c r="B160" s="814" t="s">
        <v>1816</v>
      </c>
      <c r="C160" s="814" t="s">
        <v>1687</v>
      </c>
      <c r="D160" s="814" t="s">
        <v>1804</v>
      </c>
      <c r="E160" s="814" t="s">
        <v>1805</v>
      </c>
      <c r="F160" s="831">
        <v>61</v>
      </c>
      <c r="G160" s="831">
        <v>0</v>
      </c>
      <c r="H160" s="831"/>
      <c r="I160" s="831">
        <v>0</v>
      </c>
      <c r="J160" s="831">
        <v>78</v>
      </c>
      <c r="K160" s="831">
        <v>0</v>
      </c>
      <c r="L160" s="831"/>
      <c r="M160" s="831">
        <v>0</v>
      </c>
      <c r="N160" s="831">
        <v>19</v>
      </c>
      <c r="O160" s="831">
        <v>0</v>
      </c>
      <c r="P160" s="819"/>
      <c r="Q160" s="832">
        <v>0</v>
      </c>
    </row>
    <row r="161" spans="1:17" ht="14.45" customHeight="1" x14ac:dyDescent="0.2">
      <c r="A161" s="813" t="s">
        <v>572</v>
      </c>
      <c r="B161" s="814" t="s">
        <v>1816</v>
      </c>
      <c r="C161" s="814" t="s">
        <v>1687</v>
      </c>
      <c r="D161" s="814" t="s">
        <v>1931</v>
      </c>
      <c r="E161" s="814" t="s">
        <v>1932</v>
      </c>
      <c r="F161" s="831">
        <v>1</v>
      </c>
      <c r="G161" s="831">
        <v>0</v>
      </c>
      <c r="H161" s="831"/>
      <c r="I161" s="831">
        <v>0</v>
      </c>
      <c r="J161" s="831"/>
      <c r="K161" s="831"/>
      <c r="L161" s="831"/>
      <c r="M161" s="831"/>
      <c r="N161" s="831">
        <v>1</v>
      </c>
      <c r="O161" s="831">
        <v>0</v>
      </c>
      <c r="P161" s="819"/>
      <c r="Q161" s="832">
        <v>0</v>
      </c>
    </row>
    <row r="162" spans="1:17" ht="14.45" customHeight="1" x14ac:dyDescent="0.2">
      <c r="A162" s="813" t="s">
        <v>572</v>
      </c>
      <c r="B162" s="814" t="s">
        <v>1816</v>
      </c>
      <c r="C162" s="814" t="s">
        <v>1687</v>
      </c>
      <c r="D162" s="814" t="s">
        <v>1716</v>
      </c>
      <c r="E162" s="814" t="s">
        <v>1717</v>
      </c>
      <c r="F162" s="831"/>
      <c r="G162" s="831"/>
      <c r="H162" s="831"/>
      <c r="I162" s="831"/>
      <c r="J162" s="831">
        <v>2</v>
      </c>
      <c r="K162" s="831">
        <v>228</v>
      </c>
      <c r="L162" s="831"/>
      <c r="M162" s="831">
        <v>114</v>
      </c>
      <c r="N162" s="831"/>
      <c r="O162" s="831"/>
      <c r="P162" s="819"/>
      <c r="Q162" s="832"/>
    </row>
    <row r="163" spans="1:17" ht="14.45" customHeight="1" x14ac:dyDescent="0.2">
      <c r="A163" s="813" t="s">
        <v>572</v>
      </c>
      <c r="B163" s="814" t="s">
        <v>1816</v>
      </c>
      <c r="C163" s="814" t="s">
        <v>1687</v>
      </c>
      <c r="D163" s="814" t="s">
        <v>1806</v>
      </c>
      <c r="E163" s="814" t="s">
        <v>1807</v>
      </c>
      <c r="F163" s="831">
        <v>49</v>
      </c>
      <c r="G163" s="831">
        <v>0</v>
      </c>
      <c r="H163" s="831"/>
      <c r="I163" s="831">
        <v>0</v>
      </c>
      <c r="J163" s="831">
        <v>54</v>
      </c>
      <c r="K163" s="831">
        <v>0</v>
      </c>
      <c r="L163" s="831"/>
      <c r="M163" s="831">
        <v>0</v>
      </c>
      <c r="N163" s="831">
        <v>15</v>
      </c>
      <c r="O163" s="831">
        <v>0</v>
      </c>
      <c r="P163" s="819"/>
      <c r="Q163" s="832">
        <v>0</v>
      </c>
    </row>
    <row r="164" spans="1:17" ht="14.45" customHeight="1" x14ac:dyDescent="0.2">
      <c r="A164" s="813" t="s">
        <v>572</v>
      </c>
      <c r="B164" s="814" t="s">
        <v>1816</v>
      </c>
      <c r="C164" s="814" t="s">
        <v>1687</v>
      </c>
      <c r="D164" s="814" t="s">
        <v>1808</v>
      </c>
      <c r="E164" s="814" t="s">
        <v>1809</v>
      </c>
      <c r="F164" s="831">
        <v>59</v>
      </c>
      <c r="G164" s="831">
        <v>0</v>
      </c>
      <c r="H164" s="831"/>
      <c r="I164" s="831">
        <v>0</v>
      </c>
      <c r="J164" s="831">
        <v>58</v>
      </c>
      <c r="K164" s="831">
        <v>0</v>
      </c>
      <c r="L164" s="831"/>
      <c r="M164" s="831">
        <v>0</v>
      </c>
      <c r="N164" s="831">
        <v>16</v>
      </c>
      <c r="O164" s="831">
        <v>0</v>
      </c>
      <c r="P164" s="819"/>
      <c r="Q164" s="832">
        <v>0</v>
      </c>
    </row>
    <row r="165" spans="1:17" ht="14.45" customHeight="1" x14ac:dyDescent="0.2">
      <c r="A165" s="813" t="s">
        <v>572</v>
      </c>
      <c r="B165" s="814" t="s">
        <v>1816</v>
      </c>
      <c r="C165" s="814" t="s">
        <v>1687</v>
      </c>
      <c r="D165" s="814" t="s">
        <v>1810</v>
      </c>
      <c r="E165" s="814" t="s">
        <v>1811</v>
      </c>
      <c r="F165" s="831">
        <v>14</v>
      </c>
      <c r="G165" s="831">
        <v>0</v>
      </c>
      <c r="H165" s="831"/>
      <c r="I165" s="831">
        <v>0</v>
      </c>
      <c r="J165" s="831">
        <v>17</v>
      </c>
      <c r="K165" s="831">
        <v>0</v>
      </c>
      <c r="L165" s="831"/>
      <c r="M165" s="831">
        <v>0</v>
      </c>
      <c r="N165" s="831">
        <v>1</v>
      </c>
      <c r="O165" s="831">
        <v>0</v>
      </c>
      <c r="P165" s="819"/>
      <c r="Q165" s="832">
        <v>0</v>
      </c>
    </row>
    <row r="166" spans="1:17" ht="14.45" customHeight="1" x14ac:dyDescent="0.2">
      <c r="A166" s="813" t="s">
        <v>572</v>
      </c>
      <c r="B166" s="814" t="s">
        <v>1816</v>
      </c>
      <c r="C166" s="814" t="s">
        <v>1687</v>
      </c>
      <c r="D166" s="814" t="s">
        <v>1812</v>
      </c>
      <c r="E166" s="814" t="s">
        <v>1813</v>
      </c>
      <c r="F166" s="831">
        <v>20</v>
      </c>
      <c r="G166" s="831">
        <v>0</v>
      </c>
      <c r="H166" s="831"/>
      <c r="I166" s="831">
        <v>0</v>
      </c>
      <c r="J166" s="831">
        <v>21</v>
      </c>
      <c r="K166" s="831">
        <v>0</v>
      </c>
      <c r="L166" s="831"/>
      <c r="M166" s="831">
        <v>0</v>
      </c>
      <c r="N166" s="831">
        <v>4</v>
      </c>
      <c r="O166" s="831">
        <v>0</v>
      </c>
      <c r="P166" s="819"/>
      <c r="Q166" s="832">
        <v>0</v>
      </c>
    </row>
    <row r="167" spans="1:17" ht="14.45" customHeight="1" x14ac:dyDescent="0.2">
      <c r="A167" s="813" t="s">
        <v>572</v>
      </c>
      <c r="B167" s="814" t="s">
        <v>1816</v>
      </c>
      <c r="C167" s="814" t="s">
        <v>1687</v>
      </c>
      <c r="D167" s="814" t="s">
        <v>1933</v>
      </c>
      <c r="E167" s="814" t="s">
        <v>1934</v>
      </c>
      <c r="F167" s="831">
        <v>3</v>
      </c>
      <c r="G167" s="831">
        <v>0</v>
      </c>
      <c r="H167" s="831"/>
      <c r="I167" s="831">
        <v>0</v>
      </c>
      <c r="J167" s="831">
        <v>4</v>
      </c>
      <c r="K167" s="831">
        <v>0</v>
      </c>
      <c r="L167" s="831"/>
      <c r="M167" s="831">
        <v>0</v>
      </c>
      <c r="N167" s="831">
        <v>2</v>
      </c>
      <c r="O167" s="831">
        <v>0</v>
      </c>
      <c r="P167" s="819"/>
      <c r="Q167" s="832">
        <v>0</v>
      </c>
    </row>
    <row r="168" spans="1:17" ht="14.45" customHeight="1" x14ac:dyDescent="0.2">
      <c r="A168" s="813" t="s">
        <v>572</v>
      </c>
      <c r="B168" s="814" t="s">
        <v>1816</v>
      </c>
      <c r="C168" s="814" t="s">
        <v>1687</v>
      </c>
      <c r="D168" s="814" t="s">
        <v>1935</v>
      </c>
      <c r="E168" s="814" t="s">
        <v>1936</v>
      </c>
      <c r="F168" s="831">
        <v>9</v>
      </c>
      <c r="G168" s="831">
        <v>143073</v>
      </c>
      <c r="H168" s="831"/>
      <c r="I168" s="831">
        <v>15897</v>
      </c>
      <c r="J168" s="831">
        <v>23</v>
      </c>
      <c r="K168" s="831">
        <v>367954</v>
      </c>
      <c r="L168" s="831"/>
      <c r="M168" s="831">
        <v>15998</v>
      </c>
      <c r="N168" s="831">
        <v>9</v>
      </c>
      <c r="O168" s="831">
        <v>148968</v>
      </c>
      <c r="P168" s="819"/>
      <c r="Q168" s="832">
        <v>16552</v>
      </c>
    </row>
    <row r="169" spans="1:17" ht="14.45" customHeight="1" x14ac:dyDescent="0.2">
      <c r="A169" s="813" t="s">
        <v>572</v>
      </c>
      <c r="B169" s="814" t="s">
        <v>1937</v>
      </c>
      <c r="C169" s="814" t="s">
        <v>1687</v>
      </c>
      <c r="D169" s="814" t="s">
        <v>1880</v>
      </c>
      <c r="E169" s="814" t="s">
        <v>1881</v>
      </c>
      <c r="F169" s="831"/>
      <c r="G169" s="831"/>
      <c r="H169" s="831"/>
      <c r="I169" s="831"/>
      <c r="J169" s="831">
        <v>1</v>
      </c>
      <c r="K169" s="831">
        <v>2796</v>
      </c>
      <c r="L169" s="831"/>
      <c r="M169" s="831">
        <v>2796</v>
      </c>
      <c r="N169" s="831"/>
      <c r="O169" s="831"/>
      <c r="P169" s="819"/>
      <c r="Q169" s="832"/>
    </row>
    <row r="170" spans="1:17" ht="14.45" customHeight="1" x14ac:dyDescent="0.2">
      <c r="A170" s="813" t="s">
        <v>572</v>
      </c>
      <c r="B170" s="814" t="s">
        <v>1937</v>
      </c>
      <c r="C170" s="814" t="s">
        <v>1687</v>
      </c>
      <c r="D170" s="814" t="s">
        <v>1884</v>
      </c>
      <c r="E170" s="814" t="s">
        <v>1885</v>
      </c>
      <c r="F170" s="831"/>
      <c r="G170" s="831"/>
      <c r="H170" s="831"/>
      <c r="I170" s="831"/>
      <c r="J170" s="831">
        <v>1</v>
      </c>
      <c r="K170" s="831">
        <v>5148</v>
      </c>
      <c r="L170" s="831"/>
      <c r="M170" s="831">
        <v>5148</v>
      </c>
      <c r="N170" s="831"/>
      <c r="O170" s="831"/>
      <c r="P170" s="819"/>
      <c r="Q170" s="832"/>
    </row>
    <row r="171" spans="1:17" ht="14.45" customHeight="1" x14ac:dyDescent="0.2">
      <c r="A171" s="813" t="s">
        <v>572</v>
      </c>
      <c r="B171" s="814" t="s">
        <v>1937</v>
      </c>
      <c r="C171" s="814" t="s">
        <v>1687</v>
      </c>
      <c r="D171" s="814" t="s">
        <v>1888</v>
      </c>
      <c r="E171" s="814" t="s">
        <v>1889</v>
      </c>
      <c r="F171" s="831"/>
      <c r="G171" s="831"/>
      <c r="H171" s="831"/>
      <c r="I171" s="831"/>
      <c r="J171" s="831">
        <v>1</v>
      </c>
      <c r="K171" s="831">
        <v>1733</v>
      </c>
      <c r="L171" s="831"/>
      <c r="M171" s="831">
        <v>1733</v>
      </c>
      <c r="N171" s="831"/>
      <c r="O171" s="831"/>
      <c r="P171" s="819"/>
      <c r="Q171" s="832"/>
    </row>
    <row r="172" spans="1:17" ht="14.45" customHeight="1" x14ac:dyDescent="0.2">
      <c r="A172" s="813" t="s">
        <v>572</v>
      </c>
      <c r="B172" s="814" t="s">
        <v>1937</v>
      </c>
      <c r="C172" s="814" t="s">
        <v>1687</v>
      </c>
      <c r="D172" s="814" t="s">
        <v>1902</v>
      </c>
      <c r="E172" s="814" t="s">
        <v>1903</v>
      </c>
      <c r="F172" s="831"/>
      <c r="G172" s="831"/>
      <c r="H172" s="831"/>
      <c r="I172" s="831"/>
      <c r="J172" s="831">
        <v>1</v>
      </c>
      <c r="K172" s="831">
        <v>3653</v>
      </c>
      <c r="L172" s="831"/>
      <c r="M172" s="831">
        <v>3653</v>
      </c>
      <c r="N172" s="831"/>
      <c r="O172" s="831"/>
      <c r="P172" s="819"/>
      <c r="Q172" s="832"/>
    </row>
    <row r="173" spans="1:17" ht="14.45" customHeight="1" x14ac:dyDescent="0.2">
      <c r="A173" s="813" t="s">
        <v>572</v>
      </c>
      <c r="B173" s="814" t="s">
        <v>1937</v>
      </c>
      <c r="C173" s="814" t="s">
        <v>1687</v>
      </c>
      <c r="D173" s="814" t="s">
        <v>1906</v>
      </c>
      <c r="E173" s="814" t="s">
        <v>1907</v>
      </c>
      <c r="F173" s="831"/>
      <c r="G173" s="831"/>
      <c r="H173" s="831"/>
      <c r="I173" s="831"/>
      <c r="J173" s="831">
        <v>2</v>
      </c>
      <c r="K173" s="831">
        <v>4018</v>
      </c>
      <c r="L173" s="831"/>
      <c r="M173" s="831">
        <v>2009</v>
      </c>
      <c r="N173" s="831"/>
      <c r="O173" s="831"/>
      <c r="P173" s="819"/>
      <c r="Q173" s="832"/>
    </row>
    <row r="174" spans="1:17" ht="14.45" customHeight="1" x14ac:dyDescent="0.2">
      <c r="A174" s="813" t="s">
        <v>572</v>
      </c>
      <c r="B174" s="814" t="s">
        <v>1937</v>
      </c>
      <c r="C174" s="814" t="s">
        <v>1687</v>
      </c>
      <c r="D174" s="814" t="s">
        <v>1929</v>
      </c>
      <c r="E174" s="814" t="s">
        <v>1930</v>
      </c>
      <c r="F174" s="831"/>
      <c r="G174" s="831"/>
      <c r="H174" s="831"/>
      <c r="I174" s="831"/>
      <c r="J174" s="831">
        <v>1</v>
      </c>
      <c r="K174" s="831">
        <v>17154</v>
      </c>
      <c r="L174" s="831"/>
      <c r="M174" s="831">
        <v>17154</v>
      </c>
      <c r="N174" s="831"/>
      <c r="O174" s="831"/>
      <c r="P174" s="819"/>
      <c r="Q174" s="832"/>
    </row>
    <row r="175" spans="1:17" ht="14.45" customHeight="1" x14ac:dyDescent="0.2">
      <c r="A175" s="813" t="s">
        <v>572</v>
      </c>
      <c r="B175" s="814" t="s">
        <v>1938</v>
      </c>
      <c r="C175" s="814" t="s">
        <v>1687</v>
      </c>
      <c r="D175" s="814" t="s">
        <v>1904</v>
      </c>
      <c r="E175" s="814" t="s">
        <v>1905</v>
      </c>
      <c r="F175" s="831">
        <v>1781</v>
      </c>
      <c r="G175" s="831">
        <v>366872</v>
      </c>
      <c r="H175" s="831"/>
      <c r="I175" s="831">
        <v>205.99213924761369</v>
      </c>
      <c r="J175" s="831">
        <v>707</v>
      </c>
      <c r="K175" s="831">
        <v>146349</v>
      </c>
      <c r="L175" s="831"/>
      <c r="M175" s="831">
        <v>207</v>
      </c>
      <c r="N175" s="831"/>
      <c r="O175" s="831"/>
      <c r="P175" s="819"/>
      <c r="Q175" s="832"/>
    </row>
    <row r="176" spans="1:17" ht="14.45" customHeight="1" x14ac:dyDescent="0.2">
      <c r="A176" s="813" t="s">
        <v>1939</v>
      </c>
      <c r="B176" s="814" t="s">
        <v>1673</v>
      </c>
      <c r="C176" s="814" t="s">
        <v>1687</v>
      </c>
      <c r="D176" s="814" t="s">
        <v>1694</v>
      </c>
      <c r="E176" s="814" t="s">
        <v>1695</v>
      </c>
      <c r="F176" s="831">
        <v>2</v>
      </c>
      <c r="G176" s="831">
        <v>76</v>
      </c>
      <c r="H176" s="831"/>
      <c r="I176" s="831">
        <v>38</v>
      </c>
      <c r="J176" s="831">
        <v>1</v>
      </c>
      <c r="K176" s="831">
        <v>38</v>
      </c>
      <c r="L176" s="831"/>
      <c r="M176" s="831">
        <v>38</v>
      </c>
      <c r="N176" s="831"/>
      <c r="O176" s="831"/>
      <c r="P176" s="819"/>
      <c r="Q176" s="832"/>
    </row>
    <row r="177" spans="1:17" ht="14.45" customHeight="1" thickBot="1" x14ac:dyDescent="0.25">
      <c r="A177" s="821" t="s">
        <v>1939</v>
      </c>
      <c r="B177" s="822" t="s">
        <v>1673</v>
      </c>
      <c r="C177" s="822" t="s">
        <v>1687</v>
      </c>
      <c r="D177" s="822" t="s">
        <v>1706</v>
      </c>
      <c r="E177" s="822" t="s">
        <v>1707</v>
      </c>
      <c r="F177" s="833"/>
      <c r="G177" s="833"/>
      <c r="H177" s="833"/>
      <c r="I177" s="833"/>
      <c r="J177" s="833">
        <v>1</v>
      </c>
      <c r="K177" s="833">
        <v>360</v>
      </c>
      <c r="L177" s="833"/>
      <c r="M177" s="833">
        <v>360</v>
      </c>
      <c r="N177" s="833"/>
      <c r="O177" s="833"/>
      <c r="P177" s="827"/>
      <c r="Q177" s="834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42371E3E-2619-4C03-931F-F3D14007B051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2" customWidth="1"/>
    <col min="2" max="2" width="7.85546875" style="352" hidden="1" customWidth="1" outlineLevel="1"/>
    <col min="3" max="3" width="7.85546875" style="352" customWidth="1" collapsed="1"/>
    <col min="4" max="4" width="7.85546875" style="352" customWidth="1"/>
    <col min="5" max="5" width="7.85546875" style="352" hidden="1" customWidth="1" outlineLevel="1"/>
    <col min="6" max="6" width="7.85546875" style="360" customWidth="1" collapsed="1"/>
    <col min="7" max="7" width="7.85546875" style="352" hidden="1" customWidth="1" outlineLevel="1"/>
    <col min="8" max="8" width="7.85546875" style="352" customWidth="1" collapsed="1"/>
    <col min="9" max="9" width="7.85546875" style="352" customWidth="1"/>
    <col min="10" max="10" width="7.85546875" style="352" hidden="1" customWidth="1" outlineLevel="1"/>
    <col min="11" max="11" width="7.85546875" style="361" customWidth="1" collapsed="1"/>
    <col min="12" max="13" width="7.85546875" style="352" hidden="1" customWidth="1"/>
    <col min="14" max="15" width="7.85546875" style="352" customWidth="1"/>
    <col min="16" max="16" width="9.28515625" style="352" hidden="1" customWidth="1" outlineLevel="1"/>
    <col min="17" max="17" width="9.5703125" style="352" hidden="1" customWidth="1" outlineLevel="1"/>
    <col min="18" max="18" width="9.28515625" style="352" collapsed="1"/>
    <col min="19" max="16384" width="9.28515625" style="352"/>
  </cols>
  <sheetData>
    <row r="1" spans="1:17" ht="18.600000000000001" customHeight="1" thickBot="1" x14ac:dyDescent="0.35">
      <c r="A1" s="661" t="s">
        <v>134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</row>
    <row r="2" spans="1:17" ht="14.45" customHeight="1" thickBot="1" x14ac:dyDescent="0.25">
      <c r="A2" s="370" t="s">
        <v>328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</row>
    <row r="3" spans="1:17" ht="14.45" customHeight="1" thickBot="1" x14ac:dyDescent="0.25">
      <c r="A3" s="651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52"/>
      <c r="B4" s="124">
        <v>2019</v>
      </c>
      <c r="C4" s="125">
        <v>2020</v>
      </c>
      <c r="D4" s="125">
        <v>2021</v>
      </c>
      <c r="E4" s="417" t="s">
        <v>324</v>
      </c>
      <c r="F4" s="418" t="s">
        <v>2</v>
      </c>
      <c r="G4" s="124">
        <v>2019</v>
      </c>
      <c r="H4" s="125">
        <v>2020</v>
      </c>
      <c r="I4" s="125">
        <v>2021</v>
      </c>
      <c r="J4" s="511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39" t="s">
        <v>167</v>
      </c>
      <c r="B5" s="119">
        <v>98.343000000000004</v>
      </c>
      <c r="C5" s="114">
        <v>148.25200000000001</v>
      </c>
      <c r="D5" s="114">
        <v>224.26400000000001</v>
      </c>
      <c r="E5" s="423">
        <f>IF(OR(D5=0,B5=0),"",D5/B5)</f>
        <v>2.2804266699205842</v>
      </c>
      <c r="F5" s="129">
        <f>IF(OR(D5=0,C5=0),"",D5/C5)</f>
        <v>1.5127215821708981</v>
      </c>
      <c r="G5" s="130">
        <v>141</v>
      </c>
      <c r="H5" s="114">
        <v>167</v>
      </c>
      <c r="I5" s="114">
        <v>192</v>
      </c>
      <c r="J5" s="423">
        <f>IF(OR(I5=0,G5=0),"",I5/G5)</f>
        <v>1.3617021276595744</v>
      </c>
      <c r="K5" s="131">
        <f>IF(OR(I5=0,H5=0),"",I5/H5)</f>
        <v>1.1497005988023952</v>
      </c>
      <c r="L5" s="121"/>
      <c r="M5" s="121"/>
      <c r="N5" s="7">
        <f>D5-C5</f>
        <v>76.012</v>
      </c>
      <c r="O5" s="8">
        <f>I5-H5</f>
        <v>25</v>
      </c>
      <c r="P5" s="7">
        <f>D5-B5</f>
        <v>125.92100000000001</v>
      </c>
      <c r="Q5" s="8">
        <f>I5-G5</f>
        <v>51</v>
      </c>
    </row>
    <row r="6" spans="1:17" ht="14.45" hidden="1" customHeight="1" outlineLevel="1" x14ac:dyDescent="0.2">
      <c r="A6" s="440" t="s">
        <v>168</v>
      </c>
      <c r="B6" s="120">
        <v>27.542000000000002</v>
      </c>
      <c r="C6" s="113">
        <v>31.45</v>
      </c>
      <c r="D6" s="113">
        <v>53.164999999999999</v>
      </c>
      <c r="E6" s="423">
        <f t="shared" ref="E6:E12" si="0">IF(OR(D6=0,B6=0),"",D6/B6)</f>
        <v>1.9303245951637498</v>
      </c>
      <c r="F6" s="129">
        <f t="shared" ref="F6:F12" si="1">IF(OR(D6=0,C6=0),"",D6/C6)</f>
        <v>1.6904610492845786</v>
      </c>
      <c r="G6" s="133">
        <v>71</v>
      </c>
      <c r="H6" s="113">
        <v>71</v>
      </c>
      <c r="I6" s="113">
        <v>63</v>
      </c>
      <c r="J6" s="424">
        <f t="shared" ref="J6:J12" si="2">IF(OR(I6=0,G6=0),"",I6/G6)</f>
        <v>0.88732394366197187</v>
      </c>
      <c r="K6" s="134">
        <f t="shared" ref="K6:K12" si="3">IF(OR(I6=0,H6=0),"",I6/H6)</f>
        <v>0.88732394366197187</v>
      </c>
      <c r="L6" s="121"/>
      <c r="M6" s="121"/>
      <c r="N6" s="5">
        <f t="shared" ref="N6:N13" si="4">D6-C6</f>
        <v>21.715</v>
      </c>
      <c r="O6" s="6">
        <f t="shared" ref="O6:O13" si="5">I6-H6</f>
        <v>-8</v>
      </c>
      <c r="P6" s="5">
        <f t="shared" ref="P6:P13" si="6">D6-B6</f>
        <v>25.622999999999998</v>
      </c>
      <c r="Q6" s="6">
        <f t="shared" ref="Q6:Q13" si="7">I6-G6</f>
        <v>-8</v>
      </c>
    </row>
    <row r="7" spans="1:17" ht="14.45" hidden="1" customHeight="1" outlineLevel="1" x14ac:dyDescent="0.2">
      <c r="A7" s="440" t="s">
        <v>169</v>
      </c>
      <c r="B7" s="120">
        <v>261.18200000000002</v>
      </c>
      <c r="C7" s="113">
        <v>137.18799999999999</v>
      </c>
      <c r="D7" s="113">
        <v>224.262</v>
      </c>
      <c r="E7" s="423">
        <f t="shared" si="0"/>
        <v>0.85864263234066662</v>
      </c>
      <c r="F7" s="129">
        <f t="shared" si="1"/>
        <v>1.6347056593871185</v>
      </c>
      <c r="G7" s="133">
        <v>228</v>
      </c>
      <c r="H7" s="113">
        <v>230</v>
      </c>
      <c r="I7" s="113">
        <v>233</v>
      </c>
      <c r="J7" s="424">
        <f t="shared" si="2"/>
        <v>1.0219298245614035</v>
      </c>
      <c r="K7" s="134">
        <f t="shared" si="3"/>
        <v>1.0130434782608695</v>
      </c>
      <c r="L7" s="121"/>
      <c r="M7" s="121"/>
      <c r="N7" s="5">
        <f t="shared" si="4"/>
        <v>87.074000000000012</v>
      </c>
      <c r="O7" s="6">
        <f t="shared" si="5"/>
        <v>3</v>
      </c>
      <c r="P7" s="5">
        <f t="shared" si="6"/>
        <v>-36.920000000000016</v>
      </c>
      <c r="Q7" s="6">
        <f t="shared" si="7"/>
        <v>5</v>
      </c>
    </row>
    <row r="8" spans="1:17" ht="14.45" hidden="1" customHeight="1" outlineLevel="1" x14ac:dyDescent="0.2">
      <c r="A8" s="440" t="s">
        <v>170</v>
      </c>
      <c r="B8" s="120">
        <v>6.6929999999999996</v>
      </c>
      <c r="C8" s="113">
        <v>8.9209999999999994</v>
      </c>
      <c r="D8" s="113">
        <v>12.974</v>
      </c>
      <c r="E8" s="423">
        <f t="shared" si="0"/>
        <v>1.9384431495592411</v>
      </c>
      <c r="F8" s="129">
        <f t="shared" si="1"/>
        <v>1.4543212644322387</v>
      </c>
      <c r="G8" s="133">
        <v>20</v>
      </c>
      <c r="H8" s="113">
        <v>21</v>
      </c>
      <c r="I8" s="113">
        <v>20</v>
      </c>
      <c r="J8" s="424">
        <f t="shared" si="2"/>
        <v>1</v>
      </c>
      <c r="K8" s="134">
        <f t="shared" si="3"/>
        <v>0.95238095238095233</v>
      </c>
      <c r="L8" s="121"/>
      <c r="M8" s="121"/>
      <c r="N8" s="5">
        <f t="shared" si="4"/>
        <v>4.0530000000000008</v>
      </c>
      <c r="O8" s="6">
        <f t="shared" si="5"/>
        <v>-1</v>
      </c>
      <c r="P8" s="5">
        <f t="shared" si="6"/>
        <v>6.2810000000000006</v>
      </c>
      <c r="Q8" s="6">
        <f t="shared" si="7"/>
        <v>0</v>
      </c>
    </row>
    <row r="9" spans="1:17" ht="14.45" hidden="1" customHeight="1" outlineLevel="1" x14ac:dyDescent="0.2">
      <c r="A9" s="440" t="s">
        <v>171</v>
      </c>
      <c r="B9" s="120">
        <v>0</v>
      </c>
      <c r="C9" s="113">
        <v>0</v>
      </c>
      <c r="D9" s="113">
        <v>0</v>
      </c>
      <c r="E9" s="423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4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0" t="s">
        <v>172</v>
      </c>
      <c r="B10" s="120">
        <v>278.46800000000002</v>
      </c>
      <c r="C10" s="113">
        <v>38.246000000000002</v>
      </c>
      <c r="D10" s="113">
        <v>63.448</v>
      </c>
      <c r="E10" s="423">
        <f t="shared" si="0"/>
        <v>0.22784664665239812</v>
      </c>
      <c r="F10" s="129">
        <f t="shared" si="1"/>
        <v>1.6589447262458819</v>
      </c>
      <c r="G10" s="133">
        <v>75</v>
      </c>
      <c r="H10" s="113">
        <v>76</v>
      </c>
      <c r="I10" s="113">
        <v>98</v>
      </c>
      <c r="J10" s="424">
        <f t="shared" si="2"/>
        <v>1.3066666666666666</v>
      </c>
      <c r="K10" s="134">
        <f t="shared" si="3"/>
        <v>1.2894736842105263</v>
      </c>
      <c r="L10" s="121"/>
      <c r="M10" s="121"/>
      <c r="N10" s="5">
        <f t="shared" si="4"/>
        <v>25.201999999999998</v>
      </c>
      <c r="O10" s="6">
        <f t="shared" si="5"/>
        <v>22</v>
      </c>
      <c r="P10" s="5">
        <f t="shared" si="6"/>
        <v>-215.02</v>
      </c>
      <c r="Q10" s="6">
        <f t="shared" si="7"/>
        <v>23</v>
      </c>
    </row>
    <row r="11" spans="1:17" ht="14.45" hidden="1" customHeight="1" outlineLevel="1" x14ac:dyDescent="0.2">
      <c r="A11" s="440" t="s">
        <v>173</v>
      </c>
      <c r="B11" s="120">
        <v>2.9950000000000001</v>
      </c>
      <c r="C11" s="113">
        <v>85.09</v>
      </c>
      <c r="D11" s="113">
        <v>4.984</v>
      </c>
      <c r="E11" s="423">
        <f t="shared" si="0"/>
        <v>1.6641068447412353</v>
      </c>
      <c r="F11" s="129">
        <f t="shared" si="1"/>
        <v>5.8573275355505931E-2</v>
      </c>
      <c r="G11" s="133">
        <v>10</v>
      </c>
      <c r="H11" s="113">
        <v>17</v>
      </c>
      <c r="I11" s="113">
        <v>17</v>
      </c>
      <c r="J11" s="424">
        <f t="shared" si="2"/>
        <v>1.7</v>
      </c>
      <c r="K11" s="134">
        <f t="shared" si="3"/>
        <v>1</v>
      </c>
      <c r="L11" s="121"/>
      <c r="M11" s="121"/>
      <c r="N11" s="5">
        <f t="shared" si="4"/>
        <v>-80.106000000000009</v>
      </c>
      <c r="O11" s="6">
        <f t="shared" si="5"/>
        <v>0</v>
      </c>
      <c r="P11" s="5">
        <f t="shared" si="6"/>
        <v>1.9889999999999999</v>
      </c>
      <c r="Q11" s="6">
        <f t="shared" si="7"/>
        <v>7</v>
      </c>
    </row>
    <row r="12" spans="1:17" ht="14.45" hidden="1" customHeight="1" outlineLevel="1" thickBot="1" x14ac:dyDescent="0.25">
      <c r="A12" s="441" t="s">
        <v>208</v>
      </c>
      <c r="B12" s="238">
        <v>0</v>
      </c>
      <c r="C12" s="239">
        <v>0</v>
      </c>
      <c r="D12" s="239">
        <v>0</v>
      </c>
      <c r="E12" s="423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25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5" customHeight="1" collapsed="1" thickBot="1" x14ac:dyDescent="0.25">
      <c r="A13" s="117" t="s">
        <v>3</v>
      </c>
      <c r="B13" s="115">
        <f>SUM(B5:B12)</f>
        <v>675.22300000000007</v>
      </c>
      <c r="C13" s="116">
        <f>SUM(C5:C12)</f>
        <v>449.14699999999993</v>
      </c>
      <c r="D13" s="116">
        <f>SUM(D5:D12)</f>
        <v>583.09700000000009</v>
      </c>
      <c r="E13" s="419">
        <f>IF(OR(D13=0,B13=0),0,D13/B13)</f>
        <v>0.86356211207260425</v>
      </c>
      <c r="F13" s="135">
        <f>IF(OR(D13=0,C13=0),0,D13/C13)</f>
        <v>1.2982319819569099</v>
      </c>
      <c r="G13" s="136">
        <f>SUM(G5:G12)</f>
        <v>545</v>
      </c>
      <c r="H13" s="116">
        <f>SUM(H5:H12)</f>
        <v>582</v>
      </c>
      <c r="I13" s="116">
        <f>SUM(I5:I12)</f>
        <v>623</v>
      </c>
      <c r="J13" s="419">
        <f>IF(OR(I13=0,G13=0),0,I13/G13)</f>
        <v>1.1431192660550458</v>
      </c>
      <c r="K13" s="137">
        <f>IF(OR(I13=0,H13=0),0,I13/H13)</f>
        <v>1.070446735395189</v>
      </c>
      <c r="L13" s="121"/>
      <c r="M13" s="121"/>
      <c r="N13" s="127">
        <f t="shared" si="4"/>
        <v>133.95000000000016</v>
      </c>
      <c r="O13" s="138">
        <f t="shared" si="5"/>
        <v>41</v>
      </c>
      <c r="P13" s="127">
        <f t="shared" si="6"/>
        <v>-92.125999999999976</v>
      </c>
      <c r="Q13" s="138">
        <f t="shared" si="7"/>
        <v>78</v>
      </c>
    </row>
    <row r="14" spans="1:17" ht="14.45" customHeight="1" x14ac:dyDescent="0.2">
      <c r="A14" s="139"/>
      <c r="B14" s="653"/>
      <c r="C14" s="653"/>
      <c r="D14" s="653"/>
      <c r="E14" s="654"/>
      <c r="F14" s="653"/>
      <c r="G14" s="653"/>
      <c r="H14" s="653"/>
      <c r="I14" s="653"/>
      <c r="J14" s="654"/>
      <c r="K14" s="653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3"/>
      <c r="C15" s="354"/>
      <c r="D15" s="354"/>
      <c r="E15" s="354"/>
      <c r="F15" s="354"/>
      <c r="G15" s="353"/>
      <c r="H15" s="354"/>
      <c r="I15" s="354"/>
      <c r="J15" s="354"/>
      <c r="K15" s="354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5" t="s">
        <v>257</v>
      </c>
      <c r="B16" s="657" t="s">
        <v>70</v>
      </c>
      <c r="C16" s="658"/>
      <c r="D16" s="658"/>
      <c r="E16" s="659"/>
      <c r="F16" s="660"/>
      <c r="G16" s="657" t="s">
        <v>240</v>
      </c>
      <c r="H16" s="658"/>
      <c r="I16" s="658"/>
      <c r="J16" s="659"/>
      <c r="K16" s="660"/>
      <c r="L16" s="676" t="s">
        <v>178</v>
      </c>
      <c r="M16" s="677"/>
      <c r="N16" s="155"/>
      <c r="O16" s="155"/>
      <c r="P16" s="155"/>
      <c r="Q16" s="155"/>
    </row>
    <row r="17" spans="1:17" ht="14.45" customHeight="1" thickBot="1" x14ac:dyDescent="0.25">
      <c r="A17" s="656"/>
      <c r="B17" s="140">
        <v>2019</v>
      </c>
      <c r="C17" s="141">
        <v>2020</v>
      </c>
      <c r="D17" s="141">
        <v>2021</v>
      </c>
      <c r="E17" s="507" t="s">
        <v>324</v>
      </c>
      <c r="F17" s="142" t="s">
        <v>2</v>
      </c>
      <c r="G17" s="140">
        <v>2019</v>
      </c>
      <c r="H17" s="141">
        <v>2020</v>
      </c>
      <c r="I17" s="141">
        <v>2021</v>
      </c>
      <c r="J17" s="507" t="s">
        <v>324</v>
      </c>
      <c r="K17" s="142" t="s">
        <v>2</v>
      </c>
      <c r="L17" s="647" t="s">
        <v>179</v>
      </c>
      <c r="M17" s="64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39" t="s">
        <v>167</v>
      </c>
      <c r="B18" s="119">
        <v>0.66500000000000004</v>
      </c>
      <c r="C18" s="114">
        <v>0.25700000000000001</v>
      </c>
      <c r="D18" s="114">
        <v>0.35399999999999998</v>
      </c>
      <c r="E18" s="423">
        <f>IF(OR(D18=0,B18=0),"",D18/B18)</f>
        <v>0.5323308270676691</v>
      </c>
      <c r="F18" s="129">
        <f>IF(OR(D18=0,C18=0),"",D18/C18)</f>
        <v>1.377431906614786</v>
      </c>
      <c r="G18" s="119">
        <v>2</v>
      </c>
      <c r="H18" s="114">
        <v>1</v>
      </c>
      <c r="I18" s="114">
        <v>2</v>
      </c>
      <c r="J18" s="423">
        <f>IF(OR(I18=0,G18=0),"",I18/G18)</f>
        <v>1</v>
      </c>
      <c r="K18" s="131">
        <f>IF(OR(I18=0,H18=0),"",I18/H18)</f>
        <v>2</v>
      </c>
      <c r="L18" s="649">
        <v>0.91871999999999998</v>
      </c>
      <c r="M18" s="650"/>
      <c r="N18" s="145">
        <f t="shared" ref="N18:N26" si="8">D18-C18</f>
        <v>9.6999999999999975E-2</v>
      </c>
      <c r="O18" s="146">
        <f t="shared" ref="O18:O26" si="9">I18-H18</f>
        <v>1</v>
      </c>
      <c r="P18" s="145">
        <f t="shared" ref="P18:P26" si="10">D18-B18</f>
        <v>-0.31100000000000005</v>
      </c>
      <c r="Q18" s="146">
        <f t="shared" ref="Q18:Q26" si="11">I18-G18</f>
        <v>0</v>
      </c>
    </row>
    <row r="19" spans="1:17" ht="14.45" hidden="1" customHeight="1" outlineLevel="1" x14ac:dyDescent="0.2">
      <c r="A19" s="440" t="s">
        <v>168</v>
      </c>
      <c r="B19" s="120">
        <v>0</v>
      </c>
      <c r="C19" s="113">
        <v>0</v>
      </c>
      <c r="D19" s="113">
        <v>0</v>
      </c>
      <c r="E19" s="424" t="str">
        <f t="shared" ref="E19:E25" si="12">IF(OR(D19=0,B19=0),"",D19/B19)</f>
        <v/>
      </c>
      <c r="F19" s="132" t="str">
        <f t="shared" ref="F19:F25" si="13">IF(OR(D19=0,C19=0),"",D19/C19)</f>
        <v/>
      </c>
      <c r="G19" s="120">
        <v>0</v>
      </c>
      <c r="H19" s="113">
        <v>0</v>
      </c>
      <c r="I19" s="113">
        <v>0</v>
      </c>
      <c r="J19" s="424" t="str">
        <f t="shared" ref="J19:J25" si="14">IF(OR(I19=0,G19=0),"",I19/G19)</f>
        <v/>
      </c>
      <c r="K19" s="134" t="str">
        <f t="shared" ref="K19:K25" si="15">IF(OR(I19=0,H19=0),"",I19/H19)</f>
        <v/>
      </c>
      <c r="L19" s="649">
        <v>0.99456</v>
      </c>
      <c r="M19" s="650"/>
      <c r="N19" s="147">
        <f t="shared" si="8"/>
        <v>0</v>
      </c>
      <c r="O19" s="148">
        <f t="shared" si="9"/>
        <v>0</v>
      </c>
      <c r="P19" s="147">
        <f t="shared" si="10"/>
        <v>0</v>
      </c>
      <c r="Q19" s="148">
        <f t="shared" si="11"/>
        <v>0</v>
      </c>
    </row>
    <row r="20" spans="1:17" ht="14.45" hidden="1" customHeight="1" outlineLevel="1" x14ac:dyDescent="0.2">
      <c r="A20" s="440" t="s">
        <v>169</v>
      </c>
      <c r="B20" s="120">
        <v>17.056999999999999</v>
      </c>
      <c r="C20" s="113">
        <v>0.25700000000000001</v>
      </c>
      <c r="D20" s="113">
        <v>1.091</v>
      </c>
      <c r="E20" s="424">
        <f t="shared" si="12"/>
        <v>6.3962009732074818E-2</v>
      </c>
      <c r="F20" s="132">
        <f t="shared" si="13"/>
        <v>4.245136186770428</v>
      </c>
      <c r="G20" s="120">
        <v>2</v>
      </c>
      <c r="H20" s="113">
        <v>1</v>
      </c>
      <c r="I20" s="113">
        <v>3</v>
      </c>
      <c r="J20" s="424">
        <f t="shared" si="14"/>
        <v>1.5</v>
      </c>
      <c r="K20" s="134">
        <f t="shared" si="15"/>
        <v>3</v>
      </c>
      <c r="L20" s="649">
        <v>0.96671999999999991</v>
      </c>
      <c r="M20" s="650"/>
      <c r="N20" s="147">
        <f t="shared" si="8"/>
        <v>0.83399999999999996</v>
      </c>
      <c r="O20" s="148">
        <f t="shared" si="9"/>
        <v>2</v>
      </c>
      <c r="P20" s="147">
        <f t="shared" si="10"/>
        <v>-15.965999999999999</v>
      </c>
      <c r="Q20" s="148">
        <f t="shared" si="11"/>
        <v>1</v>
      </c>
    </row>
    <row r="21" spans="1:17" ht="14.45" hidden="1" customHeight="1" outlineLevel="1" x14ac:dyDescent="0.2">
      <c r="A21" s="440" t="s">
        <v>170</v>
      </c>
      <c r="B21" s="120">
        <v>0</v>
      </c>
      <c r="C21" s="113">
        <v>0</v>
      </c>
      <c r="D21" s="113">
        <v>0.25700000000000001</v>
      </c>
      <c r="E21" s="424" t="str">
        <f t="shared" si="12"/>
        <v/>
      </c>
      <c r="F21" s="132" t="str">
        <f t="shared" si="13"/>
        <v/>
      </c>
      <c r="G21" s="120">
        <v>0</v>
      </c>
      <c r="H21" s="113">
        <v>0</v>
      </c>
      <c r="I21" s="113">
        <v>1</v>
      </c>
      <c r="J21" s="424" t="str">
        <f t="shared" si="14"/>
        <v/>
      </c>
      <c r="K21" s="134" t="str">
        <f t="shared" si="15"/>
        <v/>
      </c>
      <c r="L21" s="649">
        <v>1.11744</v>
      </c>
      <c r="M21" s="650"/>
      <c r="N21" s="147">
        <f t="shared" si="8"/>
        <v>0.25700000000000001</v>
      </c>
      <c r="O21" s="148">
        <f t="shared" si="9"/>
        <v>1</v>
      </c>
      <c r="P21" s="147">
        <f t="shared" si="10"/>
        <v>0.25700000000000001</v>
      </c>
      <c r="Q21" s="148">
        <f t="shared" si="11"/>
        <v>1</v>
      </c>
    </row>
    <row r="22" spans="1:17" ht="14.45" hidden="1" customHeight="1" outlineLevel="1" x14ac:dyDescent="0.2">
      <c r="A22" s="440" t="s">
        <v>171</v>
      </c>
      <c r="B22" s="120">
        <v>0</v>
      </c>
      <c r="C22" s="113">
        <v>0</v>
      </c>
      <c r="D22" s="113">
        <v>0</v>
      </c>
      <c r="E22" s="424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4" t="str">
        <f t="shared" si="14"/>
        <v/>
      </c>
      <c r="K22" s="134" t="str">
        <f t="shared" si="15"/>
        <v/>
      </c>
      <c r="L22" s="649">
        <v>0.96</v>
      </c>
      <c r="M22" s="65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0" t="s">
        <v>172</v>
      </c>
      <c r="B23" s="120">
        <v>0.434</v>
      </c>
      <c r="C23" s="113">
        <v>0.25700000000000001</v>
      </c>
      <c r="D23" s="113">
        <v>1.7969999999999999</v>
      </c>
      <c r="E23" s="424">
        <f t="shared" si="12"/>
        <v>4.1405529953917046</v>
      </c>
      <c r="F23" s="132">
        <f t="shared" si="13"/>
        <v>6.992217898832684</v>
      </c>
      <c r="G23" s="120">
        <v>2</v>
      </c>
      <c r="H23" s="113">
        <v>1</v>
      </c>
      <c r="I23" s="113">
        <v>4</v>
      </c>
      <c r="J23" s="424">
        <f t="shared" si="14"/>
        <v>2</v>
      </c>
      <c r="K23" s="134">
        <f t="shared" si="15"/>
        <v>4</v>
      </c>
      <c r="L23" s="649">
        <v>0.98495999999999995</v>
      </c>
      <c r="M23" s="650"/>
      <c r="N23" s="147">
        <f t="shared" si="8"/>
        <v>1.54</v>
      </c>
      <c r="O23" s="148">
        <f t="shared" si="9"/>
        <v>3</v>
      </c>
      <c r="P23" s="147">
        <f t="shared" si="10"/>
        <v>1.363</v>
      </c>
      <c r="Q23" s="148">
        <f t="shared" si="11"/>
        <v>2</v>
      </c>
    </row>
    <row r="24" spans="1:17" ht="14.45" hidden="1" customHeight="1" outlineLevel="1" x14ac:dyDescent="0.2">
      <c r="A24" s="440" t="s">
        <v>173</v>
      </c>
      <c r="B24" s="120">
        <v>0</v>
      </c>
      <c r="C24" s="113">
        <v>0</v>
      </c>
      <c r="D24" s="113">
        <v>0</v>
      </c>
      <c r="E24" s="424" t="str">
        <f t="shared" si="12"/>
        <v/>
      </c>
      <c r="F24" s="132" t="str">
        <f t="shared" si="13"/>
        <v/>
      </c>
      <c r="G24" s="120">
        <v>0</v>
      </c>
      <c r="H24" s="113">
        <v>0</v>
      </c>
      <c r="I24" s="113">
        <v>0</v>
      </c>
      <c r="J24" s="424" t="str">
        <f t="shared" si="14"/>
        <v/>
      </c>
      <c r="K24" s="134" t="str">
        <f t="shared" si="15"/>
        <v/>
      </c>
      <c r="L24" s="649">
        <v>1.0147199999999998</v>
      </c>
      <c r="M24" s="650"/>
      <c r="N24" s="147">
        <f t="shared" si="8"/>
        <v>0</v>
      </c>
      <c r="O24" s="148">
        <f t="shared" si="9"/>
        <v>0</v>
      </c>
      <c r="P24" s="147">
        <f t="shared" si="10"/>
        <v>0</v>
      </c>
      <c r="Q24" s="148">
        <f t="shared" si="11"/>
        <v>0</v>
      </c>
    </row>
    <row r="25" spans="1:17" ht="14.45" hidden="1" customHeight="1" outlineLevel="1" thickBot="1" x14ac:dyDescent="0.25">
      <c r="A25" s="441" t="s">
        <v>208</v>
      </c>
      <c r="B25" s="238">
        <v>0</v>
      </c>
      <c r="C25" s="239">
        <v>0</v>
      </c>
      <c r="D25" s="239">
        <v>0</v>
      </c>
      <c r="E25" s="425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5" t="str">
        <f t="shared" si="14"/>
        <v/>
      </c>
      <c r="K25" s="242" t="str">
        <f t="shared" si="15"/>
        <v/>
      </c>
      <c r="L25" s="355"/>
      <c r="M25" s="356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5" customHeight="1" collapsed="1" thickBot="1" x14ac:dyDescent="0.25">
      <c r="A26" s="444" t="s">
        <v>3</v>
      </c>
      <c r="B26" s="149">
        <f>SUM(B18:B25)</f>
        <v>18.155999999999999</v>
      </c>
      <c r="C26" s="150">
        <f>SUM(C18:C25)</f>
        <v>0.77100000000000002</v>
      </c>
      <c r="D26" s="150">
        <f>SUM(D18:D25)</f>
        <v>3.4989999999999997</v>
      </c>
      <c r="E26" s="420">
        <f>IF(OR(D26=0,B26=0),0,D26/B26)</f>
        <v>0.19271866049790704</v>
      </c>
      <c r="F26" s="151">
        <f>IF(OR(D26=0,C26=0),0,D26/C26)</f>
        <v>4.5382619974059661</v>
      </c>
      <c r="G26" s="149">
        <f>SUM(G18:G25)</f>
        <v>6</v>
      </c>
      <c r="H26" s="150">
        <f>SUM(H18:H25)</f>
        <v>3</v>
      </c>
      <c r="I26" s="150">
        <f>SUM(I18:I25)</f>
        <v>10</v>
      </c>
      <c r="J26" s="420">
        <f>IF(OR(I26=0,G26=0),0,I26/G26)</f>
        <v>1.6666666666666667</v>
      </c>
      <c r="K26" s="152">
        <f>IF(OR(I26=0,H26=0),0,I26/H26)</f>
        <v>3.3333333333333335</v>
      </c>
      <c r="L26" s="121"/>
      <c r="M26" s="121"/>
      <c r="N26" s="143">
        <f t="shared" si="8"/>
        <v>2.7279999999999998</v>
      </c>
      <c r="O26" s="153">
        <f t="shared" si="9"/>
        <v>7</v>
      </c>
      <c r="P26" s="143">
        <f t="shared" si="10"/>
        <v>-14.657</v>
      </c>
      <c r="Q26" s="153">
        <f t="shared" si="11"/>
        <v>4</v>
      </c>
    </row>
    <row r="27" spans="1:17" ht="14.45" customHeight="1" x14ac:dyDescent="0.2">
      <c r="A27" s="154"/>
      <c r="B27" s="653" t="s">
        <v>206</v>
      </c>
      <c r="C27" s="662"/>
      <c r="D27" s="662"/>
      <c r="E27" s="663"/>
      <c r="F27" s="662"/>
      <c r="G27" s="653" t="s">
        <v>207</v>
      </c>
      <c r="H27" s="662"/>
      <c r="I27" s="662"/>
      <c r="J27" s="663"/>
      <c r="K27" s="662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3"/>
      <c r="C28" s="354"/>
      <c r="D28" s="354"/>
      <c r="E28" s="354"/>
      <c r="F28" s="354"/>
      <c r="G28" s="353"/>
      <c r="H28" s="354"/>
      <c r="I28" s="354"/>
      <c r="J28" s="354"/>
      <c r="K28" s="354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70" t="s">
        <v>258</v>
      </c>
      <c r="B29" s="672" t="s">
        <v>70</v>
      </c>
      <c r="C29" s="673"/>
      <c r="D29" s="673"/>
      <c r="E29" s="674"/>
      <c r="F29" s="675"/>
      <c r="G29" s="673" t="s">
        <v>240</v>
      </c>
      <c r="H29" s="673"/>
      <c r="I29" s="673"/>
      <c r="J29" s="674"/>
      <c r="K29" s="675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71"/>
      <c r="B30" s="157">
        <v>2019</v>
      </c>
      <c r="C30" s="158">
        <v>2020</v>
      </c>
      <c r="D30" s="158">
        <v>2021</v>
      </c>
      <c r="E30" s="508" t="s">
        <v>324</v>
      </c>
      <c r="F30" s="159" t="s">
        <v>2</v>
      </c>
      <c r="G30" s="158">
        <v>2019</v>
      </c>
      <c r="H30" s="158">
        <v>2020</v>
      </c>
      <c r="I30" s="158">
        <v>2021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39" t="s">
        <v>167</v>
      </c>
      <c r="B31" s="119">
        <v>0</v>
      </c>
      <c r="C31" s="114">
        <v>0</v>
      </c>
      <c r="D31" s="114">
        <v>0</v>
      </c>
      <c r="E31" s="423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3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0" t="s">
        <v>168</v>
      </c>
      <c r="B32" s="120">
        <v>0</v>
      </c>
      <c r="C32" s="113">
        <v>0</v>
      </c>
      <c r="D32" s="113">
        <v>0</v>
      </c>
      <c r="E32" s="424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4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0" t="s">
        <v>169</v>
      </c>
      <c r="B33" s="120">
        <v>0</v>
      </c>
      <c r="C33" s="113">
        <v>0</v>
      </c>
      <c r="D33" s="113">
        <v>0</v>
      </c>
      <c r="E33" s="424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4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0" t="s">
        <v>170</v>
      </c>
      <c r="B34" s="120">
        <v>0</v>
      </c>
      <c r="C34" s="113">
        <v>0</v>
      </c>
      <c r="D34" s="113">
        <v>0</v>
      </c>
      <c r="E34" s="424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4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0" t="s">
        <v>171</v>
      </c>
      <c r="B35" s="120">
        <v>0</v>
      </c>
      <c r="C35" s="113">
        <v>0</v>
      </c>
      <c r="D35" s="113">
        <v>0</v>
      </c>
      <c r="E35" s="424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4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0" t="s">
        <v>172</v>
      </c>
      <c r="B36" s="120">
        <v>0</v>
      </c>
      <c r="C36" s="113">
        <v>0</v>
      </c>
      <c r="D36" s="113">
        <v>0</v>
      </c>
      <c r="E36" s="424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4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0" t="s">
        <v>173</v>
      </c>
      <c r="B37" s="120">
        <v>0</v>
      </c>
      <c r="C37" s="113">
        <v>0</v>
      </c>
      <c r="D37" s="113">
        <v>0</v>
      </c>
      <c r="E37" s="424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4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1" t="s">
        <v>208</v>
      </c>
      <c r="B38" s="238">
        <v>0</v>
      </c>
      <c r="C38" s="239">
        <v>0</v>
      </c>
      <c r="D38" s="239">
        <v>0</v>
      </c>
      <c r="E38" s="425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5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3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1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1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7"/>
      <c r="B40" s="357"/>
      <c r="C40" s="357"/>
      <c r="D40" s="357"/>
      <c r="E40" s="357"/>
      <c r="F40" s="358"/>
      <c r="G40" s="357"/>
      <c r="H40" s="357"/>
      <c r="I40" s="357"/>
      <c r="J40" s="357"/>
      <c r="K40" s="359"/>
      <c r="L40" s="357"/>
      <c r="M40" s="357"/>
      <c r="N40" s="357"/>
      <c r="O40" s="357"/>
      <c r="P40" s="357"/>
      <c r="Q40" s="357"/>
    </row>
    <row r="41" spans="1:17" ht="14.45" customHeight="1" thickBot="1" x14ac:dyDescent="0.25">
      <c r="A41" s="357"/>
      <c r="B41" s="357"/>
      <c r="C41" s="357"/>
      <c r="D41" s="357"/>
      <c r="E41" s="357"/>
      <c r="F41" s="358"/>
      <c r="G41" s="357"/>
      <c r="H41" s="357"/>
      <c r="I41" s="357"/>
      <c r="J41" s="357"/>
      <c r="K41" s="359"/>
      <c r="L41" s="357"/>
      <c r="M41" s="357"/>
      <c r="N41" s="357"/>
      <c r="O41" s="357"/>
      <c r="P41" s="357"/>
      <c r="Q41" s="357"/>
    </row>
    <row r="42" spans="1:17" ht="14.45" customHeight="1" thickBot="1" x14ac:dyDescent="0.25">
      <c r="A42" s="664" t="s">
        <v>259</v>
      </c>
      <c r="B42" s="666" t="s">
        <v>70</v>
      </c>
      <c r="C42" s="667"/>
      <c r="D42" s="667"/>
      <c r="E42" s="668"/>
      <c r="F42" s="669"/>
      <c r="G42" s="667" t="s">
        <v>240</v>
      </c>
      <c r="H42" s="667"/>
      <c r="I42" s="667"/>
      <c r="J42" s="668"/>
      <c r="K42" s="669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5"/>
      <c r="B43" s="406">
        <v>2019</v>
      </c>
      <c r="C43" s="407">
        <v>2020</v>
      </c>
      <c r="D43" s="407">
        <v>2021</v>
      </c>
      <c r="E43" s="509" t="s">
        <v>324</v>
      </c>
      <c r="F43" s="408" t="s">
        <v>2</v>
      </c>
      <c r="G43" s="407">
        <v>2019</v>
      </c>
      <c r="H43" s="407">
        <v>2020</v>
      </c>
      <c r="I43" s="407">
        <v>2021</v>
      </c>
      <c r="J43" s="407" t="s">
        <v>324</v>
      </c>
      <c r="K43" s="408" t="s">
        <v>2</v>
      </c>
      <c r="L43" s="155"/>
      <c r="M43" s="155"/>
      <c r="N43" s="414" t="s">
        <v>71</v>
      </c>
      <c r="O43" s="416" t="s">
        <v>72</v>
      </c>
      <c r="P43" s="414" t="s">
        <v>325</v>
      </c>
      <c r="Q43" s="416" t="s">
        <v>326</v>
      </c>
    </row>
    <row r="44" spans="1:17" ht="14.45" hidden="1" customHeight="1" outlineLevel="1" x14ac:dyDescent="0.2">
      <c r="A44" s="439" t="s">
        <v>167</v>
      </c>
      <c r="B44" s="119">
        <v>97.677999999999997</v>
      </c>
      <c r="C44" s="114">
        <v>147.995</v>
      </c>
      <c r="D44" s="114">
        <v>223.91</v>
      </c>
      <c r="E44" s="423">
        <f>IF(OR(D44=0,B44=0),"",D44/B44)</f>
        <v>2.2923278527406374</v>
      </c>
      <c r="F44" s="129">
        <f>IF(OR(D44=0,C44=0),"",D44/C44)</f>
        <v>1.5129565188013108</v>
      </c>
      <c r="G44" s="130">
        <v>139</v>
      </c>
      <c r="H44" s="114">
        <v>166</v>
      </c>
      <c r="I44" s="114">
        <v>190</v>
      </c>
      <c r="J44" s="423">
        <f>IF(OR(I44=0,G44=0),"",I44/G44)</f>
        <v>1.3669064748201438</v>
      </c>
      <c r="K44" s="131">
        <f>IF(OR(I44=0,H44=0),"",I44/H44)</f>
        <v>1.1445783132530121</v>
      </c>
      <c r="L44" s="155"/>
      <c r="M44" s="155"/>
      <c r="N44" s="145">
        <f t="shared" ref="N44:N52" si="24">D44-C44</f>
        <v>75.914999999999992</v>
      </c>
      <c r="O44" s="146">
        <f t="shared" ref="O44:O52" si="25">I44-H44</f>
        <v>24</v>
      </c>
      <c r="P44" s="145">
        <f t="shared" ref="P44:P52" si="26">D44-B44</f>
        <v>126.232</v>
      </c>
      <c r="Q44" s="146">
        <f t="shared" ref="Q44:Q52" si="27">I44-G44</f>
        <v>51</v>
      </c>
    </row>
    <row r="45" spans="1:17" ht="14.45" hidden="1" customHeight="1" outlineLevel="1" x14ac:dyDescent="0.2">
      <c r="A45" s="440" t="s">
        <v>168</v>
      </c>
      <c r="B45" s="120">
        <v>27.542000000000002</v>
      </c>
      <c r="C45" s="113">
        <v>31.45</v>
      </c>
      <c r="D45" s="113">
        <v>53.164999999999999</v>
      </c>
      <c r="E45" s="424">
        <f t="shared" ref="E45:E51" si="28">IF(OR(D45=0,B45=0),"",D45/B45)</f>
        <v>1.9303245951637498</v>
      </c>
      <c r="F45" s="132">
        <f t="shared" ref="F45:F51" si="29">IF(OR(D45=0,C45=0),"",D45/C45)</f>
        <v>1.6904610492845786</v>
      </c>
      <c r="G45" s="133">
        <v>71</v>
      </c>
      <c r="H45" s="113">
        <v>71</v>
      </c>
      <c r="I45" s="113">
        <v>63</v>
      </c>
      <c r="J45" s="424">
        <f t="shared" ref="J45:J51" si="30">IF(OR(I45=0,G45=0),"",I45/G45)</f>
        <v>0.88732394366197187</v>
      </c>
      <c r="K45" s="134">
        <f t="shared" ref="K45:K51" si="31">IF(OR(I45=0,H45=0),"",I45/H45)</f>
        <v>0.88732394366197187</v>
      </c>
      <c r="L45" s="155"/>
      <c r="M45" s="155"/>
      <c r="N45" s="147">
        <f t="shared" si="24"/>
        <v>21.715</v>
      </c>
      <c r="O45" s="148">
        <f t="shared" si="25"/>
        <v>-8</v>
      </c>
      <c r="P45" s="147">
        <f t="shared" si="26"/>
        <v>25.622999999999998</v>
      </c>
      <c r="Q45" s="148">
        <f t="shared" si="27"/>
        <v>-8</v>
      </c>
    </row>
    <row r="46" spans="1:17" ht="14.45" hidden="1" customHeight="1" outlineLevel="1" x14ac:dyDescent="0.2">
      <c r="A46" s="440" t="s">
        <v>169</v>
      </c>
      <c r="B46" s="120">
        <v>244.125</v>
      </c>
      <c r="C46" s="113">
        <v>136.93100000000001</v>
      </c>
      <c r="D46" s="113">
        <v>223.17099999999999</v>
      </c>
      <c r="E46" s="424">
        <f t="shared" si="28"/>
        <v>0.91416692268305166</v>
      </c>
      <c r="F46" s="132">
        <f t="shared" si="29"/>
        <v>1.6298062527842487</v>
      </c>
      <c r="G46" s="133">
        <v>226</v>
      </c>
      <c r="H46" s="113">
        <v>229</v>
      </c>
      <c r="I46" s="113">
        <v>230</v>
      </c>
      <c r="J46" s="424">
        <f t="shared" si="30"/>
        <v>1.0176991150442478</v>
      </c>
      <c r="K46" s="134">
        <f t="shared" si="31"/>
        <v>1.0043668122270741</v>
      </c>
      <c r="L46" s="155"/>
      <c r="M46" s="155"/>
      <c r="N46" s="147">
        <f t="shared" si="24"/>
        <v>86.239999999999981</v>
      </c>
      <c r="O46" s="148">
        <f t="shared" si="25"/>
        <v>1</v>
      </c>
      <c r="P46" s="147">
        <f t="shared" si="26"/>
        <v>-20.954000000000008</v>
      </c>
      <c r="Q46" s="148">
        <f t="shared" si="27"/>
        <v>4</v>
      </c>
    </row>
    <row r="47" spans="1:17" ht="14.45" hidden="1" customHeight="1" outlineLevel="1" x14ac:dyDescent="0.2">
      <c r="A47" s="440" t="s">
        <v>170</v>
      </c>
      <c r="B47" s="120">
        <v>6.6929999999999996</v>
      </c>
      <c r="C47" s="113">
        <v>8.9209999999999994</v>
      </c>
      <c r="D47" s="113">
        <v>12.717000000000001</v>
      </c>
      <c r="E47" s="424">
        <f t="shared" si="28"/>
        <v>1.9000448229493503</v>
      </c>
      <c r="F47" s="132">
        <f t="shared" si="29"/>
        <v>1.4255128348839818</v>
      </c>
      <c r="G47" s="133">
        <v>20</v>
      </c>
      <c r="H47" s="113">
        <v>21</v>
      </c>
      <c r="I47" s="113">
        <v>19</v>
      </c>
      <c r="J47" s="424">
        <f t="shared" si="30"/>
        <v>0.95</v>
      </c>
      <c r="K47" s="134">
        <f t="shared" si="31"/>
        <v>0.90476190476190477</v>
      </c>
      <c r="L47" s="155"/>
      <c r="M47" s="155"/>
      <c r="N47" s="147">
        <f t="shared" si="24"/>
        <v>3.7960000000000012</v>
      </c>
      <c r="O47" s="148">
        <f t="shared" si="25"/>
        <v>-2</v>
      </c>
      <c r="P47" s="147">
        <f t="shared" si="26"/>
        <v>6.0240000000000009</v>
      </c>
      <c r="Q47" s="148">
        <f t="shared" si="27"/>
        <v>-1</v>
      </c>
    </row>
    <row r="48" spans="1:17" ht="14.45" hidden="1" customHeight="1" outlineLevel="1" x14ac:dyDescent="0.2">
      <c r="A48" s="440" t="s">
        <v>171</v>
      </c>
      <c r="B48" s="120">
        <v>0</v>
      </c>
      <c r="C48" s="113">
        <v>0</v>
      </c>
      <c r="D48" s="113">
        <v>0</v>
      </c>
      <c r="E48" s="424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4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0" t="s">
        <v>172</v>
      </c>
      <c r="B49" s="120">
        <v>278.03399999999999</v>
      </c>
      <c r="C49" s="113">
        <v>37.988999999999997</v>
      </c>
      <c r="D49" s="113">
        <v>61.651000000000003</v>
      </c>
      <c r="E49" s="424">
        <f t="shared" si="28"/>
        <v>0.22173906788378403</v>
      </c>
      <c r="F49" s="132">
        <f t="shared" si="29"/>
        <v>1.6228645134117774</v>
      </c>
      <c r="G49" s="133">
        <v>73</v>
      </c>
      <c r="H49" s="113">
        <v>75</v>
      </c>
      <c r="I49" s="113">
        <v>94</v>
      </c>
      <c r="J49" s="424">
        <f t="shared" si="30"/>
        <v>1.2876712328767124</v>
      </c>
      <c r="K49" s="134">
        <f t="shared" si="31"/>
        <v>1.2533333333333334</v>
      </c>
      <c r="L49" s="155"/>
      <c r="M49" s="155"/>
      <c r="N49" s="147">
        <f t="shared" si="24"/>
        <v>23.662000000000006</v>
      </c>
      <c r="O49" s="148">
        <f t="shared" si="25"/>
        <v>19</v>
      </c>
      <c r="P49" s="147">
        <f t="shared" si="26"/>
        <v>-216.38299999999998</v>
      </c>
      <c r="Q49" s="148">
        <f t="shared" si="27"/>
        <v>21</v>
      </c>
    </row>
    <row r="50" spans="1:17" ht="14.45" hidden="1" customHeight="1" outlineLevel="1" x14ac:dyDescent="0.2">
      <c r="A50" s="440" t="s">
        <v>173</v>
      </c>
      <c r="B50" s="120">
        <v>2.9950000000000001</v>
      </c>
      <c r="C50" s="113">
        <v>85.09</v>
      </c>
      <c r="D50" s="113">
        <v>4.984</v>
      </c>
      <c r="E50" s="424">
        <f t="shared" si="28"/>
        <v>1.6641068447412353</v>
      </c>
      <c r="F50" s="132">
        <f t="shared" si="29"/>
        <v>5.8573275355505931E-2</v>
      </c>
      <c r="G50" s="133">
        <v>10</v>
      </c>
      <c r="H50" s="113">
        <v>17</v>
      </c>
      <c r="I50" s="113">
        <v>17</v>
      </c>
      <c r="J50" s="424">
        <f t="shared" si="30"/>
        <v>1.7</v>
      </c>
      <c r="K50" s="134">
        <f t="shared" si="31"/>
        <v>1</v>
      </c>
      <c r="L50" s="155"/>
      <c r="M50" s="155"/>
      <c r="N50" s="147">
        <f t="shared" si="24"/>
        <v>-80.106000000000009</v>
      </c>
      <c r="O50" s="148">
        <f t="shared" si="25"/>
        <v>0</v>
      </c>
      <c r="P50" s="147">
        <f t="shared" si="26"/>
        <v>1.9889999999999999</v>
      </c>
      <c r="Q50" s="148">
        <f t="shared" si="27"/>
        <v>7</v>
      </c>
    </row>
    <row r="51" spans="1:17" ht="14.45" hidden="1" customHeight="1" outlineLevel="1" thickBot="1" x14ac:dyDescent="0.25">
      <c r="A51" s="441" t="s">
        <v>208</v>
      </c>
      <c r="B51" s="238">
        <v>0</v>
      </c>
      <c r="C51" s="239">
        <v>0</v>
      </c>
      <c r="D51" s="239">
        <v>0</v>
      </c>
      <c r="E51" s="425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5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2" t="s">
        <v>3</v>
      </c>
      <c r="B52" s="409">
        <f>SUM(B44:B51)</f>
        <v>657.06700000000001</v>
      </c>
      <c r="C52" s="410">
        <f>SUM(C44:C51)</f>
        <v>448.37599999999998</v>
      </c>
      <c r="D52" s="410">
        <f>SUM(D44:D51)</f>
        <v>579.59799999999996</v>
      </c>
      <c r="E52" s="422">
        <f>IF(OR(D52=0,B52=0),0,D52/B52)</f>
        <v>0.88209878140280973</v>
      </c>
      <c r="F52" s="411">
        <f>IF(OR(D52=0,C52=0),0,D52/C52)</f>
        <v>1.2926606241190428</v>
      </c>
      <c r="G52" s="412">
        <f>SUM(G44:G51)</f>
        <v>539</v>
      </c>
      <c r="H52" s="410">
        <f>SUM(H44:H51)</f>
        <v>579</v>
      </c>
      <c r="I52" s="410">
        <f>SUM(I44:I51)</f>
        <v>613</v>
      </c>
      <c r="J52" s="422">
        <f>IF(OR(I52=0,G52=0),0,I52/G52)</f>
        <v>1.137291280148423</v>
      </c>
      <c r="K52" s="413">
        <f>IF(OR(I52=0,H52=0),0,I52/H52)</f>
        <v>1.0587219343696028</v>
      </c>
      <c r="L52" s="155"/>
      <c r="M52" s="155"/>
      <c r="N52" s="414">
        <f t="shared" si="24"/>
        <v>131.22199999999998</v>
      </c>
      <c r="O52" s="415">
        <f t="shared" si="25"/>
        <v>34</v>
      </c>
      <c r="P52" s="414">
        <f t="shared" si="26"/>
        <v>-77.469000000000051</v>
      </c>
      <c r="Q52" s="415">
        <f t="shared" si="27"/>
        <v>74</v>
      </c>
    </row>
    <row r="53" spans="1:17" ht="14.45" customHeight="1" x14ac:dyDescent="0.2">
      <c r="A53" s="357"/>
      <c r="B53" s="357"/>
      <c r="C53" s="357"/>
      <c r="D53" s="357"/>
      <c r="E53" s="357"/>
      <c r="F53" s="358"/>
      <c r="G53" s="357"/>
      <c r="H53" s="357"/>
      <c r="I53" s="357"/>
      <c r="J53" s="357"/>
      <c r="K53" s="359"/>
      <c r="L53" s="357"/>
      <c r="M53" s="357"/>
      <c r="N53" s="357"/>
      <c r="O53" s="357"/>
    </row>
    <row r="54" spans="1:17" ht="14.45" customHeight="1" x14ac:dyDescent="0.2">
      <c r="A54" s="255" t="s">
        <v>256</v>
      </c>
      <c r="B54" s="357"/>
      <c r="C54" s="357"/>
      <c r="D54" s="357"/>
      <c r="E54" s="357"/>
      <c r="F54" s="358"/>
      <c r="G54" s="357"/>
      <c r="H54" s="357"/>
      <c r="I54" s="357"/>
      <c r="J54" s="357"/>
      <c r="K54" s="359"/>
      <c r="L54" s="357"/>
      <c r="M54" s="357"/>
      <c r="N54" s="357"/>
      <c r="O54" s="357"/>
    </row>
    <row r="55" spans="1:17" ht="14.45" customHeight="1" x14ac:dyDescent="0.2">
      <c r="A55" s="384" t="s">
        <v>296</v>
      </c>
    </row>
    <row r="56" spans="1:17" ht="14.45" customHeight="1" x14ac:dyDescent="0.2">
      <c r="A56" s="385" t="s">
        <v>297</v>
      </c>
    </row>
    <row r="57" spans="1:17" ht="14.45" customHeight="1" x14ac:dyDescent="0.2">
      <c r="A57" s="384" t="s">
        <v>298</v>
      </c>
    </row>
    <row r="58" spans="1:17" ht="14.45" customHeight="1" x14ac:dyDescent="0.2">
      <c r="A58" s="385" t="s">
        <v>299</v>
      </c>
    </row>
    <row r="59" spans="1:17" ht="14.45" customHeight="1" x14ac:dyDescent="0.2">
      <c r="A59" s="385" t="s">
        <v>262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6E33B742-342B-40BE-AA82-D63BA6E08385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0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2"/>
      <c r="C3" s="36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2"/>
      <c r="C4" s="36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2"/>
      <c r="C5" s="36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2"/>
      <c r="C6" s="36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2"/>
      <c r="C7" s="36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2"/>
      <c r="C8" s="36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2"/>
      <c r="C9" s="36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2"/>
      <c r="C10" s="36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2"/>
      <c r="C11" s="36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2"/>
      <c r="C12" s="36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2"/>
      <c r="C13" s="36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2"/>
      <c r="C14" s="36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2"/>
      <c r="C15" s="36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2"/>
      <c r="C16" s="36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2"/>
      <c r="C17" s="36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2"/>
      <c r="C18" s="36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2"/>
      <c r="C19" s="36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2"/>
      <c r="C20" s="36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2"/>
      <c r="C21" s="36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2"/>
      <c r="C22" s="36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2"/>
      <c r="C23" s="36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2"/>
      <c r="C24" s="36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2"/>
      <c r="C25" s="36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2"/>
      <c r="C26" s="36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2"/>
      <c r="C27" s="36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2"/>
      <c r="C28" s="36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2"/>
      <c r="C29" s="36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2"/>
      <c r="C30" s="36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3"/>
      <c r="H32" s="363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1226</v>
      </c>
      <c r="C33" s="199">
        <v>1121</v>
      </c>
      <c r="D33" s="84">
        <f>IF(C33="","",C33-B33)</f>
        <v>-105</v>
      </c>
      <c r="E33" s="85">
        <f>IF(C33="","",C33/B33)</f>
        <v>0.91435562805872761</v>
      </c>
      <c r="F33" s="86">
        <v>145</v>
      </c>
      <c r="G33" s="363">
        <v>0</v>
      </c>
      <c r="H33" s="364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2518</v>
      </c>
      <c r="C34" s="200">
        <v>2157</v>
      </c>
      <c r="D34" s="87">
        <f t="shared" ref="D34:D45" si="0">IF(C34="","",C34-B34)</f>
        <v>-361</v>
      </c>
      <c r="E34" s="88">
        <f t="shared" ref="E34:E45" si="1">IF(C34="","",C34/B34)</f>
        <v>0.85663224781572678</v>
      </c>
      <c r="F34" s="89">
        <v>206</v>
      </c>
      <c r="G34" s="363">
        <v>1</v>
      </c>
      <c r="H34" s="364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4160</v>
      </c>
      <c r="C35" s="200">
        <v>3423</v>
      </c>
      <c r="D35" s="87">
        <f t="shared" si="0"/>
        <v>-737</v>
      </c>
      <c r="E35" s="88">
        <f t="shared" si="1"/>
        <v>0.82283653846153848</v>
      </c>
      <c r="F35" s="89">
        <v>297</v>
      </c>
      <c r="G35" s="365"/>
      <c r="H35" s="365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/>
      <c r="C36" s="200"/>
      <c r="D36" s="87" t="str">
        <f t="shared" si="0"/>
        <v/>
      </c>
      <c r="E36" s="88" t="str">
        <f t="shared" si="1"/>
        <v/>
      </c>
      <c r="F36" s="89"/>
      <c r="G36" s="365"/>
      <c r="H36" s="365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5"/>
      <c r="H37" s="365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5"/>
      <c r="H38" s="365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5"/>
      <c r="H39" s="365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5"/>
      <c r="H40" s="365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5"/>
      <c r="H41" s="365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5"/>
      <c r="H42" s="365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5"/>
      <c r="H43" s="365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5"/>
      <c r="H44" s="365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5"/>
      <c r="H45" s="36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D1A1E737-7232-48D1-8960-C5C588DB2C35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32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1" customFormat="1" ht="18.600000000000001" customHeight="1" thickBot="1" x14ac:dyDescent="0.35">
      <c r="A1" s="602" t="s">
        <v>1988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0" t="s">
        <v>328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6"/>
      <c r="Q2" s="366"/>
      <c r="R2" s="366"/>
      <c r="S2" s="366"/>
      <c r="T2" s="366"/>
      <c r="U2" s="367"/>
      <c r="V2" s="367"/>
      <c r="W2" s="367"/>
      <c r="X2" s="366"/>
      <c r="Y2" s="368"/>
    </row>
    <row r="3" spans="1:25" s="94" customFormat="1" ht="14.45" customHeight="1" x14ac:dyDescent="0.2">
      <c r="A3" s="689" t="s">
        <v>74</v>
      </c>
      <c r="B3" s="691">
        <v>2019</v>
      </c>
      <c r="C3" s="692"/>
      <c r="D3" s="693"/>
      <c r="E3" s="691">
        <v>2020</v>
      </c>
      <c r="F3" s="692"/>
      <c r="G3" s="693"/>
      <c r="H3" s="691">
        <v>2021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7" t="s">
        <v>83</v>
      </c>
      <c r="C4" s="445" t="s">
        <v>71</v>
      </c>
      <c r="D4" s="448" t="s">
        <v>84</v>
      </c>
      <c r="E4" s="447" t="s">
        <v>83</v>
      </c>
      <c r="F4" s="445" t="s">
        <v>71</v>
      </c>
      <c r="G4" s="448" t="s">
        <v>84</v>
      </c>
      <c r="H4" s="447" t="s">
        <v>83</v>
      </c>
      <c r="I4" s="445" t="s">
        <v>71</v>
      </c>
      <c r="J4" s="448" t="s">
        <v>84</v>
      </c>
      <c r="K4" s="695"/>
      <c r="L4" s="684"/>
      <c r="M4" s="684"/>
      <c r="N4" s="684"/>
      <c r="O4" s="449"/>
      <c r="P4" s="686"/>
      <c r="Q4" s="450" t="s">
        <v>72</v>
      </c>
      <c r="R4" s="451" t="s">
        <v>71</v>
      </c>
      <c r="S4" s="450" t="s">
        <v>72</v>
      </c>
      <c r="T4" s="451" t="s">
        <v>71</v>
      </c>
      <c r="U4" s="452" t="s">
        <v>85</v>
      </c>
      <c r="V4" s="446" t="s">
        <v>86</v>
      </c>
      <c r="W4" s="446" t="s">
        <v>87</v>
      </c>
      <c r="X4" s="453" t="s">
        <v>2</v>
      </c>
      <c r="Y4" s="454" t="s">
        <v>88</v>
      </c>
    </row>
    <row r="5" spans="1:25" s="455" customFormat="1" ht="14.45" customHeight="1" x14ac:dyDescent="0.2">
      <c r="A5" s="927" t="s">
        <v>1941</v>
      </c>
      <c r="B5" s="928">
        <v>1</v>
      </c>
      <c r="C5" s="929">
        <v>16.55</v>
      </c>
      <c r="D5" s="930">
        <v>15</v>
      </c>
      <c r="E5" s="931"/>
      <c r="F5" s="932"/>
      <c r="G5" s="933"/>
      <c r="H5" s="934"/>
      <c r="I5" s="932"/>
      <c r="J5" s="933"/>
      <c r="K5" s="935">
        <v>13.87</v>
      </c>
      <c r="L5" s="934">
        <v>11</v>
      </c>
      <c r="M5" s="934">
        <v>72</v>
      </c>
      <c r="N5" s="936">
        <v>24</v>
      </c>
      <c r="O5" s="934" t="s">
        <v>1942</v>
      </c>
      <c r="P5" s="937" t="s">
        <v>1943</v>
      </c>
      <c r="Q5" s="938">
        <f>H5-B5</f>
        <v>-1</v>
      </c>
      <c r="R5" s="953">
        <f>I5-C5</f>
        <v>-16.55</v>
      </c>
      <c r="S5" s="938">
        <f>H5-E5</f>
        <v>0</v>
      </c>
      <c r="T5" s="953">
        <f>I5-F5</f>
        <v>0</v>
      </c>
      <c r="U5" s="963" t="s">
        <v>329</v>
      </c>
      <c r="V5" s="964" t="s">
        <v>329</v>
      </c>
      <c r="W5" s="964" t="s">
        <v>329</v>
      </c>
      <c r="X5" s="965" t="s">
        <v>329</v>
      </c>
      <c r="Y5" s="966"/>
    </row>
    <row r="6" spans="1:25" ht="14.45" customHeight="1" x14ac:dyDescent="0.2">
      <c r="A6" s="925" t="s">
        <v>1944</v>
      </c>
      <c r="B6" s="908">
        <v>2</v>
      </c>
      <c r="C6" s="909">
        <v>0.35</v>
      </c>
      <c r="D6" s="910">
        <v>2</v>
      </c>
      <c r="E6" s="906"/>
      <c r="F6" s="892"/>
      <c r="G6" s="893"/>
      <c r="H6" s="898">
        <v>3</v>
      </c>
      <c r="I6" s="899">
        <v>0.53</v>
      </c>
      <c r="J6" s="900">
        <v>2</v>
      </c>
      <c r="K6" s="895">
        <v>0.18</v>
      </c>
      <c r="L6" s="894">
        <v>1</v>
      </c>
      <c r="M6" s="894">
        <v>5</v>
      </c>
      <c r="N6" s="896">
        <v>2</v>
      </c>
      <c r="O6" s="894" t="s">
        <v>1942</v>
      </c>
      <c r="P6" s="907" t="s">
        <v>1945</v>
      </c>
      <c r="Q6" s="897">
        <f t="shared" ref="Q6:R32" si="0">H6-B6</f>
        <v>1</v>
      </c>
      <c r="R6" s="954">
        <f t="shared" si="0"/>
        <v>0.18000000000000005</v>
      </c>
      <c r="S6" s="897">
        <f t="shared" ref="S6:S32" si="1">H6-E6</f>
        <v>3</v>
      </c>
      <c r="T6" s="954">
        <f t="shared" ref="T6:T32" si="2">I6-F6</f>
        <v>0.53</v>
      </c>
      <c r="U6" s="961">
        <v>6</v>
      </c>
      <c r="V6" s="908">
        <v>6</v>
      </c>
      <c r="W6" s="908">
        <v>0</v>
      </c>
      <c r="X6" s="959">
        <v>1</v>
      </c>
      <c r="Y6" s="957">
        <v>2</v>
      </c>
    </row>
    <row r="7" spans="1:25" ht="14.45" customHeight="1" x14ac:dyDescent="0.2">
      <c r="A7" s="926" t="s">
        <v>1946</v>
      </c>
      <c r="B7" s="912"/>
      <c r="C7" s="913"/>
      <c r="D7" s="911"/>
      <c r="E7" s="914"/>
      <c r="F7" s="915"/>
      <c r="G7" s="901"/>
      <c r="H7" s="916">
        <v>2</v>
      </c>
      <c r="I7" s="917">
        <v>0.56999999999999995</v>
      </c>
      <c r="J7" s="902">
        <v>2.5</v>
      </c>
      <c r="K7" s="918">
        <v>0.28999999999999998</v>
      </c>
      <c r="L7" s="919">
        <v>1</v>
      </c>
      <c r="M7" s="919">
        <v>5</v>
      </c>
      <c r="N7" s="920">
        <v>2</v>
      </c>
      <c r="O7" s="919" t="s">
        <v>1942</v>
      </c>
      <c r="P7" s="921" t="s">
        <v>1947</v>
      </c>
      <c r="Q7" s="922">
        <f t="shared" si="0"/>
        <v>2</v>
      </c>
      <c r="R7" s="955">
        <f t="shared" si="0"/>
        <v>0.56999999999999995</v>
      </c>
      <c r="S7" s="922">
        <f t="shared" si="1"/>
        <v>2</v>
      </c>
      <c r="T7" s="955">
        <f t="shared" si="2"/>
        <v>0.56999999999999995</v>
      </c>
      <c r="U7" s="962">
        <v>4</v>
      </c>
      <c r="V7" s="912">
        <v>5</v>
      </c>
      <c r="W7" s="912">
        <v>1</v>
      </c>
      <c r="X7" s="960">
        <v>1.25</v>
      </c>
      <c r="Y7" s="958">
        <v>1</v>
      </c>
    </row>
    <row r="8" spans="1:25" ht="14.45" customHeight="1" x14ac:dyDescent="0.2">
      <c r="A8" s="926" t="s">
        <v>1948</v>
      </c>
      <c r="B8" s="912">
        <v>1</v>
      </c>
      <c r="C8" s="913">
        <v>0.49</v>
      </c>
      <c r="D8" s="911">
        <v>2</v>
      </c>
      <c r="E8" s="914"/>
      <c r="F8" s="915"/>
      <c r="G8" s="901"/>
      <c r="H8" s="916">
        <v>2</v>
      </c>
      <c r="I8" s="917">
        <v>1.54</v>
      </c>
      <c r="J8" s="903">
        <v>2</v>
      </c>
      <c r="K8" s="918">
        <v>0.49</v>
      </c>
      <c r="L8" s="919">
        <v>1</v>
      </c>
      <c r="M8" s="919">
        <v>5</v>
      </c>
      <c r="N8" s="920">
        <v>2</v>
      </c>
      <c r="O8" s="919" t="s">
        <v>1942</v>
      </c>
      <c r="P8" s="921" t="s">
        <v>1949</v>
      </c>
      <c r="Q8" s="922">
        <f t="shared" si="0"/>
        <v>1</v>
      </c>
      <c r="R8" s="955">
        <f t="shared" si="0"/>
        <v>1.05</v>
      </c>
      <c r="S8" s="922">
        <f t="shared" si="1"/>
        <v>2</v>
      </c>
      <c r="T8" s="955">
        <f t="shared" si="2"/>
        <v>1.54</v>
      </c>
      <c r="U8" s="962">
        <v>4</v>
      </c>
      <c r="V8" s="912">
        <v>4</v>
      </c>
      <c r="W8" s="912">
        <v>0</v>
      </c>
      <c r="X8" s="960">
        <v>1</v>
      </c>
      <c r="Y8" s="958">
        <v>1</v>
      </c>
    </row>
    <row r="9" spans="1:25" ht="14.45" customHeight="1" x14ac:dyDescent="0.2">
      <c r="A9" s="925" t="s">
        <v>1950</v>
      </c>
      <c r="B9" s="889">
        <v>4</v>
      </c>
      <c r="C9" s="890">
        <v>200.32</v>
      </c>
      <c r="D9" s="891">
        <v>87.8</v>
      </c>
      <c r="E9" s="906">
        <v>1</v>
      </c>
      <c r="F9" s="892">
        <v>50.08</v>
      </c>
      <c r="G9" s="893">
        <v>94</v>
      </c>
      <c r="H9" s="894"/>
      <c r="I9" s="892"/>
      <c r="J9" s="893"/>
      <c r="K9" s="895">
        <v>50.08</v>
      </c>
      <c r="L9" s="894">
        <v>28</v>
      </c>
      <c r="M9" s="894">
        <v>252</v>
      </c>
      <c r="N9" s="896">
        <v>84</v>
      </c>
      <c r="O9" s="894" t="s">
        <v>1951</v>
      </c>
      <c r="P9" s="907" t="s">
        <v>1952</v>
      </c>
      <c r="Q9" s="897">
        <f t="shared" si="0"/>
        <v>-4</v>
      </c>
      <c r="R9" s="954">
        <f t="shared" si="0"/>
        <v>-200.32</v>
      </c>
      <c r="S9" s="897">
        <f t="shared" si="1"/>
        <v>-1</v>
      </c>
      <c r="T9" s="954">
        <f t="shared" si="2"/>
        <v>-50.08</v>
      </c>
      <c r="U9" s="961" t="s">
        <v>329</v>
      </c>
      <c r="V9" s="908" t="s">
        <v>329</v>
      </c>
      <c r="W9" s="908" t="s">
        <v>329</v>
      </c>
      <c r="X9" s="959" t="s">
        <v>329</v>
      </c>
      <c r="Y9" s="957"/>
    </row>
    <row r="10" spans="1:25" ht="14.45" customHeight="1" x14ac:dyDescent="0.2">
      <c r="A10" s="925" t="s">
        <v>1953</v>
      </c>
      <c r="B10" s="908"/>
      <c r="C10" s="909"/>
      <c r="D10" s="910"/>
      <c r="E10" s="906">
        <v>1</v>
      </c>
      <c r="F10" s="892">
        <v>12.84</v>
      </c>
      <c r="G10" s="893">
        <v>27</v>
      </c>
      <c r="H10" s="898"/>
      <c r="I10" s="899"/>
      <c r="J10" s="900"/>
      <c r="K10" s="895">
        <v>12.84</v>
      </c>
      <c r="L10" s="894">
        <v>9</v>
      </c>
      <c r="M10" s="894">
        <v>78</v>
      </c>
      <c r="N10" s="896">
        <v>26</v>
      </c>
      <c r="O10" s="894" t="s">
        <v>1951</v>
      </c>
      <c r="P10" s="907" t="s">
        <v>1954</v>
      </c>
      <c r="Q10" s="897">
        <f t="shared" si="0"/>
        <v>0</v>
      </c>
      <c r="R10" s="954">
        <f t="shared" si="0"/>
        <v>0</v>
      </c>
      <c r="S10" s="897">
        <f t="shared" si="1"/>
        <v>-1</v>
      </c>
      <c r="T10" s="954">
        <f t="shared" si="2"/>
        <v>-12.84</v>
      </c>
      <c r="U10" s="961" t="s">
        <v>329</v>
      </c>
      <c r="V10" s="908" t="s">
        <v>329</v>
      </c>
      <c r="W10" s="908" t="s">
        <v>329</v>
      </c>
      <c r="X10" s="959" t="s">
        <v>329</v>
      </c>
      <c r="Y10" s="957"/>
    </row>
    <row r="11" spans="1:25" ht="14.45" customHeight="1" x14ac:dyDescent="0.2">
      <c r="A11" s="926" t="s">
        <v>1955</v>
      </c>
      <c r="B11" s="912">
        <v>3</v>
      </c>
      <c r="C11" s="913">
        <v>90.13</v>
      </c>
      <c r="D11" s="911">
        <v>70.7</v>
      </c>
      <c r="E11" s="914">
        <v>2</v>
      </c>
      <c r="F11" s="915">
        <v>60.09</v>
      </c>
      <c r="G11" s="901">
        <v>51</v>
      </c>
      <c r="H11" s="916">
        <v>3</v>
      </c>
      <c r="I11" s="917">
        <v>90.13</v>
      </c>
      <c r="J11" s="903">
        <v>62.7</v>
      </c>
      <c r="K11" s="918">
        <v>30.04</v>
      </c>
      <c r="L11" s="919">
        <v>22</v>
      </c>
      <c r="M11" s="919">
        <v>198</v>
      </c>
      <c r="N11" s="920">
        <v>66</v>
      </c>
      <c r="O11" s="919" t="s">
        <v>1951</v>
      </c>
      <c r="P11" s="921" t="s">
        <v>1954</v>
      </c>
      <c r="Q11" s="922">
        <f t="shared" si="0"/>
        <v>0</v>
      </c>
      <c r="R11" s="955">
        <f t="shared" si="0"/>
        <v>0</v>
      </c>
      <c r="S11" s="922">
        <f t="shared" si="1"/>
        <v>1</v>
      </c>
      <c r="T11" s="955">
        <f t="shared" si="2"/>
        <v>30.039999999999992</v>
      </c>
      <c r="U11" s="962">
        <v>198</v>
      </c>
      <c r="V11" s="912">
        <v>188.10000000000002</v>
      </c>
      <c r="W11" s="912">
        <v>-9.8999999999999773</v>
      </c>
      <c r="X11" s="960">
        <v>0.95000000000000007</v>
      </c>
      <c r="Y11" s="958">
        <v>24</v>
      </c>
    </row>
    <row r="12" spans="1:25" ht="14.45" customHeight="1" x14ac:dyDescent="0.2">
      <c r="A12" s="925" t="s">
        <v>1956</v>
      </c>
      <c r="B12" s="889">
        <v>1</v>
      </c>
      <c r="C12" s="890">
        <v>8.43</v>
      </c>
      <c r="D12" s="891">
        <v>17</v>
      </c>
      <c r="E12" s="906"/>
      <c r="F12" s="892"/>
      <c r="G12" s="893"/>
      <c r="H12" s="894"/>
      <c r="I12" s="892"/>
      <c r="J12" s="893"/>
      <c r="K12" s="895">
        <v>8.43</v>
      </c>
      <c r="L12" s="894">
        <v>9</v>
      </c>
      <c r="M12" s="894">
        <v>81</v>
      </c>
      <c r="N12" s="896">
        <v>27</v>
      </c>
      <c r="O12" s="894" t="s">
        <v>1951</v>
      </c>
      <c r="P12" s="907" t="s">
        <v>1957</v>
      </c>
      <c r="Q12" s="897">
        <f t="shared" si="0"/>
        <v>-1</v>
      </c>
      <c r="R12" s="954">
        <f t="shared" si="0"/>
        <v>-8.43</v>
      </c>
      <c r="S12" s="897">
        <f t="shared" si="1"/>
        <v>0</v>
      </c>
      <c r="T12" s="954">
        <f t="shared" si="2"/>
        <v>0</v>
      </c>
      <c r="U12" s="961" t="s">
        <v>329</v>
      </c>
      <c r="V12" s="908" t="s">
        <v>329</v>
      </c>
      <c r="W12" s="908" t="s">
        <v>329</v>
      </c>
      <c r="X12" s="959" t="s">
        <v>329</v>
      </c>
      <c r="Y12" s="957"/>
    </row>
    <row r="13" spans="1:25" ht="14.45" customHeight="1" x14ac:dyDescent="0.2">
      <c r="A13" s="926" t="s">
        <v>1958</v>
      </c>
      <c r="B13" s="923">
        <v>6</v>
      </c>
      <c r="C13" s="924">
        <v>90.25</v>
      </c>
      <c r="D13" s="904">
        <v>41</v>
      </c>
      <c r="E13" s="914">
        <v>4</v>
      </c>
      <c r="F13" s="915">
        <v>60.46</v>
      </c>
      <c r="G13" s="901">
        <v>39</v>
      </c>
      <c r="H13" s="919">
        <v>5</v>
      </c>
      <c r="I13" s="915">
        <v>72.31</v>
      </c>
      <c r="J13" s="901">
        <v>34</v>
      </c>
      <c r="K13" s="918">
        <v>15.04</v>
      </c>
      <c r="L13" s="919">
        <v>14</v>
      </c>
      <c r="M13" s="919">
        <v>123</v>
      </c>
      <c r="N13" s="920">
        <v>41</v>
      </c>
      <c r="O13" s="919" t="s">
        <v>1951</v>
      </c>
      <c r="P13" s="921" t="s">
        <v>1957</v>
      </c>
      <c r="Q13" s="922">
        <f t="shared" si="0"/>
        <v>-1</v>
      </c>
      <c r="R13" s="955">
        <f t="shared" si="0"/>
        <v>-17.939999999999998</v>
      </c>
      <c r="S13" s="922">
        <f t="shared" si="1"/>
        <v>1</v>
      </c>
      <c r="T13" s="955">
        <f t="shared" si="2"/>
        <v>11.850000000000001</v>
      </c>
      <c r="U13" s="962">
        <v>205</v>
      </c>
      <c r="V13" s="912">
        <v>170</v>
      </c>
      <c r="W13" s="912">
        <v>-35</v>
      </c>
      <c r="X13" s="960">
        <v>0.82926829268292679</v>
      </c>
      <c r="Y13" s="958">
        <v>28</v>
      </c>
    </row>
    <row r="14" spans="1:25" ht="14.45" customHeight="1" x14ac:dyDescent="0.2">
      <c r="A14" s="925" t="s">
        <v>1959</v>
      </c>
      <c r="B14" s="908">
        <v>3</v>
      </c>
      <c r="C14" s="909">
        <v>9.19</v>
      </c>
      <c r="D14" s="910">
        <v>10.7</v>
      </c>
      <c r="E14" s="906"/>
      <c r="F14" s="892"/>
      <c r="G14" s="893"/>
      <c r="H14" s="898">
        <v>3</v>
      </c>
      <c r="I14" s="899">
        <v>9.19</v>
      </c>
      <c r="J14" s="900">
        <v>14.3</v>
      </c>
      <c r="K14" s="895">
        <v>3.06</v>
      </c>
      <c r="L14" s="894">
        <v>5</v>
      </c>
      <c r="M14" s="894">
        <v>48</v>
      </c>
      <c r="N14" s="896">
        <v>16</v>
      </c>
      <c r="O14" s="894" t="s">
        <v>1951</v>
      </c>
      <c r="P14" s="907" t="s">
        <v>1960</v>
      </c>
      <c r="Q14" s="897">
        <f t="shared" si="0"/>
        <v>0</v>
      </c>
      <c r="R14" s="954">
        <f t="shared" si="0"/>
        <v>0</v>
      </c>
      <c r="S14" s="897">
        <f t="shared" si="1"/>
        <v>3</v>
      </c>
      <c r="T14" s="954">
        <f t="shared" si="2"/>
        <v>9.19</v>
      </c>
      <c r="U14" s="961">
        <v>48</v>
      </c>
      <c r="V14" s="908">
        <v>42.900000000000006</v>
      </c>
      <c r="W14" s="908">
        <v>-5.0999999999999943</v>
      </c>
      <c r="X14" s="959">
        <v>0.89375000000000016</v>
      </c>
      <c r="Y14" s="957">
        <v>7</v>
      </c>
    </row>
    <row r="15" spans="1:25" ht="14.45" customHeight="1" x14ac:dyDescent="0.2">
      <c r="A15" s="926" t="s">
        <v>1961</v>
      </c>
      <c r="B15" s="912">
        <v>5</v>
      </c>
      <c r="C15" s="913">
        <v>22.22</v>
      </c>
      <c r="D15" s="911">
        <v>13.6</v>
      </c>
      <c r="E15" s="914">
        <v>4</v>
      </c>
      <c r="F15" s="915">
        <v>17.78</v>
      </c>
      <c r="G15" s="901">
        <v>17.3</v>
      </c>
      <c r="H15" s="916">
        <v>8</v>
      </c>
      <c r="I15" s="917">
        <v>33.01</v>
      </c>
      <c r="J15" s="903">
        <v>10.4</v>
      </c>
      <c r="K15" s="918">
        <v>4.4400000000000004</v>
      </c>
      <c r="L15" s="919">
        <v>7</v>
      </c>
      <c r="M15" s="919">
        <v>60</v>
      </c>
      <c r="N15" s="920">
        <v>20</v>
      </c>
      <c r="O15" s="919" t="s">
        <v>1951</v>
      </c>
      <c r="P15" s="921" t="s">
        <v>1960</v>
      </c>
      <c r="Q15" s="922">
        <f t="shared" si="0"/>
        <v>3</v>
      </c>
      <c r="R15" s="955">
        <f t="shared" si="0"/>
        <v>10.79</v>
      </c>
      <c r="S15" s="922">
        <f t="shared" si="1"/>
        <v>4</v>
      </c>
      <c r="T15" s="955">
        <f t="shared" si="2"/>
        <v>15.229999999999997</v>
      </c>
      <c r="U15" s="962">
        <v>160</v>
      </c>
      <c r="V15" s="912">
        <v>83.2</v>
      </c>
      <c r="W15" s="912">
        <v>-76.8</v>
      </c>
      <c r="X15" s="960">
        <v>0.52</v>
      </c>
      <c r="Y15" s="958">
        <v>1</v>
      </c>
    </row>
    <row r="16" spans="1:25" ht="14.45" customHeight="1" x14ac:dyDescent="0.2">
      <c r="A16" s="926" t="s">
        <v>1962</v>
      </c>
      <c r="B16" s="912">
        <v>5</v>
      </c>
      <c r="C16" s="913">
        <v>38.18</v>
      </c>
      <c r="D16" s="911">
        <v>25.4</v>
      </c>
      <c r="E16" s="914">
        <v>5</v>
      </c>
      <c r="F16" s="915">
        <v>38.53</v>
      </c>
      <c r="G16" s="901">
        <v>28.6</v>
      </c>
      <c r="H16" s="916">
        <v>9</v>
      </c>
      <c r="I16" s="917">
        <v>68.8</v>
      </c>
      <c r="J16" s="903">
        <v>20.9</v>
      </c>
      <c r="K16" s="918">
        <v>7.64</v>
      </c>
      <c r="L16" s="919">
        <v>9</v>
      </c>
      <c r="M16" s="919">
        <v>81</v>
      </c>
      <c r="N16" s="920">
        <v>27</v>
      </c>
      <c r="O16" s="919" t="s">
        <v>1951</v>
      </c>
      <c r="P16" s="921" t="s">
        <v>1960</v>
      </c>
      <c r="Q16" s="922">
        <f t="shared" si="0"/>
        <v>4</v>
      </c>
      <c r="R16" s="955">
        <f t="shared" si="0"/>
        <v>30.619999999999997</v>
      </c>
      <c r="S16" s="922">
        <f t="shared" si="1"/>
        <v>4</v>
      </c>
      <c r="T16" s="955">
        <f t="shared" si="2"/>
        <v>30.269999999999996</v>
      </c>
      <c r="U16" s="962">
        <v>243</v>
      </c>
      <c r="V16" s="912">
        <v>188.1</v>
      </c>
      <c r="W16" s="912">
        <v>-54.900000000000006</v>
      </c>
      <c r="X16" s="960">
        <v>0.77407407407407403</v>
      </c>
      <c r="Y16" s="958">
        <v>9</v>
      </c>
    </row>
    <row r="17" spans="1:25" ht="14.45" customHeight="1" x14ac:dyDescent="0.2">
      <c r="A17" s="925" t="s">
        <v>1963</v>
      </c>
      <c r="B17" s="908">
        <v>11</v>
      </c>
      <c r="C17" s="909">
        <v>6.36</v>
      </c>
      <c r="D17" s="910">
        <v>5.8</v>
      </c>
      <c r="E17" s="906">
        <v>3</v>
      </c>
      <c r="F17" s="892">
        <v>1.74</v>
      </c>
      <c r="G17" s="893">
        <v>5.3</v>
      </c>
      <c r="H17" s="898">
        <v>9</v>
      </c>
      <c r="I17" s="899">
        <v>5.31</v>
      </c>
      <c r="J17" s="900">
        <v>6.1</v>
      </c>
      <c r="K17" s="895">
        <v>0.57999999999999996</v>
      </c>
      <c r="L17" s="894">
        <v>2</v>
      </c>
      <c r="M17" s="894">
        <v>21</v>
      </c>
      <c r="N17" s="896">
        <v>7</v>
      </c>
      <c r="O17" s="894" t="s">
        <v>1951</v>
      </c>
      <c r="P17" s="907" t="s">
        <v>1964</v>
      </c>
      <c r="Q17" s="897">
        <f t="shared" si="0"/>
        <v>-2</v>
      </c>
      <c r="R17" s="954">
        <f t="shared" si="0"/>
        <v>-1.0500000000000007</v>
      </c>
      <c r="S17" s="897">
        <f t="shared" si="1"/>
        <v>6</v>
      </c>
      <c r="T17" s="954">
        <f t="shared" si="2"/>
        <v>3.5699999999999994</v>
      </c>
      <c r="U17" s="961">
        <v>63</v>
      </c>
      <c r="V17" s="908">
        <v>54.9</v>
      </c>
      <c r="W17" s="908">
        <v>-8.1000000000000014</v>
      </c>
      <c r="X17" s="959">
        <v>0.87142857142857144</v>
      </c>
      <c r="Y17" s="957">
        <v>16</v>
      </c>
    </row>
    <row r="18" spans="1:25" ht="14.45" customHeight="1" x14ac:dyDescent="0.2">
      <c r="A18" s="926" t="s">
        <v>1965</v>
      </c>
      <c r="B18" s="912">
        <v>8</v>
      </c>
      <c r="C18" s="913">
        <v>12.32</v>
      </c>
      <c r="D18" s="911">
        <v>9.1</v>
      </c>
      <c r="E18" s="914">
        <v>3</v>
      </c>
      <c r="F18" s="915">
        <v>4.5599999999999996</v>
      </c>
      <c r="G18" s="901">
        <v>9.6999999999999993</v>
      </c>
      <c r="H18" s="916">
        <v>13</v>
      </c>
      <c r="I18" s="917">
        <v>19.75</v>
      </c>
      <c r="J18" s="903">
        <v>9.5</v>
      </c>
      <c r="K18" s="918">
        <v>1.52</v>
      </c>
      <c r="L18" s="919">
        <v>4</v>
      </c>
      <c r="M18" s="919">
        <v>33</v>
      </c>
      <c r="N18" s="920">
        <v>11</v>
      </c>
      <c r="O18" s="919" t="s">
        <v>1951</v>
      </c>
      <c r="P18" s="921" t="s">
        <v>1964</v>
      </c>
      <c r="Q18" s="922">
        <f t="shared" si="0"/>
        <v>5</v>
      </c>
      <c r="R18" s="955">
        <f t="shared" si="0"/>
        <v>7.43</v>
      </c>
      <c r="S18" s="922">
        <f t="shared" si="1"/>
        <v>10</v>
      </c>
      <c r="T18" s="955">
        <f t="shared" si="2"/>
        <v>15.190000000000001</v>
      </c>
      <c r="U18" s="962">
        <v>143</v>
      </c>
      <c r="V18" s="912">
        <v>123.5</v>
      </c>
      <c r="W18" s="912">
        <v>-19.5</v>
      </c>
      <c r="X18" s="960">
        <v>0.86363636363636365</v>
      </c>
      <c r="Y18" s="958">
        <v>28</v>
      </c>
    </row>
    <row r="19" spans="1:25" ht="14.45" customHeight="1" x14ac:dyDescent="0.2">
      <c r="A19" s="926" t="s">
        <v>1966</v>
      </c>
      <c r="B19" s="912"/>
      <c r="C19" s="913"/>
      <c r="D19" s="911"/>
      <c r="E19" s="914">
        <v>2</v>
      </c>
      <c r="F19" s="915">
        <v>8.19</v>
      </c>
      <c r="G19" s="901">
        <v>13</v>
      </c>
      <c r="H19" s="916">
        <v>5</v>
      </c>
      <c r="I19" s="917">
        <v>19.649999999999999</v>
      </c>
      <c r="J19" s="903">
        <v>16.2</v>
      </c>
      <c r="K19" s="918">
        <v>3.78</v>
      </c>
      <c r="L19" s="919">
        <v>6</v>
      </c>
      <c r="M19" s="919">
        <v>51</v>
      </c>
      <c r="N19" s="920">
        <v>17</v>
      </c>
      <c r="O19" s="919" t="s">
        <v>1951</v>
      </c>
      <c r="P19" s="921" t="s">
        <v>1964</v>
      </c>
      <c r="Q19" s="922">
        <f t="shared" si="0"/>
        <v>5</v>
      </c>
      <c r="R19" s="955">
        <f t="shared" si="0"/>
        <v>19.649999999999999</v>
      </c>
      <c r="S19" s="922">
        <f t="shared" si="1"/>
        <v>3</v>
      </c>
      <c r="T19" s="955">
        <f t="shared" si="2"/>
        <v>11.459999999999999</v>
      </c>
      <c r="U19" s="962">
        <v>85</v>
      </c>
      <c r="V19" s="912">
        <v>81</v>
      </c>
      <c r="W19" s="912">
        <v>-4</v>
      </c>
      <c r="X19" s="960">
        <v>0.95294117647058818</v>
      </c>
      <c r="Y19" s="958">
        <v>24</v>
      </c>
    </row>
    <row r="20" spans="1:25" ht="14.45" customHeight="1" x14ac:dyDescent="0.2">
      <c r="A20" s="925" t="s">
        <v>1967</v>
      </c>
      <c r="B20" s="908"/>
      <c r="C20" s="909"/>
      <c r="D20" s="910"/>
      <c r="E20" s="906"/>
      <c r="F20" s="892"/>
      <c r="G20" s="893"/>
      <c r="H20" s="898">
        <v>1</v>
      </c>
      <c r="I20" s="899">
        <v>5.24</v>
      </c>
      <c r="J20" s="900">
        <v>10</v>
      </c>
      <c r="K20" s="895">
        <v>5.24</v>
      </c>
      <c r="L20" s="894">
        <v>5</v>
      </c>
      <c r="M20" s="894">
        <v>45</v>
      </c>
      <c r="N20" s="896">
        <v>15</v>
      </c>
      <c r="O20" s="894" t="s">
        <v>1951</v>
      </c>
      <c r="P20" s="907" t="s">
        <v>1968</v>
      </c>
      <c r="Q20" s="897">
        <f t="shared" si="0"/>
        <v>1</v>
      </c>
      <c r="R20" s="954">
        <f t="shared" si="0"/>
        <v>5.24</v>
      </c>
      <c r="S20" s="897">
        <f t="shared" si="1"/>
        <v>1</v>
      </c>
      <c r="T20" s="954">
        <f t="shared" si="2"/>
        <v>5.24</v>
      </c>
      <c r="U20" s="961">
        <v>15</v>
      </c>
      <c r="V20" s="908">
        <v>10</v>
      </c>
      <c r="W20" s="908">
        <v>-5</v>
      </c>
      <c r="X20" s="959">
        <v>0.66666666666666663</v>
      </c>
      <c r="Y20" s="957"/>
    </row>
    <row r="21" spans="1:25" ht="14.45" customHeight="1" x14ac:dyDescent="0.2">
      <c r="A21" s="925" t="s">
        <v>1969</v>
      </c>
      <c r="B21" s="889">
        <v>9</v>
      </c>
      <c r="C21" s="890">
        <v>3.49</v>
      </c>
      <c r="D21" s="891">
        <v>5.2</v>
      </c>
      <c r="E21" s="906">
        <v>4</v>
      </c>
      <c r="F21" s="892">
        <v>1.59</v>
      </c>
      <c r="G21" s="893">
        <v>8.3000000000000007</v>
      </c>
      <c r="H21" s="894">
        <v>5</v>
      </c>
      <c r="I21" s="892">
        <v>1.94</v>
      </c>
      <c r="J21" s="893">
        <v>3.6</v>
      </c>
      <c r="K21" s="895">
        <v>0.39</v>
      </c>
      <c r="L21" s="894">
        <v>2</v>
      </c>
      <c r="M21" s="894">
        <v>15</v>
      </c>
      <c r="N21" s="896">
        <v>5</v>
      </c>
      <c r="O21" s="894" t="s">
        <v>1951</v>
      </c>
      <c r="P21" s="907" t="s">
        <v>1970</v>
      </c>
      <c r="Q21" s="897">
        <f t="shared" si="0"/>
        <v>-4</v>
      </c>
      <c r="R21" s="954">
        <f t="shared" si="0"/>
        <v>-1.5500000000000003</v>
      </c>
      <c r="S21" s="897">
        <f t="shared" si="1"/>
        <v>1</v>
      </c>
      <c r="T21" s="954">
        <f t="shared" si="2"/>
        <v>0.34999999999999987</v>
      </c>
      <c r="U21" s="961">
        <v>25</v>
      </c>
      <c r="V21" s="908">
        <v>18</v>
      </c>
      <c r="W21" s="908">
        <v>-7</v>
      </c>
      <c r="X21" s="959">
        <v>0.72</v>
      </c>
      <c r="Y21" s="957"/>
    </row>
    <row r="22" spans="1:25" ht="14.45" customHeight="1" x14ac:dyDescent="0.2">
      <c r="A22" s="926" t="s">
        <v>1971</v>
      </c>
      <c r="B22" s="923">
        <v>2</v>
      </c>
      <c r="C22" s="924">
        <v>1.68</v>
      </c>
      <c r="D22" s="904">
        <v>4.5</v>
      </c>
      <c r="E22" s="914">
        <v>2</v>
      </c>
      <c r="F22" s="915">
        <v>1.68</v>
      </c>
      <c r="G22" s="901">
        <v>16</v>
      </c>
      <c r="H22" s="919">
        <v>3</v>
      </c>
      <c r="I22" s="915">
        <v>2.5299999999999998</v>
      </c>
      <c r="J22" s="901">
        <v>7</v>
      </c>
      <c r="K22" s="918">
        <v>0.84</v>
      </c>
      <c r="L22" s="919">
        <v>2</v>
      </c>
      <c r="M22" s="919">
        <v>21</v>
      </c>
      <c r="N22" s="920">
        <v>7</v>
      </c>
      <c r="O22" s="919" t="s">
        <v>1951</v>
      </c>
      <c r="P22" s="921" t="s">
        <v>1970</v>
      </c>
      <c r="Q22" s="922">
        <f t="shared" si="0"/>
        <v>1</v>
      </c>
      <c r="R22" s="955">
        <f t="shared" si="0"/>
        <v>0.84999999999999987</v>
      </c>
      <c r="S22" s="922">
        <f t="shared" si="1"/>
        <v>1</v>
      </c>
      <c r="T22" s="955">
        <f t="shared" si="2"/>
        <v>0.84999999999999987</v>
      </c>
      <c r="U22" s="962">
        <v>21</v>
      </c>
      <c r="V22" s="912">
        <v>21</v>
      </c>
      <c r="W22" s="912">
        <v>0</v>
      </c>
      <c r="X22" s="960">
        <v>1</v>
      </c>
      <c r="Y22" s="958">
        <v>4</v>
      </c>
    </row>
    <row r="23" spans="1:25" ht="14.45" customHeight="1" x14ac:dyDescent="0.2">
      <c r="A23" s="926" t="s">
        <v>1972</v>
      </c>
      <c r="B23" s="923"/>
      <c r="C23" s="924"/>
      <c r="D23" s="904"/>
      <c r="E23" s="914">
        <v>1</v>
      </c>
      <c r="F23" s="915">
        <v>3.47</v>
      </c>
      <c r="G23" s="901">
        <v>11</v>
      </c>
      <c r="H23" s="919">
        <v>1</v>
      </c>
      <c r="I23" s="915">
        <v>3.47</v>
      </c>
      <c r="J23" s="902">
        <v>22</v>
      </c>
      <c r="K23" s="918">
        <v>3.47</v>
      </c>
      <c r="L23" s="919">
        <v>5</v>
      </c>
      <c r="M23" s="919">
        <v>42</v>
      </c>
      <c r="N23" s="920">
        <v>14</v>
      </c>
      <c r="O23" s="919" t="s">
        <v>1951</v>
      </c>
      <c r="P23" s="921" t="s">
        <v>1970</v>
      </c>
      <c r="Q23" s="922">
        <f t="shared" si="0"/>
        <v>1</v>
      </c>
      <c r="R23" s="955">
        <f t="shared" si="0"/>
        <v>3.47</v>
      </c>
      <c r="S23" s="922">
        <f t="shared" si="1"/>
        <v>0</v>
      </c>
      <c r="T23" s="955">
        <f t="shared" si="2"/>
        <v>0</v>
      </c>
      <c r="U23" s="962">
        <v>14</v>
      </c>
      <c r="V23" s="912">
        <v>22</v>
      </c>
      <c r="W23" s="912">
        <v>8</v>
      </c>
      <c r="X23" s="960">
        <v>1.5714285714285714</v>
      </c>
      <c r="Y23" s="958">
        <v>8</v>
      </c>
    </row>
    <row r="24" spans="1:25" ht="14.45" customHeight="1" x14ac:dyDescent="0.2">
      <c r="A24" s="925" t="s">
        <v>1973</v>
      </c>
      <c r="B24" s="908">
        <v>3</v>
      </c>
      <c r="C24" s="909">
        <v>22.77</v>
      </c>
      <c r="D24" s="910">
        <v>18.3</v>
      </c>
      <c r="E24" s="906">
        <v>2</v>
      </c>
      <c r="F24" s="892">
        <v>14.89</v>
      </c>
      <c r="G24" s="893">
        <v>11.5</v>
      </c>
      <c r="H24" s="898">
        <v>9</v>
      </c>
      <c r="I24" s="899">
        <v>73.55</v>
      </c>
      <c r="J24" s="905">
        <v>17.7</v>
      </c>
      <c r="K24" s="895">
        <v>7.45</v>
      </c>
      <c r="L24" s="894">
        <v>4</v>
      </c>
      <c r="M24" s="894">
        <v>36</v>
      </c>
      <c r="N24" s="896">
        <v>12</v>
      </c>
      <c r="O24" s="894" t="s">
        <v>1951</v>
      </c>
      <c r="P24" s="907" t="s">
        <v>1974</v>
      </c>
      <c r="Q24" s="897">
        <f t="shared" si="0"/>
        <v>6</v>
      </c>
      <c r="R24" s="954">
        <f t="shared" si="0"/>
        <v>50.78</v>
      </c>
      <c r="S24" s="897">
        <f t="shared" si="1"/>
        <v>7</v>
      </c>
      <c r="T24" s="954">
        <f t="shared" si="2"/>
        <v>58.66</v>
      </c>
      <c r="U24" s="961">
        <v>108</v>
      </c>
      <c r="V24" s="908">
        <v>159.29999999999998</v>
      </c>
      <c r="W24" s="908">
        <v>51.299999999999983</v>
      </c>
      <c r="X24" s="959">
        <v>1.4749999999999999</v>
      </c>
      <c r="Y24" s="957">
        <v>60</v>
      </c>
    </row>
    <row r="25" spans="1:25" ht="14.45" customHeight="1" x14ac:dyDescent="0.2">
      <c r="A25" s="925" t="s">
        <v>1975</v>
      </c>
      <c r="B25" s="908">
        <v>2</v>
      </c>
      <c r="C25" s="909">
        <v>1.82</v>
      </c>
      <c r="D25" s="910">
        <v>8</v>
      </c>
      <c r="E25" s="906"/>
      <c r="F25" s="892"/>
      <c r="G25" s="893"/>
      <c r="H25" s="898">
        <v>1</v>
      </c>
      <c r="I25" s="899">
        <v>0.91</v>
      </c>
      <c r="J25" s="900">
        <v>4</v>
      </c>
      <c r="K25" s="895">
        <v>0.91</v>
      </c>
      <c r="L25" s="894">
        <v>3</v>
      </c>
      <c r="M25" s="894">
        <v>27</v>
      </c>
      <c r="N25" s="896">
        <v>9</v>
      </c>
      <c r="O25" s="894" t="s">
        <v>1951</v>
      </c>
      <c r="P25" s="907" t="s">
        <v>1976</v>
      </c>
      <c r="Q25" s="897">
        <f t="shared" si="0"/>
        <v>-1</v>
      </c>
      <c r="R25" s="954">
        <f t="shared" si="0"/>
        <v>-0.91</v>
      </c>
      <c r="S25" s="897">
        <f t="shared" si="1"/>
        <v>1</v>
      </c>
      <c r="T25" s="954">
        <f t="shared" si="2"/>
        <v>0.91</v>
      </c>
      <c r="U25" s="961">
        <v>9</v>
      </c>
      <c r="V25" s="908">
        <v>4</v>
      </c>
      <c r="W25" s="908">
        <v>-5</v>
      </c>
      <c r="X25" s="959">
        <v>0.44444444444444442</v>
      </c>
      <c r="Y25" s="957"/>
    </row>
    <row r="26" spans="1:25" ht="14.45" customHeight="1" x14ac:dyDescent="0.2">
      <c r="A26" s="926" t="s">
        <v>1977</v>
      </c>
      <c r="B26" s="912">
        <v>3</v>
      </c>
      <c r="C26" s="913">
        <v>2.86</v>
      </c>
      <c r="D26" s="911">
        <v>8</v>
      </c>
      <c r="E26" s="914">
        <v>5</v>
      </c>
      <c r="F26" s="915">
        <v>4.7699999999999996</v>
      </c>
      <c r="G26" s="901">
        <v>8.1999999999999993</v>
      </c>
      <c r="H26" s="916">
        <v>7</v>
      </c>
      <c r="I26" s="917">
        <v>6.68</v>
      </c>
      <c r="J26" s="902">
        <v>9.1</v>
      </c>
      <c r="K26" s="918">
        <v>0.95</v>
      </c>
      <c r="L26" s="919">
        <v>3</v>
      </c>
      <c r="M26" s="919">
        <v>27</v>
      </c>
      <c r="N26" s="920">
        <v>9</v>
      </c>
      <c r="O26" s="919" t="s">
        <v>1951</v>
      </c>
      <c r="P26" s="921" t="s">
        <v>1976</v>
      </c>
      <c r="Q26" s="922">
        <f t="shared" si="0"/>
        <v>4</v>
      </c>
      <c r="R26" s="955">
        <f t="shared" si="0"/>
        <v>3.82</v>
      </c>
      <c r="S26" s="922">
        <f t="shared" si="1"/>
        <v>2</v>
      </c>
      <c r="T26" s="955">
        <f t="shared" si="2"/>
        <v>1.9100000000000001</v>
      </c>
      <c r="U26" s="962">
        <v>63</v>
      </c>
      <c r="V26" s="912">
        <v>63.699999999999996</v>
      </c>
      <c r="W26" s="912">
        <v>0.69999999999999574</v>
      </c>
      <c r="X26" s="960">
        <v>1.0111111111111111</v>
      </c>
      <c r="Y26" s="958">
        <v>7</v>
      </c>
    </row>
    <row r="27" spans="1:25" ht="14.45" customHeight="1" x14ac:dyDescent="0.2">
      <c r="A27" s="926" t="s">
        <v>1978</v>
      </c>
      <c r="B27" s="912">
        <v>1</v>
      </c>
      <c r="C27" s="913">
        <v>2.93</v>
      </c>
      <c r="D27" s="911">
        <v>7</v>
      </c>
      <c r="E27" s="914">
        <v>2</v>
      </c>
      <c r="F27" s="915">
        <v>5.86</v>
      </c>
      <c r="G27" s="901">
        <v>17.5</v>
      </c>
      <c r="H27" s="916">
        <v>3</v>
      </c>
      <c r="I27" s="917">
        <v>8.7899999999999991</v>
      </c>
      <c r="J27" s="903">
        <v>9.6999999999999993</v>
      </c>
      <c r="K27" s="918">
        <v>2.93</v>
      </c>
      <c r="L27" s="919">
        <v>4</v>
      </c>
      <c r="M27" s="919">
        <v>33</v>
      </c>
      <c r="N27" s="920">
        <v>11</v>
      </c>
      <c r="O27" s="919" t="s">
        <v>1951</v>
      </c>
      <c r="P27" s="921" t="s">
        <v>1976</v>
      </c>
      <c r="Q27" s="922">
        <f t="shared" si="0"/>
        <v>2</v>
      </c>
      <c r="R27" s="955">
        <f t="shared" si="0"/>
        <v>5.8599999999999994</v>
      </c>
      <c r="S27" s="922">
        <f t="shared" si="1"/>
        <v>1</v>
      </c>
      <c r="T27" s="955">
        <f t="shared" si="2"/>
        <v>2.9299999999999988</v>
      </c>
      <c r="U27" s="962">
        <v>33</v>
      </c>
      <c r="V27" s="912">
        <v>29.099999999999998</v>
      </c>
      <c r="W27" s="912">
        <v>-3.9000000000000021</v>
      </c>
      <c r="X27" s="960">
        <v>0.88181818181818172</v>
      </c>
      <c r="Y27" s="958"/>
    </row>
    <row r="28" spans="1:25" ht="14.45" customHeight="1" x14ac:dyDescent="0.2">
      <c r="A28" s="925" t="s">
        <v>1979</v>
      </c>
      <c r="B28" s="908">
        <v>408</v>
      </c>
      <c r="C28" s="909">
        <v>118.7</v>
      </c>
      <c r="D28" s="910">
        <v>4.4000000000000004</v>
      </c>
      <c r="E28" s="898">
        <v>474</v>
      </c>
      <c r="F28" s="899">
        <v>137.49</v>
      </c>
      <c r="G28" s="900">
        <v>4.2</v>
      </c>
      <c r="H28" s="894">
        <v>466</v>
      </c>
      <c r="I28" s="892">
        <v>134</v>
      </c>
      <c r="J28" s="893">
        <v>3.9</v>
      </c>
      <c r="K28" s="895">
        <v>0.28999999999999998</v>
      </c>
      <c r="L28" s="894">
        <v>2</v>
      </c>
      <c r="M28" s="894">
        <v>15</v>
      </c>
      <c r="N28" s="896">
        <v>5</v>
      </c>
      <c r="O28" s="894" t="s">
        <v>1951</v>
      </c>
      <c r="P28" s="907" t="s">
        <v>1980</v>
      </c>
      <c r="Q28" s="897">
        <f t="shared" si="0"/>
        <v>58</v>
      </c>
      <c r="R28" s="954">
        <f t="shared" si="0"/>
        <v>15.299999999999997</v>
      </c>
      <c r="S28" s="897">
        <f t="shared" si="1"/>
        <v>-8</v>
      </c>
      <c r="T28" s="954">
        <f t="shared" si="2"/>
        <v>-3.4900000000000091</v>
      </c>
      <c r="U28" s="961">
        <v>2330</v>
      </c>
      <c r="V28" s="908">
        <v>1817.3999999999999</v>
      </c>
      <c r="W28" s="908">
        <v>-512.60000000000014</v>
      </c>
      <c r="X28" s="959">
        <v>0.77999999999999992</v>
      </c>
      <c r="Y28" s="957">
        <v>38</v>
      </c>
    </row>
    <row r="29" spans="1:25" ht="14.45" customHeight="1" x14ac:dyDescent="0.2">
      <c r="A29" s="926" t="s">
        <v>1981</v>
      </c>
      <c r="B29" s="912">
        <v>60</v>
      </c>
      <c r="C29" s="913">
        <v>22.58</v>
      </c>
      <c r="D29" s="911">
        <v>5.3</v>
      </c>
      <c r="E29" s="916">
        <v>62</v>
      </c>
      <c r="F29" s="917">
        <v>23.34</v>
      </c>
      <c r="G29" s="903">
        <v>5.9</v>
      </c>
      <c r="H29" s="919">
        <v>57</v>
      </c>
      <c r="I29" s="915">
        <v>21.53</v>
      </c>
      <c r="J29" s="901">
        <v>5.2</v>
      </c>
      <c r="K29" s="918">
        <v>0.38</v>
      </c>
      <c r="L29" s="919">
        <v>2</v>
      </c>
      <c r="M29" s="919">
        <v>18</v>
      </c>
      <c r="N29" s="920">
        <v>6</v>
      </c>
      <c r="O29" s="919" t="s">
        <v>1951</v>
      </c>
      <c r="P29" s="921" t="s">
        <v>1982</v>
      </c>
      <c r="Q29" s="922">
        <f t="shared" si="0"/>
        <v>-3</v>
      </c>
      <c r="R29" s="955">
        <f t="shared" si="0"/>
        <v>-1.0499999999999972</v>
      </c>
      <c r="S29" s="922">
        <f t="shared" si="1"/>
        <v>-5</v>
      </c>
      <c r="T29" s="955">
        <f t="shared" si="2"/>
        <v>-1.8099999999999987</v>
      </c>
      <c r="U29" s="962">
        <v>342</v>
      </c>
      <c r="V29" s="912">
        <v>296.40000000000003</v>
      </c>
      <c r="W29" s="912">
        <v>-45.599999999999966</v>
      </c>
      <c r="X29" s="960">
        <v>0.86666666666666681</v>
      </c>
      <c r="Y29" s="958">
        <v>33</v>
      </c>
    </row>
    <row r="30" spans="1:25" ht="14.45" customHeight="1" x14ac:dyDescent="0.2">
      <c r="A30" s="926" t="s">
        <v>1983</v>
      </c>
      <c r="B30" s="912">
        <v>5</v>
      </c>
      <c r="C30" s="913">
        <v>2.96</v>
      </c>
      <c r="D30" s="911">
        <v>6</v>
      </c>
      <c r="E30" s="916">
        <v>2</v>
      </c>
      <c r="F30" s="917">
        <v>1.18</v>
      </c>
      <c r="G30" s="903">
        <v>5.5</v>
      </c>
      <c r="H30" s="919">
        <v>5</v>
      </c>
      <c r="I30" s="915">
        <v>2.96</v>
      </c>
      <c r="J30" s="902">
        <v>6.4</v>
      </c>
      <c r="K30" s="918">
        <v>0.59</v>
      </c>
      <c r="L30" s="919">
        <v>2</v>
      </c>
      <c r="M30" s="919">
        <v>18</v>
      </c>
      <c r="N30" s="920">
        <v>6</v>
      </c>
      <c r="O30" s="919" t="s">
        <v>1951</v>
      </c>
      <c r="P30" s="921" t="s">
        <v>1982</v>
      </c>
      <c r="Q30" s="922">
        <f t="shared" si="0"/>
        <v>0</v>
      </c>
      <c r="R30" s="955">
        <f t="shared" si="0"/>
        <v>0</v>
      </c>
      <c r="S30" s="922">
        <f t="shared" si="1"/>
        <v>3</v>
      </c>
      <c r="T30" s="955">
        <f t="shared" si="2"/>
        <v>1.78</v>
      </c>
      <c r="U30" s="962">
        <v>30</v>
      </c>
      <c r="V30" s="912">
        <v>32</v>
      </c>
      <c r="W30" s="912">
        <v>2</v>
      </c>
      <c r="X30" s="960">
        <v>1.0666666666666667</v>
      </c>
      <c r="Y30" s="958">
        <v>6</v>
      </c>
    </row>
    <row r="31" spans="1:25" ht="14.45" customHeight="1" x14ac:dyDescent="0.2">
      <c r="A31" s="925" t="s">
        <v>1984</v>
      </c>
      <c r="B31" s="908"/>
      <c r="C31" s="909"/>
      <c r="D31" s="910"/>
      <c r="E31" s="906"/>
      <c r="F31" s="892"/>
      <c r="G31" s="893"/>
      <c r="H31" s="898">
        <v>1</v>
      </c>
      <c r="I31" s="899">
        <v>0.35</v>
      </c>
      <c r="J31" s="900">
        <v>1</v>
      </c>
      <c r="K31" s="895">
        <v>0.56000000000000005</v>
      </c>
      <c r="L31" s="894">
        <v>2</v>
      </c>
      <c r="M31" s="894">
        <v>15</v>
      </c>
      <c r="N31" s="896">
        <v>5</v>
      </c>
      <c r="O31" s="894" t="s">
        <v>1942</v>
      </c>
      <c r="P31" s="907" t="s">
        <v>1985</v>
      </c>
      <c r="Q31" s="897">
        <f t="shared" si="0"/>
        <v>1</v>
      </c>
      <c r="R31" s="954">
        <f t="shared" si="0"/>
        <v>0.35</v>
      </c>
      <c r="S31" s="897">
        <f t="shared" si="1"/>
        <v>1</v>
      </c>
      <c r="T31" s="954">
        <f t="shared" si="2"/>
        <v>0.35</v>
      </c>
      <c r="U31" s="961">
        <v>5</v>
      </c>
      <c r="V31" s="908">
        <v>1</v>
      </c>
      <c r="W31" s="908">
        <v>-4</v>
      </c>
      <c r="X31" s="959">
        <v>0.2</v>
      </c>
      <c r="Y31" s="957"/>
    </row>
    <row r="32" spans="1:25" ht="14.45" customHeight="1" thickBot="1" x14ac:dyDescent="0.25">
      <c r="A32" s="939" t="s">
        <v>1986</v>
      </c>
      <c r="B32" s="940">
        <v>2</v>
      </c>
      <c r="C32" s="941">
        <v>0.76</v>
      </c>
      <c r="D32" s="942">
        <v>8</v>
      </c>
      <c r="E32" s="943">
        <v>3</v>
      </c>
      <c r="F32" s="944">
        <v>0.77</v>
      </c>
      <c r="G32" s="945">
        <v>2.2999999999999998</v>
      </c>
      <c r="H32" s="946">
        <v>2</v>
      </c>
      <c r="I32" s="947">
        <v>0.51</v>
      </c>
      <c r="J32" s="948">
        <v>2</v>
      </c>
      <c r="K32" s="949">
        <v>0.26</v>
      </c>
      <c r="L32" s="946">
        <v>1</v>
      </c>
      <c r="M32" s="946">
        <v>9</v>
      </c>
      <c r="N32" s="950">
        <v>3</v>
      </c>
      <c r="O32" s="946" t="s">
        <v>1942</v>
      </c>
      <c r="P32" s="951" t="s">
        <v>1987</v>
      </c>
      <c r="Q32" s="952">
        <f t="shared" si="0"/>
        <v>0</v>
      </c>
      <c r="R32" s="956">
        <f t="shared" si="0"/>
        <v>-0.25</v>
      </c>
      <c r="S32" s="952">
        <f t="shared" si="1"/>
        <v>-1</v>
      </c>
      <c r="T32" s="956">
        <f t="shared" si="2"/>
        <v>-0.26</v>
      </c>
      <c r="U32" s="967">
        <v>6</v>
      </c>
      <c r="V32" s="940">
        <v>4</v>
      </c>
      <c r="W32" s="940">
        <v>-2</v>
      </c>
      <c r="X32" s="968">
        <v>0.66666666666666663</v>
      </c>
      <c r="Y32" s="969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33:Q1048576">
    <cfRule type="cellIs" dxfId="14" priority="11" stopIfTrue="1" operator="lessThan">
      <formula>0</formula>
    </cfRule>
  </conditionalFormatting>
  <conditionalFormatting sqref="W33:W1048576">
    <cfRule type="cellIs" dxfId="13" priority="10" stopIfTrue="1" operator="greaterThan">
      <formula>0</formula>
    </cfRule>
  </conditionalFormatting>
  <conditionalFormatting sqref="X33:X1048576">
    <cfRule type="cellIs" dxfId="12" priority="9" stopIfTrue="1" operator="greaterThan">
      <formula>1</formula>
    </cfRule>
  </conditionalFormatting>
  <conditionalFormatting sqref="X33:X1048576">
    <cfRule type="cellIs" dxfId="11" priority="6" stopIfTrue="1" operator="greaterThan">
      <formula>1</formula>
    </cfRule>
  </conditionalFormatting>
  <conditionalFormatting sqref="W33:W1048576">
    <cfRule type="cellIs" dxfId="10" priority="7" stopIfTrue="1" operator="greaterThan">
      <formula>0</formula>
    </cfRule>
  </conditionalFormatting>
  <conditionalFormatting sqref="Q33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32">
    <cfRule type="cellIs" dxfId="7" priority="4" stopIfTrue="1" operator="lessThan">
      <formula>0</formula>
    </cfRule>
  </conditionalFormatting>
  <conditionalFormatting sqref="X5:X32">
    <cfRule type="cellIs" dxfId="6" priority="2" stopIfTrue="1" operator="greaterThan">
      <formula>1</formula>
    </cfRule>
  </conditionalFormatting>
  <conditionalFormatting sqref="W5:W32">
    <cfRule type="cellIs" dxfId="5" priority="3" stopIfTrue="1" operator="greaterThan">
      <formula>0</formula>
    </cfRule>
  </conditionalFormatting>
  <conditionalFormatting sqref="S5:S32">
    <cfRule type="cellIs" dxfId="4" priority="1" stopIfTrue="1" operator="lessThan">
      <formula>0</formula>
    </cfRule>
  </conditionalFormatting>
  <hyperlinks>
    <hyperlink ref="A2" location="Obsah!A1" display="Zpět na Obsah  KL 01  1.-4.měsíc" xr:uid="{88E3C3EF-0C19-44BF-A687-FD2C4401A7D5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0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2019</v>
      </c>
      <c r="C3" s="44">
        <v>2020</v>
      </c>
      <c r="D3" s="11"/>
      <c r="E3" s="522">
        <v>2021</v>
      </c>
      <c r="F3" s="523"/>
      <c r="G3" s="523"/>
      <c r="H3" s="524"/>
      <c r="I3" s="525">
        <v>2021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2" t="s">
        <v>301</v>
      </c>
      <c r="J4" s="433" t="s">
        <v>302</v>
      </c>
    </row>
    <row r="5" spans="1:10" ht="14.45" customHeight="1" x14ac:dyDescent="0.2">
      <c r="A5" s="221" t="str">
        <f>HYPERLINK("#'Léky Žádanky'!A1","Léky (Kč)")</f>
        <v>Léky (Kč)</v>
      </c>
      <c r="B5" s="31">
        <v>1305.1560400000001</v>
      </c>
      <c r="C5" s="33">
        <v>1767.1508200000003</v>
      </c>
      <c r="D5" s="12"/>
      <c r="E5" s="226">
        <v>1896.3567599999999</v>
      </c>
      <c r="F5" s="32">
        <v>0</v>
      </c>
      <c r="G5" s="225">
        <f>E5-F5</f>
        <v>1896.3567599999999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768.74308999999994</v>
      </c>
      <c r="C6" s="35">
        <v>1342.8877099999995</v>
      </c>
      <c r="D6" s="12"/>
      <c r="E6" s="227">
        <v>1027.9100100000001</v>
      </c>
      <c r="F6" s="34">
        <v>0</v>
      </c>
      <c r="G6" s="228">
        <f>E6-F6</f>
        <v>1027.9100100000001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15345.81697</v>
      </c>
      <c r="C7" s="35">
        <v>16581.459139999999</v>
      </c>
      <c r="D7" s="12"/>
      <c r="E7" s="227">
        <v>15641.60161</v>
      </c>
      <c r="F7" s="34">
        <v>0</v>
      </c>
      <c r="G7" s="228">
        <f>E7-F7</f>
        <v>15641.60161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2935.5206000000017</v>
      </c>
      <c r="C8" s="37">
        <v>4198.3724300000013</v>
      </c>
      <c r="D8" s="12"/>
      <c r="E8" s="229">
        <v>3587.1054900000022</v>
      </c>
      <c r="F8" s="36">
        <v>0</v>
      </c>
      <c r="G8" s="230">
        <f>E8-F8</f>
        <v>3587.1054900000022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20355.236700000001</v>
      </c>
      <c r="C9" s="39">
        <v>23889.8701</v>
      </c>
      <c r="D9" s="12"/>
      <c r="E9" s="3">
        <v>22152.973870000002</v>
      </c>
      <c r="F9" s="38">
        <v>0</v>
      </c>
      <c r="G9" s="38">
        <f>E9-F9</f>
        <v>22152.973870000002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574.74599999999998</v>
      </c>
      <c r="C11" s="33">
        <f>IF(ISERROR(VLOOKUP("Celkem:",'ZV Vykáz.-A'!A:H,5,0)),0,VLOOKUP("Celkem:",'ZV Vykáz.-A'!A:H,5,0)/1000)</f>
        <v>632.98500000000001</v>
      </c>
      <c r="D11" s="12"/>
      <c r="E11" s="226">
        <f>IF(ISERROR(VLOOKUP("Celkem:",'ZV Vykáz.-A'!A:H,8,0)),0,VLOOKUP("Celkem:",'ZV Vykáz.-A'!A:H,8,0)/1000)</f>
        <v>199.26900000000001</v>
      </c>
      <c r="F11" s="32">
        <f>C11</f>
        <v>632.98500000000001</v>
      </c>
      <c r="G11" s="225">
        <f>E11-F11</f>
        <v>-433.71600000000001</v>
      </c>
      <c r="H11" s="231">
        <f>IF(F11&lt;0.00000001,"",E11/F11)</f>
        <v>0.31480840778217495</v>
      </c>
      <c r="I11" s="225">
        <f>E11-B11</f>
        <v>-375.47699999999998</v>
      </c>
      <c r="J11" s="231">
        <f>IF(B11&lt;0.00000001,"",E11/B11)</f>
        <v>0.34670793707133241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20256.690000000002</v>
      </c>
      <c r="C12" s="37">
        <f>IF(ISERROR(VLOOKUP("Celkem",CaseMix!A:D,3,0)),0,VLOOKUP("Celkem",CaseMix!A:D,3,0)*30)</f>
        <v>13474.409999999998</v>
      </c>
      <c r="D12" s="12"/>
      <c r="E12" s="229">
        <f>IF(ISERROR(VLOOKUP("Celkem",CaseMix!A:D,4,0)),0,VLOOKUP("Celkem",CaseMix!A:D,4,0)*30)</f>
        <v>17492.910000000003</v>
      </c>
      <c r="F12" s="36">
        <f>C12</f>
        <v>13474.409999999998</v>
      </c>
      <c r="G12" s="230">
        <f>E12-F12</f>
        <v>4018.5000000000055</v>
      </c>
      <c r="H12" s="233">
        <f>IF(F12&lt;0.00000001,"",E12/F12)</f>
        <v>1.2982319819569099</v>
      </c>
      <c r="I12" s="230">
        <f>E12-B12</f>
        <v>-2763.7799999999988</v>
      </c>
      <c r="J12" s="233">
        <f>IF(B12&lt;0.00000001,"",E12/B12)</f>
        <v>0.86356211207260425</v>
      </c>
    </row>
    <row r="13" spans="1:10" ht="14.45" customHeight="1" thickBot="1" x14ac:dyDescent="0.25">
      <c r="A13" s="4" t="s">
        <v>100</v>
      </c>
      <c r="B13" s="9">
        <f>SUM(B11:B12)</f>
        <v>20831.436000000002</v>
      </c>
      <c r="C13" s="41">
        <f>SUM(C11:C12)</f>
        <v>14107.394999999999</v>
      </c>
      <c r="D13" s="12"/>
      <c r="E13" s="9">
        <f>SUM(E11:E12)</f>
        <v>17692.179000000004</v>
      </c>
      <c r="F13" s="40">
        <f>SUM(F11:F12)</f>
        <v>14107.394999999999</v>
      </c>
      <c r="G13" s="40">
        <f>E13-F13</f>
        <v>3584.7840000000051</v>
      </c>
      <c r="H13" s="235">
        <f>IF(F13&lt;0.00000001,"",E13/F13)</f>
        <v>1.2541067291303607</v>
      </c>
      <c r="I13" s="40">
        <f>SUM(I11:I12)</f>
        <v>-3139.2569999999987</v>
      </c>
      <c r="J13" s="235">
        <f>IF(B13&lt;0.00000001,"",E13/B13)</f>
        <v>0.84930193962624578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1.0233944368723553</v>
      </c>
      <c r="C15" s="43">
        <f>IF(C9=0,"",C13/C9)</f>
        <v>0.59051786137589746</v>
      </c>
      <c r="D15" s="12"/>
      <c r="E15" s="10">
        <f>IF(E9=0,"",E13/E9)</f>
        <v>0.7986367475456243</v>
      </c>
      <c r="F15" s="42" t="str">
        <f>IF(F9=0,"",F13/F9)</f>
        <v/>
      </c>
      <c r="G15" s="42" t="str">
        <f>IF(ISERROR(F15-E15),"",E15-F15)</f>
        <v/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3" t="s">
        <v>232</v>
      </c>
      <c r="B18" s="374"/>
      <c r="C18" s="374"/>
      <c r="D18" s="374"/>
      <c r="E18" s="374"/>
      <c r="F18" s="374"/>
      <c r="G18" s="374"/>
      <c r="H18" s="374"/>
    </row>
    <row r="19" spans="1:8" ht="15" x14ac:dyDescent="0.25">
      <c r="A19" s="372" t="s">
        <v>231</v>
      </c>
      <c r="B19" s="374"/>
      <c r="C19" s="374"/>
      <c r="D19" s="374"/>
      <c r="E19" s="374"/>
      <c r="F19" s="374"/>
      <c r="G19" s="374"/>
      <c r="H19" s="374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300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4721BAE7-F8B4-47EA-9A24-398F12FD8DE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1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</row>
    <row r="3" spans="1:13" ht="14.45" customHeight="1" thickBot="1" x14ac:dyDescent="0.25">
      <c r="A3" s="341" t="s">
        <v>158</v>
      </c>
      <c r="B3" s="342">
        <f>SUBTOTAL(9,B6:B1048576)</f>
        <v>7624576</v>
      </c>
      <c r="C3" s="343">
        <f t="shared" ref="C3:L3" si="0">SUBTOTAL(9,C6:C1048576)</f>
        <v>0</v>
      </c>
      <c r="D3" s="343">
        <f t="shared" si="0"/>
        <v>7640440</v>
      </c>
      <c r="E3" s="343">
        <f t="shared" si="0"/>
        <v>0</v>
      </c>
      <c r="F3" s="343">
        <f t="shared" si="0"/>
        <v>1427892.67</v>
      </c>
      <c r="G3" s="346">
        <f>IF(D3&lt;&gt;0,F3/D3,"")</f>
        <v>0.18688618325646167</v>
      </c>
      <c r="H3" s="342">
        <f t="shared" si="0"/>
        <v>2245.0100000000002</v>
      </c>
      <c r="I3" s="343">
        <f t="shared" si="0"/>
        <v>0</v>
      </c>
      <c r="J3" s="343">
        <f t="shared" si="0"/>
        <v>841.29000000000008</v>
      </c>
      <c r="K3" s="343">
        <f t="shared" si="0"/>
        <v>0</v>
      </c>
      <c r="L3" s="343">
        <f t="shared" si="0"/>
        <v>196.73999999999998</v>
      </c>
      <c r="M3" s="344">
        <f>IF(J3&lt;&gt;0,L3/J3,"")</f>
        <v>0.23385515101807933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29" customFormat="1" ht="14.45" customHeight="1" thickBot="1" x14ac:dyDescent="0.25">
      <c r="A5" s="970"/>
      <c r="B5" s="971">
        <v>2019</v>
      </c>
      <c r="C5" s="972"/>
      <c r="D5" s="972">
        <v>2020</v>
      </c>
      <c r="E5" s="972"/>
      <c r="F5" s="972">
        <v>2021</v>
      </c>
      <c r="G5" s="883" t="s">
        <v>2</v>
      </c>
      <c r="H5" s="971">
        <v>2019</v>
      </c>
      <c r="I5" s="972"/>
      <c r="J5" s="972">
        <v>2020</v>
      </c>
      <c r="K5" s="972"/>
      <c r="L5" s="972">
        <v>2021</v>
      </c>
      <c r="M5" s="883" t="s">
        <v>2</v>
      </c>
    </row>
    <row r="6" spans="1:13" ht="14.45" customHeight="1" x14ac:dyDescent="0.2">
      <c r="A6" s="838" t="s">
        <v>1733</v>
      </c>
      <c r="B6" s="865"/>
      <c r="C6" s="807"/>
      <c r="D6" s="865">
        <v>6654</v>
      </c>
      <c r="E6" s="807"/>
      <c r="F6" s="865"/>
      <c r="G6" s="812"/>
      <c r="H6" s="865"/>
      <c r="I6" s="807"/>
      <c r="J6" s="865"/>
      <c r="K6" s="807"/>
      <c r="L6" s="865"/>
      <c r="M6" s="231"/>
    </row>
    <row r="7" spans="1:13" ht="14.45" customHeight="1" x14ac:dyDescent="0.2">
      <c r="A7" s="839" t="s">
        <v>1989</v>
      </c>
      <c r="B7" s="867">
        <v>171163</v>
      </c>
      <c r="C7" s="814"/>
      <c r="D7" s="867">
        <v>189099</v>
      </c>
      <c r="E7" s="814"/>
      <c r="F7" s="867">
        <v>23112.67</v>
      </c>
      <c r="G7" s="819"/>
      <c r="H7" s="867"/>
      <c r="I7" s="814"/>
      <c r="J7" s="867"/>
      <c r="K7" s="814"/>
      <c r="L7" s="867"/>
      <c r="M7" s="820"/>
    </row>
    <row r="8" spans="1:13" ht="14.45" customHeight="1" x14ac:dyDescent="0.2">
      <c r="A8" s="839" t="s">
        <v>1990</v>
      </c>
      <c r="B8" s="867">
        <v>711267</v>
      </c>
      <c r="C8" s="814"/>
      <c r="D8" s="867">
        <v>737377</v>
      </c>
      <c r="E8" s="814"/>
      <c r="F8" s="867">
        <v>140939</v>
      </c>
      <c r="G8" s="819"/>
      <c r="H8" s="867"/>
      <c r="I8" s="814"/>
      <c r="J8" s="867"/>
      <c r="K8" s="814"/>
      <c r="L8" s="867"/>
      <c r="M8" s="820"/>
    </row>
    <row r="9" spans="1:13" ht="14.45" customHeight="1" x14ac:dyDescent="0.2">
      <c r="A9" s="839" t="s">
        <v>1991</v>
      </c>
      <c r="B9" s="867">
        <v>3831100</v>
      </c>
      <c r="C9" s="814"/>
      <c r="D9" s="867">
        <v>3590469</v>
      </c>
      <c r="E9" s="814"/>
      <c r="F9" s="867">
        <v>676237</v>
      </c>
      <c r="G9" s="819"/>
      <c r="H9" s="867"/>
      <c r="I9" s="814"/>
      <c r="J9" s="867"/>
      <c r="K9" s="814"/>
      <c r="L9" s="867"/>
      <c r="M9" s="820"/>
    </row>
    <row r="10" spans="1:13" ht="14.45" customHeight="1" x14ac:dyDescent="0.2">
      <c r="A10" s="839" t="s">
        <v>1992</v>
      </c>
      <c r="B10" s="867">
        <v>370772</v>
      </c>
      <c r="C10" s="814"/>
      <c r="D10" s="867">
        <v>292534</v>
      </c>
      <c r="E10" s="814"/>
      <c r="F10" s="867">
        <v>111865</v>
      </c>
      <c r="G10" s="819"/>
      <c r="H10" s="867">
        <v>2245.0100000000002</v>
      </c>
      <c r="I10" s="814"/>
      <c r="J10" s="867">
        <v>841.29000000000008</v>
      </c>
      <c r="K10" s="814"/>
      <c r="L10" s="867">
        <v>196.73999999999998</v>
      </c>
      <c r="M10" s="820"/>
    </row>
    <row r="11" spans="1:13" ht="14.45" customHeight="1" x14ac:dyDescent="0.2">
      <c r="A11" s="839" t="s">
        <v>1993</v>
      </c>
      <c r="B11" s="867">
        <v>1370360</v>
      </c>
      <c r="C11" s="814"/>
      <c r="D11" s="867">
        <v>1692805</v>
      </c>
      <c r="E11" s="814"/>
      <c r="F11" s="867">
        <v>286715</v>
      </c>
      <c r="G11" s="819"/>
      <c r="H11" s="867"/>
      <c r="I11" s="814"/>
      <c r="J11" s="867"/>
      <c r="K11" s="814"/>
      <c r="L11" s="867"/>
      <c r="M11" s="820"/>
    </row>
    <row r="12" spans="1:13" ht="14.45" customHeight="1" x14ac:dyDescent="0.2">
      <c r="A12" s="839" t="s">
        <v>1994</v>
      </c>
      <c r="B12" s="867">
        <v>19928</v>
      </c>
      <c r="C12" s="814"/>
      <c r="D12" s="867">
        <v>38265</v>
      </c>
      <c r="E12" s="814"/>
      <c r="F12" s="867">
        <v>11901</v>
      </c>
      <c r="G12" s="819"/>
      <c r="H12" s="867"/>
      <c r="I12" s="814"/>
      <c r="J12" s="867"/>
      <c r="K12" s="814"/>
      <c r="L12" s="867"/>
      <c r="M12" s="820"/>
    </row>
    <row r="13" spans="1:13" ht="14.45" customHeight="1" x14ac:dyDescent="0.2">
      <c r="A13" s="839" t="s">
        <v>1995</v>
      </c>
      <c r="B13" s="867">
        <v>1074438</v>
      </c>
      <c r="C13" s="814"/>
      <c r="D13" s="867">
        <v>971686</v>
      </c>
      <c r="E13" s="814"/>
      <c r="F13" s="867">
        <v>168902</v>
      </c>
      <c r="G13" s="819"/>
      <c r="H13" s="867"/>
      <c r="I13" s="814"/>
      <c r="J13" s="867"/>
      <c r="K13" s="814"/>
      <c r="L13" s="867"/>
      <c r="M13" s="820"/>
    </row>
    <row r="14" spans="1:13" ht="14.45" customHeight="1" x14ac:dyDescent="0.2">
      <c r="A14" s="839" t="s">
        <v>1996</v>
      </c>
      <c r="B14" s="867">
        <v>75548</v>
      </c>
      <c r="C14" s="814"/>
      <c r="D14" s="867">
        <v>27016</v>
      </c>
      <c r="E14" s="814"/>
      <c r="F14" s="867">
        <v>8221</v>
      </c>
      <c r="G14" s="819"/>
      <c r="H14" s="867"/>
      <c r="I14" s="814"/>
      <c r="J14" s="867"/>
      <c r="K14" s="814"/>
      <c r="L14" s="867"/>
      <c r="M14" s="820"/>
    </row>
    <row r="15" spans="1:13" ht="14.45" customHeight="1" thickBot="1" x14ac:dyDescent="0.25">
      <c r="A15" s="871" t="s">
        <v>1997</v>
      </c>
      <c r="B15" s="869"/>
      <c r="C15" s="822"/>
      <c r="D15" s="869">
        <v>94535</v>
      </c>
      <c r="E15" s="822"/>
      <c r="F15" s="869"/>
      <c r="G15" s="827"/>
      <c r="H15" s="869"/>
      <c r="I15" s="822"/>
      <c r="J15" s="869"/>
      <c r="K15" s="822"/>
      <c r="L15" s="869"/>
      <c r="M15" s="82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DB075C4D-E013-4B6B-B442-4CB36E220355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29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28" t="s">
        <v>2561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20"/>
      <c r="C2" s="220"/>
      <c r="D2" s="220"/>
      <c r="E2" s="220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48"/>
      <c r="Q2" s="351"/>
    </row>
    <row r="3" spans="1:17" ht="14.45" customHeight="1" thickBot="1" x14ac:dyDescent="0.25">
      <c r="E3" s="112" t="s">
        <v>158</v>
      </c>
      <c r="F3" s="207">
        <f t="shared" ref="F3:O3" si="0">SUBTOTAL(9,F6:F1048576)</f>
        <v>51115.77</v>
      </c>
      <c r="G3" s="211">
        <f t="shared" si="0"/>
        <v>7626821.0099999979</v>
      </c>
      <c r="H3" s="212"/>
      <c r="I3" s="212"/>
      <c r="J3" s="207">
        <f t="shared" si="0"/>
        <v>52136.480000000003</v>
      </c>
      <c r="K3" s="211">
        <f t="shared" si="0"/>
        <v>7641281.290000001</v>
      </c>
      <c r="L3" s="212"/>
      <c r="M3" s="212"/>
      <c r="N3" s="207">
        <f t="shared" si="0"/>
        <v>10347.119999999999</v>
      </c>
      <c r="O3" s="211">
        <f t="shared" si="0"/>
        <v>1428089.41</v>
      </c>
      <c r="P3" s="177">
        <f>IF(K3=0,"",O3/K3)</f>
        <v>0.18689135444718064</v>
      </c>
      <c r="Q3" s="209">
        <f>IF(N3=0,"",O3/N3)</f>
        <v>138.0180581649773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4"/>
      <c r="B5" s="872"/>
      <c r="C5" s="874"/>
      <c r="D5" s="884"/>
      <c r="E5" s="876"/>
      <c r="F5" s="885" t="s">
        <v>90</v>
      </c>
      <c r="G5" s="886" t="s">
        <v>14</v>
      </c>
      <c r="H5" s="887"/>
      <c r="I5" s="887"/>
      <c r="J5" s="885" t="s">
        <v>90</v>
      </c>
      <c r="K5" s="886" t="s">
        <v>14</v>
      </c>
      <c r="L5" s="887"/>
      <c r="M5" s="887"/>
      <c r="N5" s="885" t="s">
        <v>90</v>
      </c>
      <c r="O5" s="886" t="s">
        <v>14</v>
      </c>
      <c r="P5" s="888"/>
      <c r="Q5" s="881"/>
    </row>
    <row r="6" spans="1:17" ht="14.45" customHeight="1" x14ac:dyDescent="0.2">
      <c r="A6" s="806" t="s">
        <v>1939</v>
      </c>
      <c r="B6" s="807" t="s">
        <v>1998</v>
      </c>
      <c r="C6" s="807" t="s">
        <v>1687</v>
      </c>
      <c r="D6" s="807" t="s">
        <v>1999</v>
      </c>
      <c r="E6" s="807" t="s">
        <v>2000</v>
      </c>
      <c r="F6" s="225"/>
      <c r="G6" s="225"/>
      <c r="H6" s="225"/>
      <c r="I6" s="225"/>
      <c r="J6" s="225">
        <v>4</v>
      </c>
      <c r="K6" s="225">
        <v>5992</v>
      </c>
      <c r="L6" s="225"/>
      <c r="M6" s="225">
        <v>1498</v>
      </c>
      <c r="N6" s="225"/>
      <c r="O6" s="225"/>
      <c r="P6" s="812"/>
      <c r="Q6" s="830"/>
    </row>
    <row r="7" spans="1:17" ht="14.45" customHeight="1" x14ac:dyDescent="0.2">
      <c r="A7" s="813" t="s">
        <v>1939</v>
      </c>
      <c r="B7" s="814" t="s">
        <v>1998</v>
      </c>
      <c r="C7" s="814" t="s">
        <v>1687</v>
      </c>
      <c r="D7" s="814" t="s">
        <v>2001</v>
      </c>
      <c r="E7" s="814" t="s">
        <v>2002</v>
      </c>
      <c r="F7" s="831"/>
      <c r="G7" s="831"/>
      <c r="H7" s="831"/>
      <c r="I7" s="831"/>
      <c r="J7" s="831">
        <v>2</v>
      </c>
      <c r="K7" s="831">
        <v>662</v>
      </c>
      <c r="L7" s="831"/>
      <c r="M7" s="831">
        <v>331</v>
      </c>
      <c r="N7" s="831"/>
      <c r="O7" s="831"/>
      <c r="P7" s="819"/>
      <c r="Q7" s="832"/>
    </row>
    <row r="8" spans="1:17" ht="14.45" customHeight="1" x14ac:dyDescent="0.2">
      <c r="A8" s="813" t="s">
        <v>2003</v>
      </c>
      <c r="B8" s="814" t="s">
        <v>2004</v>
      </c>
      <c r="C8" s="814" t="s">
        <v>1687</v>
      </c>
      <c r="D8" s="814" t="s">
        <v>2005</v>
      </c>
      <c r="E8" s="814" t="s">
        <v>2006</v>
      </c>
      <c r="F8" s="831">
        <v>22</v>
      </c>
      <c r="G8" s="831">
        <v>6644</v>
      </c>
      <c r="H8" s="831"/>
      <c r="I8" s="831">
        <v>302</v>
      </c>
      <c r="J8" s="831">
        <v>48</v>
      </c>
      <c r="K8" s="831">
        <v>14592</v>
      </c>
      <c r="L8" s="831"/>
      <c r="M8" s="831">
        <v>304</v>
      </c>
      <c r="N8" s="831"/>
      <c r="O8" s="831"/>
      <c r="P8" s="819"/>
      <c r="Q8" s="832"/>
    </row>
    <row r="9" spans="1:17" ht="14.45" customHeight="1" x14ac:dyDescent="0.2">
      <c r="A9" s="813" t="s">
        <v>2003</v>
      </c>
      <c r="B9" s="814" t="s">
        <v>2004</v>
      </c>
      <c r="C9" s="814" t="s">
        <v>1687</v>
      </c>
      <c r="D9" s="814" t="s">
        <v>2007</v>
      </c>
      <c r="E9" s="814" t="s">
        <v>2008</v>
      </c>
      <c r="F9" s="831">
        <v>5</v>
      </c>
      <c r="G9" s="831">
        <v>37970</v>
      </c>
      <c r="H9" s="831"/>
      <c r="I9" s="831">
        <v>7594</v>
      </c>
      <c r="J9" s="831">
        <v>12</v>
      </c>
      <c r="K9" s="831">
        <v>91596</v>
      </c>
      <c r="L9" s="831"/>
      <c r="M9" s="831">
        <v>7633</v>
      </c>
      <c r="N9" s="831"/>
      <c r="O9" s="831"/>
      <c r="P9" s="819"/>
      <c r="Q9" s="832"/>
    </row>
    <row r="10" spans="1:17" ht="14.45" customHeight="1" x14ac:dyDescent="0.2">
      <c r="A10" s="813" t="s">
        <v>2003</v>
      </c>
      <c r="B10" s="814" t="s">
        <v>2004</v>
      </c>
      <c r="C10" s="814" t="s">
        <v>1687</v>
      </c>
      <c r="D10" s="814" t="s">
        <v>2009</v>
      </c>
      <c r="E10" s="814" t="s">
        <v>2010</v>
      </c>
      <c r="F10" s="831">
        <v>10</v>
      </c>
      <c r="G10" s="831">
        <v>11100</v>
      </c>
      <c r="H10" s="831"/>
      <c r="I10" s="831">
        <v>1110</v>
      </c>
      <c r="J10" s="831">
        <v>8</v>
      </c>
      <c r="K10" s="831">
        <v>8912</v>
      </c>
      <c r="L10" s="831"/>
      <c r="M10" s="831">
        <v>1114</v>
      </c>
      <c r="N10" s="831">
        <v>4</v>
      </c>
      <c r="O10" s="831">
        <v>4592</v>
      </c>
      <c r="P10" s="819"/>
      <c r="Q10" s="832">
        <v>1148</v>
      </c>
    </row>
    <row r="11" spans="1:17" ht="14.45" customHeight="1" x14ac:dyDescent="0.2">
      <c r="A11" s="813" t="s">
        <v>2003</v>
      </c>
      <c r="B11" s="814" t="s">
        <v>2004</v>
      </c>
      <c r="C11" s="814" t="s">
        <v>1687</v>
      </c>
      <c r="D11" s="814" t="s">
        <v>2011</v>
      </c>
      <c r="E11" s="814" t="s">
        <v>2012</v>
      </c>
      <c r="F11" s="831">
        <v>5</v>
      </c>
      <c r="G11" s="831">
        <v>37235</v>
      </c>
      <c r="H11" s="831"/>
      <c r="I11" s="831">
        <v>7447</v>
      </c>
      <c r="J11" s="831">
        <v>2</v>
      </c>
      <c r="K11" s="831">
        <v>14924</v>
      </c>
      <c r="L11" s="831"/>
      <c r="M11" s="831">
        <v>7462</v>
      </c>
      <c r="N11" s="831"/>
      <c r="O11" s="831"/>
      <c r="P11" s="819"/>
      <c r="Q11" s="832"/>
    </row>
    <row r="12" spans="1:17" ht="14.45" customHeight="1" x14ac:dyDescent="0.2">
      <c r="A12" s="813" t="s">
        <v>2003</v>
      </c>
      <c r="B12" s="814" t="s">
        <v>2004</v>
      </c>
      <c r="C12" s="814" t="s">
        <v>1687</v>
      </c>
      <c r="D12" s="814" t="s">
        <v>2013</v>
      </c>
      <c r="E12" s="814" t="s">
        <v>2014</v>
      </c>
      <c r="F12" s="831">
        <v>11</v>
      </c>
      <c r="G12" s="831">
        <v>42229</v>
      </c>
      <c r="H12" s="831"/>
      <c r="I12" s="831">
        <v>3839</v>
      </c>
      <c r="J12" s="831">
        <v>5</v>
      </c>
      <c r="K12" s="831">
        <v>19215</v>
      </c>
      <c r="L12" s="831"/>
      <c r="M12" s="831">
        <v>3843</v>
      </c>
      <c r="N12" s="831">
        <v>2</v>
      </c>
      <c r="O12" s="831">
        <v>7754</v>
      </c>
      <c r="P12" s="819"/>
      <c r="Q12" s="832">
        <v>3877</v>
      </c>
    </row>
    <row r="13" spans="1:17" ht="14.45" customHeight="1" x14ac:dyDescent="0.2">
      <c r="A13" s="813" t="s">
        <v>2003</v>
      </c>
      <c r="B13" s="814" t="s">
        <v>2004</v>
      </c>
      <c r="C13" s="814" t="s">
        <v>1687</v>
      </c>
      <c r="D13" s="814" t="s">
        <v>2015</v>
      </c>
      <c r="E13" s="814" t="s">
        <v>2016</v>
      </c>
      <c r="F13" s="831">
        <v>15</v>
      </c>
      <c r="G13" s="831">
        <v>35985</v>
      </c>
      <c r="H13" s="831"/>
      <c r="I13" s="831">
        <v>2399</v>
      </c>
      <c r="J13" s="831"/>
      <c r="K13" s="831"/>
      <c r="L13" s="831"/>
      <c r="M13" s="831"/>
      <c r="N13" s="831"/>
      <c r="O13" s="831"/>
      <c r="P13" s="819"/>
      <c r="Q13" s="832"/>
    </row>
    <row r="14" spans="1:17" ht="14.45" customHeight="1" x14ac:dyDescent="0.2">
      <c r="A14" s="813" t="s">
        <v>2003</v>
      </c>
      <c r="B14" s="814" t="s">
        <v>2004</v>
      </c>
      <c r="C14" s="814" t="s">
        <v>1687</v>
      </c>
      <c r="D14" s="814" t="s">
        <v>2017</v>
      </c>
      <c r="E14" s="814" t="s">
        <v>2018</v>
      </c>
      <c r="F14" s="831"/>
      <c r="G14" s="831"/>
      <c r="H14" s="831"/>
      <c r="I14" s="831"/>
      <c r="J14" s="831"/>
      <c r="K14" s="831"/>
      <c r="L14" s="831"/>
      <c r="M14" s="831"/>
      <c r="N14" s="831">
        <v>1</v>
      </c>
      <c r="O14" s="831">
        <v>10766.67</v>
      </c>
      <c r="P14" s="819"/>
      <c r="Q14" s="832">
        <v>10766.67</v>
      </c>
    </row>
    <row r="15" spans="1:17" ht="14.45" customHeight="1" x14ac:dyDescent="0.2">
      <c r="A15" s="813" t="s">
        <v>2003</v>
      </c>
      <c r="B15" s="814" t="s">
        <v>2004</v>
      </c>
      <c r="C15" s="814" t="s">
        <v>1687</v>
      </c>
      <c r="D15" s="814" t="s">
        <v>2019</v>
      </c>
      <c r="E15" s="814" t="s">
        <v>2020</v>
      </c>
      <c r="F15" s="831"/>
      <c r="G15" s="831"/>
      <c r="H15" s="831"/>
      <c r="I15" s="831"/>
      <c r="J15" s="831">
        <v>3</v>
      </c>
      <c r="K15" s="831">
        <v>0</v>
      </c>
      <c r="L15" s="831"/>
      <c r="M15" s="831">
        <v>0</v>
      </c>
      <c r="N15" s="831"/>
      <c r="O15" s="831"/>
      <c r="P15" s="819"/>
      <c r="Q15" s="832"/>
    </row>
    <row r="16" spans="1:17" ht="14.45" customHeight="1" x14ac:dyDescent="0.2">
      <c r="A16" s="813" t="s">
        <v>2003</v>
      </c>
      <c r="B16" s="814" t="s">
        <v>2004</v>
      </c>
      <c r="C16" s="814" t="s">
        <v>1687</v>
      </c>
      <c r="D16" s="814" t="s">
        <v>2021</v>
      </c>
      <c r="E16" s="814" t="s">
        <v>2022</v>
      </c>
      <c r="F16" s="831"/>
      <c r="G16" s="831"/>
      <c r="H16" s="831"/>
      <c r="I16" s="831"/>
      <c r="J16" s="831">
        <v>1</v>
      </c>
      <c r="K16" s="831">
        <v>39860</v>
      </c>
      <c r="L16" s="831"/>
      <c r="M16" s="831">
        <v>39860</v>
      </c>
      <c r="N16" s="831"/>
      <c r="O16" s="831"/>
      <c r="P16" s="819"/>
      <c r="Q16" s="832"/>
    </row>
    <row r="17" spans="1:17" ht="14.45" customHeight="1" x14ac:dyDescent="0.2">
      <c r="A17" s="813" t="s">
        <v>2023</v>
      </c>
      <c r="B17" s="814" t="s">
        <v>2024</v>
      </c>
      <c r="C17" s="814" t="s">
        <v>1687</v>
      </c>
      <c r="D17" s="814" t="s">
        <v>2025</v>
      </c>
      <c r="E17" s="814" t="s">
        <v>2026</v>
      </c>
      <c r="F17" s="831">
        <v>22</v>
      </c>
      <c r="G17" s="831">
        <v>7810</v>
      </c>
      <c r="H17" s="831"/>
      <c r="I17" s="831">
        <v>355</v>
      </c>
      <c r="J17" s="831">
        <v>3</v>
      </c>
      <c r="K17" s="831">
        <v>1065</v>
      </c>
      <c r="L17" s="831"/>
      <c r="M17" s="831">
        <v>355</v>
      </c>
      <c r="N17" s="831"/>
      <c r="O17" s="831"/>
      <c r="P17" s="819"/>
      <c r="Q17" s="832"/>
    </row>
    <row r="18" spans="1:17" ht="14.45" customHeight="1" x14ac:dyDescent="0.2">
      <c r="A18" s="813" t="s">
        <v>2023</v>
      </c>
      <c r="B18" s="814" t="s">
        <v>2024</v>
      </c>
      <c r="C18" s="814" t="s">
        <v>1687</v>
      </c>
      <c r="D18" s="814" t="s">
        <v>2027</v>
      </c>
      <c r="E18" s="814" t="s">
        <v>2028</v>
      </c>
      <c r="F18" s="831">
        <v>2027</v>
      </c>
      <c r="G18" s="831">
        <v>131755</v>
      </c>
      <c r="H18" s="831"/>
      <c r="I18" s="831">
        <v>65</v>
      </c>
      <c r="J18" s="831">
        <v>2352</v>
      </c>
      <c r="K18" s="831">
        <v>155232</v>
      </c>
      <c r="L18" s="831"/>
      <c r="M18" s="831">
        <v>66</v>
      </c>
      <c r="N18" s="831">
        <v>469</v>
      </c>
      <c r="O18" s="831">
        <v>30954</v>
      </c>
      <c r="P18" s="819"/>
      <c r="Q18" s="832">
        <v>66</v>
      </c>
    </row>
    <row r="19" spans="1:17" ht="14.45" customHeight="1" x14ac:dyDescent="0.2">
      <c r="A19" s="813" t="s">
        <v>2023</v>
      </c>
      <c r="B19" s="814" t="s">
        <v>2024</v>
      </c>
      <c r="C19" s="814" t="s">
        <v>1687</v>
      </c>
      <c r="D19" s="814" t="s">
        <v>2029</v>
      </c>
      <c r="E19" s="814" t="s">
        <v>2030</v>
      </c>
      <c r="F19" s="831">
        <v>56</v>
      </c>
      <c r="G19" s="831">
        <v>1456</v>
      </c>
      <c r="H19" s="831"/>
      <c r="I19" s="831">
        <v>26</v>
      </c>
      <c r="J19" s="831">
        <v>65</v>
      </c>
      <c r="K19" s="831">
        <v>1690</v>
      </c>
      <c r="L19" s="831"/>
      <c r="M19" s="831">
        <v>26</v>
      </c>
      <c r="N19" s="831">
        <v>8</v>
      </c>
      <c r="O19" s="831">
        <v>208</v>
      </c>
      <c r="P19" s="819"/>
      <c r="Q19" s="832">
        <v>26</v>
      </c>
    </row>
    <row r="20" spans="1:17" ht="14.45" customHeight="1" x14ac:dyDescent="0.2">
      <c r="A20" s="813" t="s">
        <v>2023</v>
      </c>
      <c r="B20" s="814" t="s">
        <v>2024</v>
      </c>
      <c r="C20" s="814" t="s">
        <v>1687</v>
      </c>
      <c r="D20" s="814" t="s">
        <v>2031</v>
      </c>
      <c r="E20" s="814" t="s">
        <v>2032</v>
      </c>
      <c r="F20" s="831">
        <v>11</v>
      </c>
      <c r="G20" s="831">
        <v>605</v>
      </c>
      <c r="H20" s="831"/>
      <c r="I20" s="831">
        <v>55</v>
      </c>
      <c r="J20" s="831">
        <v>5</v>
      </c>
      <c r="K20" s="831">
        <v>275</v>
      </c>
      <c r="L20" s="831"/>
      <c r="M20" s="831">
        <v>55</v>
      </c>
      <c r="N20" s="831"/>
      <c r="O20" s="831"/>
      <c r="P20" s="819"/>
      <c r="Q20" s="832"/>
    </row>
    <row r="21" spans="1:17" ht="14.45" customHeight="1" x14ac:dyDescent="0.2">
      <c r="A21" s="813" t="s">
        <v>2023</v>
      </c>
      <c r="B21" s="814" t="s">
        <v>2024</v>
      </c>
      <c r="C21" s="814" t="s">
        <v>1687</v>
      </c>
      <c r="D21" s="814" t="s">
        <v>2033</v>
      </c>
      <c r="E21" s="814" t="s">
        <v>2034</v>
      </c>
      <c r="F21" s="831">
        <v>151</v>
      </c>
      <c r="G21" s="831">
        <v>11778</v>
      </c>
      <c r="H21" s="831"/>
      <c r="I21" s="831">
        <v>78</v>
      </c>
      <c r="J21" s="831">
        <v>98</v>
      </c>
      <c r="K21" s="831">
        <v>7644</v>
      </c>
      <c r="L21" s="831"/>
      <c r="M21" s="831">
        <v>78</v>
      </c>
      <c r="N21" s="831">
        <v>33</v>
      </c>
      <c r="O21" s="831">
        <v>2574</v>
      </c>
      <c r="P21" s="819"/>
      <c r="Q21" s="832">
        <v>78</v>
      </c>
    </row>
    <row r="22" spans="1:17" ht="14.45" customHeight="1" x14ac:dyDescent="0.2">
      <c r="A22" s="813" t="s">
        <v>2023</v>
      </c>
      <c r="B22" s="814" t="s">
        <v>2024</v>
      </c>
      <c r="C22" s="814" t="s">
        <v>1687</v>
      </c>
      <c r="D22" s="814" t="s">
        <v>2035</v>
      </c>
      <c r="E22" s="814" t="s">
        <v>2036</v>
      </c>
      <c r="F22" s="831">
        <v>555</v>
      </c>
      <c r="G22" s="831">
        <v>13320</v>
      </c>
      <c r="H22" s="831"/>
      <c r="I22" s="831">
        <v>24</v>
      </c>
      <c r="J22" s="831">
        <v>757</v>
      </c>
      <c r="K22" s="831">
        <v>18925</v>
      </c>
      <c r="L22" s="831"/>
      <c r="M22" s="831">
        <v>25</v>
      </c>
      <c r="N22" s="831">
        <v>166</v>
      </c>
      <c r="O22" s="831">
        <v>4316</v>
      </c>
      <c r="P22" s="819"/>
      <c r="Q22" s="832">
        <v>26</v>
      </c>
    </row>
    <row r="23" spans="1:17" ht="14.45" customHeight="1" x14ac:dyDescent="0.2">
      <c r="A23" s="813" t="s">
        <v>2023</v>
      </c>
      <c r="B23" s="814" t="s">
        <v>2024</v>
      </c>
      <c r="C23" s="814" t="s">
        <v>1687</v>
      </c>
      <c r="D23" s="814" t="s">
        <v>2037</v>
      </c>
      <c r="E23" s="814" t="s">
        <v>2038</v>
      </c>
      <c r="F23" s="831"/>
      <c r="G23" s="831"/>
      <c r="H23" s="831"/>
      <c r="I23" s="831"/>
      <c r="J23" s="831">
        <v>2</v>
      </c>
      <c r="K23" s="831">
        <v>206</v>
      </c>
      <c r="L23" s="831"/>
      <c r="M23" s="831">
        <v>103</v>
      </c>
      <c r="N23" s="831"/>
      <c r="O23" s="831"/>
      <c r="P23" s="819"/>
      <c r="Q23" s="832"/>
    </row>
    <row r="24" spans="1:17" ht="14.45" customHeight="1" x14ac:dyDescent="0.2">
      <c r="A24" s="813" t="s">
        <v>2023</v>
      </c>
      <c r="B24" s="814" t="s">
        <v>2024</v>
      </c>
      <c r="C24" s="814" t="s">
        <v>1687</v>
      </c>
      <c r="D24" s="814" t="s">
        <v>2039</v>
      </c>
      <c r="E24" s="814" t="s">
        <v>2040</v>
      </c>
      <c r="F24" s="831">
        <v>473</v>
      </c>
      <c r="G24" s="831">
        <v>31218</v>
      </c>
      <c r="H24" s="831"/>
      <c r="I24" s="831">
        <v>66</v>
      </c>
      <c r="J24" s="831">
        <v>451</v>
      </c>
      <c r="K24" s="831">
        <v>29766</v>
      </c>
      <c r="L24" s="831"/>
      <c r="M24" s="831">
        <v>66</v>
      </c>
      <c r="N24" s="831">
        <v>56</v>
      </c>
      <c r="O24" s="831">
        <v>3752</v>
      </c>
      <c r="P24" s="819"/>
      <c r="Q24" s="832">
        <v>67</v>
      </c>
    </row>
    <row r="25" spans="1:17" ht="14.45" customHeight="1" x14ac:dyDescent="0.2">
      <c r="A25" s="813" t="s">
        <v>2023</v>
      </c>
      <c r="B25" s="814" t="s">
        <v>2024</v>
      </c>
      <c r="C25" s="814" t="s">
        <v>1687</v>
      </c>
      <c r="D25" s="814" t="s">
        <v>2041</v>
      </c>
      <c r="E25" s="814" t="s">
        <v>2042</v>
      </c>
      <c r="F25" s="831">
        <v>1287</v>
      </c>
      <c r="G25" s="831">
        <v>451737</v>
      </c>
      <c r="H25" s="831"/>
      <c r="I25" s="831">
        <v>351</v>
      </c>
      <c r="J25" s="831">
        <v>1324</v>
      </c>
      <c r="K25" s="831">
        <v>466048</v>
      </c>
      <c r="L25" s="831"/>
      <c r="M25" s="831">
        <v>352</v>
      </c>
      <c r="N25" s="831">
        <v>224</v>
      </c>
      <c r="O25" s="831">
        <v>79296</v>
      </c>
      <c r="P25" s="819"/>
      <c r="Q25" s="832">
        <v>354</v>
      </c>
    </row>
    <row r="26" spans="1:17" ht="14.45" customHeight="1" x14ac:dyDescent="0.2">
      <c r="A26" s="813" t="s">
        <v>2023</v>
      </c>
      <c r="B26" s="814" t="s">
        <v>2024</v>
      </c>
      <c r="C26" s="814" t="s">
        <v>1687</v>
      </c>
      <c r="D26" s="814" t="s">
        <v>2043</v>
      </c>
      <c r="E26" s="814" t="s">
        <v>2044</v>
      </c>
      <c r="F26" s="831">
        <v>470</v>
      </c>
      <c r="G26" s="831">
        <v>11750</v>
      </c>
      <c r="H26" s="831"/>
      <c r="I26" s="831">
        <v>25</v>
      </c>
      <c r="J26" s="831">
        <v>586</v>
      </c>
      <c r="K26" s="831">
        <v>15236</v>
      </c>
      <c r="L26" s="831"/>
      <c r="M26" s="831">
        <v>26</v>
      </c>
      <c r="N26" s="831">
        <v>151</v>
      </c>
      <c r="O26" s="831">
        <v>4077</v>
      </c>
      <c r="P26" s="819"/>
      <c r="Q26" s="832">
        <v>27</v>
      </c>
    </row>
    <row r="27" spans="1:17" ht="14.45" customHeight="1" x14ac:dyDescent="0.2">
      <c r="A27" s="813" t="s">
        <v>2023</v>
      </c>
      <c r="B27" s="814" t="s">
        <v>2024</v>
      </c>
      <c r="C27" s="814" t="s">
        <v>1687</v>
      </c>
      <c r="D27" s="814" t="s">
        <v>2045</v>
      </c>
      <c r="E27" s="814" t="s">
        <v>2046</v>
      </c>
      <c r="F27" s="831">
        <v>79</v>
      </c>
      <c r="G27" s="831">
        <v>14299</v>
      </c>
      <c r="H27" s="831"/>
      <c r="I27" s="831">
        <v>181</v>
      </c>
      <c r="J27" s="831">
        <v>17</v>
      </c>
      <c r="K27" s="831">
        <v>3077</v>
      </c>
      <c r="L27" s="831"/>
      <c r="M27" s="831">
        <v>181</v>
      </c>
      <c r="N27" s="831">
        <v>8</v>
      </c>
      <c r="O27" s="831">
        <v>1464</v>
      </c>
      <c r="P27" s="819"/>
      <c r="Q27" s="832">
        <v>183</v>
      </c>
    </row>
    <row r="28" spans="1:17" ht="14.45" customHeight="1" x14ac:dyDescent="0.2">
      <c r="A28" s="813" t="s">
        <v>2023</v>
      </c>
      <c r="B28" s="814" t="s">
        <v>2024</v>
      </c>
      <c r="C28" s="814" t="s">
        <v>1687</v>
      </c>
      <c r="D28" s="814" t="s">
        <v>2047</v>
      </c>
      <c r="E28" s="814" t="s">
        <v>2048</v>
      </c>
      <c r="F28" s="831">
        <v>6</v>
      </c>
      <c r="G28" s="831">
        <v>156</v>
      </c>
      <c r="H28" s="831"/>
      <c r="I28" s="831">
        <v>26</v>
      </c>
      <c r="J28" s="831">
        <v>2</v>
      </c>
      <c r="K28" s="831">
        <v>54</v>
      </c>
      <c r="L28" s="831"/>
      <c r="M28" s="831">
        <v>27</v>
      </c>
      <c r="N28" s="831">
        <v>2</v>
      </c>
      <c r="O28" s="831">
        <v>54</v>
      </c>
      <c r="P28" s="819"/>
      <c r="Q28" s="832">
        <v>27</v>
      </c>
    </row>
    <row r="29" spans="1:17" ht="14.45" customHeight="1" x14ac:dyDescent="0.2">
      <c r="A29" s="813" t="s">
        <v>2023</v>
      </c>
      <c r="B29" s="814" t="s">
        <v>2024</v>
      </c>
      <c r="C29" s="814" t="s">
        <v>1687</v>
      </c>
      <c r="D29" s="814" t="s">
        <v>2049</v>
      </c>
      <c r="E29" s="814" t="s">
        <v>2050</v>
      </c>
      <c r="F29" s="831">
        <v>3</v>
      </c>
      <c r="G29" s="831">
        <v>252</v>
      </c>
      <c r="H29" s="831"/>
      <c r="I29" s="831">
        <v>84</v>
      </c>
      <c r="J29" s="831">
        <v>8</v>
      </c>
      <c r="K29" s="831">
        <v>672</v>
      </c>
      <c r="L29" s="831"/>
      <c r="M29" s="831">
        <v>84</v>
      </c>
      <c r="N29" s="831">
        <v>1</v>
      </c>
      <c r="O29" s="831">
        <v>85</v>
      </c>
      <c r="P29" s="819"/>
      <c r="Q29" s="832">
        <v>85</v>
      </c>
    </row>
    <row r="30" spans="1:17" ht="14.45" customHeight="1" x14ac:dyDescent="0.2">
      <c r="A30" s="813" t="s">
        <v>2023</v>
      </c>
      <c r="B30" s="814" t="s">
        <v>2024</v>
      </c>
      <c r="C30" s="814" t="s">
        <v>1687</v>
      </c>
      <c r="D30" s="814" t="s">
        <v>2051</v>
      </c>
      <c r="E30" s="814" t="s">
        <v>2052</v>
      </c>
      <c r="F30" s="831">
        <v>33</v>
      </c>
      <c r="G30" s="831">
        <v>8382</v>
      </c>
      <c r="H30" s="831"/>
      <c r="I30" s="831">
        <v>254</v>
      </c>
      <c r="J30" s="831">
        <v>29</v>
      </c>
      <c r="K30" s="831">
        <v>7366</v>
      </c>
      <c r="L30" s="831"/>
      <c r="M30" s="831">
        <v>254</v>
      </c>
      <c r="N30" s="831">
        <v>13</v>
      </c>
      <c r="O30" s="831">
        <v>3328</v>
      </c>
      <c r="P30" s="819"/>
      <c r="Q30" s="832">
        <v>256</v>
      </c>
    </row>
    <row r="31" spans="1:17" ht="14.45" customHeight="1" x14ac:dyDescent="0.2">
      <c r="A31" s="813" t="s">
        <v>2023</v>
      </c>
      <c r="B31" s="814" t="s">
        <v>2024</v>
      </c>
      <c r="C31" s="814" t="s">
        <v>1687</v>
      </c>
      <c r="D31" s="814" t="s">
        <v>2053</v>
      </c>
      <c r="E31" s="814" t="s">
        <v>2054</v>
      </c>
      <c r="F31" s="831">
        <v>42</v>
      </c>
      <c r="G31" s="831">
        <v>9114</v>
      </c>
      <c r="H31" s="831"/>
      <c r="I31" s="831">
        <v>217</v>
      </c>
      <c r="J31" s="831">
        <v>20</v>
      </c>
      <c r="K31" s="831">
        <v>4340</v>
      </c>
      <c r="L31" s="831"/>
      <c r="M31" s="831">
        <v>217</v>
      </c>
      <c r="N31" s="831">
        <v>11</v>
      </c>
      <c r="O31" s="831">
        <v>2409</v>
      </c>
      <c r="P31" s="819"/>
      <c r="Q31" s="832">
        <v>219</v>
      </c>
    </row>
    <row r="32" spans="1:17" ht="14.45" customHeight="1" x14ac:dyDescent="0.2">
      <c r="A32" s="813" t="s">
        <v>2023</v>
      </c>
      <c r="B32" s="814" t="s">
        <v>2024</v>
      </c>
      <c r="C32" s="814" t="s">
        <v>1687</v>
      </c>
      <c r="D32" s="814" t="s">
        <v>2055</v>
      </c>
      <c r="E32" s="814" t="s">
        <v>2056</v>
      </c>
      <c r="F32" s="831">
        <v>5</v>
      </c>
      <c r="G32" s="831">
        <v>185</v>
      </c>
      <c r="H32" s="831"/>
      <c r="I32" s="831">
        <v>37</v>
      </c>
      <c r="J32" s="831">
        <v>4</v>
      </c>
      <c r="K32" s="831">
        <v>148</v>
      </c>
      <c r="L32" s="831"/>
      <c r="M32" s="831">
        <v>37</v>
      </c>
      <c r="N32" s="831">
        <v>1</v>
      </c>
      <c r="O32" s="831">
        <v>39</v>
      </c>
      <c r="P32" s="819"/>
      <c r="Q32" s="832">
        <v>39</v>
      </c>
    </row>
    <row r="33" spans="1:17" ht="14.45" customHeight="1" x14ac:dyDescent="0.2">
      <c r="A33" s="813" t="s">
        <v>2023</v>
      </c>
      <c r="B33" s="814" t="s">
        <v>2024</v>
      </c>
      <c r="C33" s="814" t="s">
        <v>1687</v>
      </c>
      <c r="D33" s="814" t="s">
        <v>2057</v>
      </c>
      <c r="E33" s="814" t="s">
        <v>2058</v>
      </c>
      <c r="F33" s="831">
        <v>349</v>
      </c>
      <c r="G33" s="831">
        <v>17450</v>
      </c>
      <c r="H33" s="831"/>
      <c r="I33" s="831">
        <v>50</v>
      </c>
      <c r="J33" s="831">
        <v>360</v>
      </c>
      <c r="K33" s="831">
        <v>18000</v>
      </c>
      <c r="L33" s="831"/>
      <c r="M33" s="831">
        <v>50</v>
      </c>
      <c r="N33" s="831">
        <v>81</v>
      </c>
      <c r="O33" s="831">
        <v>4131</v>
      </c>
      <c r="P33" s="819"/>
      <c r="Q33" s="832">
        <v>51</v>
      </c>
    </row>
    <row r="34" spans="1:17" ht="14.45" customHeight="1" x14ac:dyDescent="0.2">
      <c r="A34" s="813" t="s">
        <v>2023</v>
      </c>
      <c r="B34" s="814" t="s">
        <v>2024</v>
      </c>
      <c r="C34" s="814" t="s">
        <v>1687</v>
      </c>
      <c r="D34" s="814" t="s">
        <v>2059</v>
      </c>
      <c r="E34" s="814" t="s">
        <v>2060</v>
      </c>
      <c r="F34" s="831"/>
      <c r="G34" s="831"/>
      <c r="H34" s="831"/>
      <c r="I34" s="831"/>
      <c r="J34" s="831"/>
      <c r="K34" s="831"/>
      <c r="L34" s="831"/>
      <c r="M34" s="831"/>
      <c r="N34" s="831">
        <v>1</v>
      </c>
      <c r="O34" s="831">
        <v>414</v>
      </c>
      <c r="P34" s="819"/>
      <c r="Q34" s="832">
        <v>414</v>
      </c>
    </row>
    <row r="35" spans="1:17" ht="14.45" customHeight="1" x14ac:dyDescent="0.2">
      <c r="A35" s="813" t="s">
        <v>2023</v>
      </c>
      <c r="B35" s="814" t="s">
        <v>2024</v>
      </c>
      <c r="C35" s="814" t="s">
        <v>1687</v>
      </c>
      <c r="D35" s="814" t="s">
        <v>2061</v>
      </c>
      <c r="E35" s="814" t="s">
        <v>2062</v>
      </c>
      <c r="F35" s="831"/>
      <c r="G35" s="831"/>
      <c r="H35" s="831"/>
      <c r="I35" s="831"/>
      <c r="J35" s="831"/>
      <c r="K35" s="831"/>
      <c r="L35" s="831"/>
      <c r="M35" s="831"/>
      <c r="N35" s="831">
        <v>1</v>
      </c>
      <c r="O35" s="831">
        <v>596</v>
      </c>
      <c r="P35" s="819"/>
      <c r="Q35" s="832">
        <v>596</v>
      </c>
    </row>
    <row r="36" spans="1:17" ht="14.45" customHeight="1" x14ac:dyDescent="0.2">
      <c r="A36" s="813" t="s">
        <v>2023</v>
      </c>
      <c r="B36" s="814" t="s">
        <v>2024</v>
      </c>
      <c r="C36" s="814" t="s">
        <v>1687</v>
      </c>
      <c r="D36" s="814" t="s">
        <v>2063</v>
      </c>
      <c r="E36" s="814" t="s">
        <v>2064</v>
      </c>
      <c r="F36" s="831"/>
      <c r="G36" s="831"/>
      <c r="H36" s="831"/>
      <c r="I36" s="831"/>
      <c r="J36" s="831">
        <v>1</v>
      </c>
      <c r="K36" s="831">
        <v>239</v>
      </c>
      <c r="L36" s="831"/>
      <c r="M36" s="831">
        <v>239</v>
      </c>
      <c r="N36" s="831"/>
      <c r="O36" s="831"/>
      <c r="P36" s="819"/>
      <c r="Q36" s="832"/>
    </row>
    <row r="37" spans="1:17" ht="14.45" customHeight="1" x14ac:dyDescent="0.2">
      <c r="A37" s="813" t="s">
        <v>2023</v>
      </c>
      <c r="B37" s="814" t="s">
        <v>2024</v>
      </c>
      <c r="C37" s="814" t="s">
        <v>1687</v>
      </c>
      <c r="D37" s="814" t="s">
        <v>2065</v>
      </c>
      <c r="E37" s="814" t="s">
        <v>2066</v>
      </c>
      <c r="F37" s="831"/>
      <c r="G37" s="831"/>
      <c r="H37" s="831"/>
      <c r="I37" s="831"/>
      <c r="J37" s="831">
        <v>1</v>
      </c>
      <c r="K37" s="831">
        <v>7394</v>
      </c>
      <c r="L37" s="831"/>
      <c r="M37" s="831">
        <v>7394</v>
      </c>
      <c r="N37" s="831"/>
      <c r="O37" s="831"/>
      <c r="P37" s="819"/>
      <c r="Q37" s="832"/>
    </row>
    <row r="38" spans="1:17" ht="14.45" customHeight="1" x14ac:dyDescent="0.2">
      <c r="A38" s="813" t="s">
        <v>2023</v>
      </c>
      <c r="B38" s="814" t="s">
        <v>2024</v>
      </c>
      <c r="C38" s="814" t="s">
        <v>1687</v>
      </c>
      <c r="D38" s="814" t="s">
        <v>2067</v>
      </c>
      <c r="E38" s="814" t="s">
        <v>2068</v>
      </c>
      <c r="F38" s="831"/>
      <c r="G38" s="831"/>
      <c r="H38" s="831"/>
      <c r="I38" s="831"/>
      <c r="J38" s="831"/>
      <c r="K38" s="831"/>
      <c r="L38" s="831"/>
      <c r="M38" s="831"/>
      <c r="N38" s="831">
        <v>1</v>
      </c>
      <c r="O38" s="831">
        <v>3242</v>
      </c>
      <c r="P38" s="819"/>
      <c r="Q38" s="832">
        <v>3242</v>
      </c>
    </row>
    <row r="39" spans="1:17" ht="14.45" customHeight="1" x14ac:dyDescent="0.2">
      <c r="A39" s="813" t="s">
        <v>2069</v>
      </c>
      <c r="B39" s="814" t="s">
        <v>2070</v>
      </c>
      <c r="C39" s="814" t="s">
        <v>1687</v>
      </c>
      <c r="D39" s="814" t="s">
        <v>2071</v>
      </c>
      <c r="E39" s="814" t="s">
        <v>2072</v>
      </c>
      <c r="F39" s="831">
        <v>103</v>
      </c>
      <c r="G39" s="831">
        <v>2884</v>
      </c>
      <c r="H39" s="831"/>
      <c r="I39" s="831">
        <v>28</v>
      </c>
      <c r="J39" s="831">
        <v>118</v>
      </c>
      <c r="K39" s="831">
        <v>3304</v>
      </c>
      <c r="L39" s="831"/>
      <c r="M39" s="831">
        <v>28</v>
      </c>
      <c r="N39" s="831">
        <v>35</v>
      </c>
      <c r="O39" s="831">
        <v>1015</v>
      </c>
      <c r="P39" s="819"/>
      <c r="Q39" s="832">
        <v>29</v>
      </c>
    </row>
    <row r="40" spans="1:17" ht="14.45" customHeight="1" x14ac:dyDescent="0.2">
      <c r="A40" s="813" t="s">
        <v>2069</v>
      </c>
      <c r="B40" s="814" t="s">
        <v>2070</v>
      </c>
      <c r="C40" s="814" t="s">
        <v>1687</v>
      </c>
      <c r="D40" s="814" t="s">
        <v>2073</v>
      </c>
      <c r="E40" s="814" t="s">
        <v>2074</v>
      </c>
      <c r="F40" s="831">
        <v>1</v>
      </c>
      <c r="G40" s="831">
        <v>54</v>
      </c>
      <c r="H40" s="831"/>
      <c r="I40" s="831">
        <v>54</v>
      </c>
      <c r="J40" s="831">
        <v>2</v>
      </c>
      <c r="K40" s="831">
        <v>108</v>
      </c>
      <c r="L40" s="831"/>
      <c r="M40" s="831">
        <v>54</v>
      </c>
      <c r="N40" s="831"/>
      <c r="O40" s="831"/>
      <c r="P40" s="819"/>
      <c r="Q40" s="832"/>
    </row>
    <row r="41" spans="1:17" ht="14.45" customHeight="1" x14ac:dyDescent="0.2">
      <c r="A41" s="813" t="s">
        <v>2069</v>
      </c>
      <c r="B41" s="814" t="s">
        <v>2070</v>
      </c>
      <c r="C41" s="814" t="s">
        <v>1687</v>
      </c>
      <c r="D41" s="814" t="s">
        <v>2075</v>
      </c>
      <c r="E41" s="814" t="s">
        <v>2076</v>
      </c>
      <c r="F41" s="831">
        <v>130</v>
      </c>
      <c r="G41" s="831">
        <v>3120</v>
      </c>
      <c r="H41" s="831"/>
      <c r="I41" s="831">
        <v>24</v>
      </c>
      <c r="J41" s="831">
        <v>158</v>
      </c>
      <c r="K41" s="831">
        <v>3792</v>
      </c>
      <c r="L41" s="831"/>
      <c r="M41" s="831">
        <v>24</v>
      </c>
      <c r="N41" s="831">
        <v>25</v>
      </c>
      <c r="O41" s="831">
        <v>625</v>
      </c>
      <c r="P41" s="819"/>
      <c r="Q41" s="832">
        <v>25</v>
      </c>
    </row>
    <row r="42" spans="1:17" ht="14.45" customHeight="1" x14ac:dyDescent="0.2">
      <c r="A42" s="813" t="s">
        <v>2069</v>
      </c>
      <c r="B42" s="814" t="s">
        <v>2070</v>
      </c>
      <c r="C42" s="814" t="s">
        <v>1687</v>
      </c>
      <c r="D42" s="814" t="s">
        <v>2077</v>
      </c>
      <c r="E42" s="814" t="s">
        <v>2078</v>
      </c>
      <c r="F42" s="831">
        <v>190</v>
      </c>
      <c r="G42" s="831">
        <v>5130</v>
      </c>
      <c r="H42" s="831"/>
      <c r="I42" s="831">
        <v>27</v>
      </c>
      <c r="J42" s="831">
        <v>194</v>
      </c>
      <c r="K42" s="831">
        <v>5238</v>
      </c>
      <c r="L42" s="831"/>
      <c r="M42" s="831">
        <v>27</v>
      </c>
      <c r="N42" s="831">
        <v>42</v>
      </c>
      <c r="O42" s="831">
        <v>1176</v>
      </c>
      <c r="P42" s="819"/>
      <c r="Q42" s="832">
        <v>28</v>
      </c>
    </row>
    <row r="43" spans="1:17" ht="14.45" customHeight="1" x14ac:dyDescent="0.2">
      <c r="A43" s="813" t="s">
        <v>2069</v>
      </c>
      <c r="B43" s="814" t="s">
        <v>2070</v>
      </c>
      <c r="C43" s="814" t="s">
        <v>1687</v>
      </c>
      <c r="D43" s="814" t="s">
        <v>2079</v>
      </c>
      <c r="E43" s="814" t="s">
        <v>2080</v>
      </c>
      <c r="F43" s="831">
        <v>26</v>
      </c>
      <c r="G43" s="831">
        <v>702</v>
      </c>
      <c r="H43" s="831"/>
      <c r="I43" s="831">
        <v>27</v>
      </c>
      <c r="J43" s="831">
        <v>24</v>
      </c>
      <c r="K43" s="831">
        <v>648</v>
      </c>
      <c r="L43" s="831"/>
      <c r="M43" s="831">
        <v>27</v>
      </c>
      <c r="N43" s="831">
        <v>4</v>
      </c>
      <c r="O43" s="831">
        <v>112</v>
      </c>
      <c r="P43" s="819"/>
      <c r="Q43" s="832">
        <v>28</v>
      </c>
    </row>
    <row r="44" spans="1:17" ht="14.45" customHeight="1" x14ac:dyDescent="0.2">
      <c r="A44" s="813" t="s">
        <v>2069</v>
      </c>
      <c r="B44" s="814" t="s">
        <v>2070</v>
      </c>
      <c r="C44" s="814" t="s">
        <v>1687</v>
      </c>
      <c r="D44" s="814" t="s">
        <v>2081</v>
      </c>
      <c r="E44" s="814" t="s">
        <v>2082</v>
      </c>
      <c r="F44" s="831">
        <v>2562</v>
      </c>
      <c r="G44" s="831">
        <v>58926</v>
      </c>
      <c r="H44" s="831"/>
      <c r="I44" s="831">
        <v>23</v>
      </c>
      <c r="J44" s="831">
        <v>2699</v>
      </c>
      <c r="K44" s="831">
        <v>62077</v>
      </c>
      <c r="L44" s="831"/>
      <c r="M44" s="831">
        <v>23</v>
      </c>
      <c r="N44" s="831">
        <v>606</v>
      </c>
      <c r="O44" s="831">
        <v>14544</v>
      </c>
      <c r="P44" s="819"/>
      <c r="Q44" s="832">
        <v>24</v>
      </c>
    </row>
    <row r="45" spans="1:17" ht="14.45" customHeight="1" x14ac:dyDescent="0.2">
      <c r="A45" s="813" t="s">
        <v>2069</v>
      </c>
      <c r="B45" s="814" t="s">
        <v>2070</v>
      </c>
      <c r="C45" s="814" t="s">
        <v>1687</v>
      </c>
      <c r="D45" s="814" t="s">
        <v>2083</v>
      </c>
      <c r="E45" s="814" t="s">
        <v>2084</v>
      </c>
      <c r="F45" s="831">
        <v>5140</v>
      </c>
      <c r="G45" s="831">
        <v>318680</v>
      </c>
      <c r="H45" s="831"/>
      <c r="I45" s="831">
        <v>62</v>
      </c>
      <c r="J45" s="831">
        <v>5649</v>
      </c>
      <c r="K45" s="831">
        <v>355887</v>
      </c>
      <c r="L45" s="831"/>
      <c r="M45" s="831">
        <v>63</v>
      </c>
      <c r="N45" s="831">
        <v>1105</v>
      </c>
      <c r="O45" s="831">
        <v>69615</v>
      </c>
      <c r="P45" s="819"/>
      <c r="Q45" s="832">
        <v>63</v>
      </c>
    </row>
    <row r="46" spans="1:17" ht="14.45" customHeight="1" x14ac:dyDescent="0.2">
      <c r="A46" s="813" t="s">
        <v>2069</v>
      </c>
      <c r="B46" s="814" t="s">
        <v>2070</v>
      </c>
      <c r="C46" s="814" t="s">
        <v>1687</v>
      </c>
      <c r="D46" s="814" t="s">
        <v>2085</v>
      </c>
      <c r="E46" s="814" t="s">
        <v>2086</v>
      </c>
      <c r="F46" s="831"/>
      <c r="G46" s="831"/>
      <c r="H46" s="831"/>
      <c r="I46" s="831"/>
      <c r="J46" s="831">
        <v>2</v>
      </c>
      <c r="K46" s="831">
        <v>170</v>
      </c>
      <c r="L46" s="831"/>
      <c r="M46" s="831">
        <v>85</v>
      </c>
      <c r="N46" s="831">
        <v>2</v>
      </c>
      <c r="O46" s="831">
        <v>172</v>
      </c>
      <c r="P46" s="819"/>
      <c r="Q46" s="832">
        <v>86</v>
      </c>
    </row>
    <row r="47" spans="1:17" ht="14.45" customHeight="1" x14ac:dyDescent="0.2">
      <c r="A47" s="813" t="s">
        <v>2069</v>
      </c>
      <c r="B47" s="814" t="s">
        <v>2070</v>
      </c>
      <c r="C47" s="814" t="s">
        <v>1687</v>
      </c>
      <c r="D47" s="814" t="s">
        <v>2087</v>
      </c>
      <c r="E47" s="814" t="s">
        <v>2088</v>
      </c>
      <c r="F47" s="831">
        <v>35</v>
      </c>
      <c r="G47" s="831">
        <v>34580</v>
      </c>
      <c r="H47" s="831"/>
      <c r="I47" s="831">
        <v>988</v>
      </c>
      <c r="J47" s="831">
        <v>52</v>
      </c>
      <c r="K47" s="831">
        <v>51376</v>
      </c>
      <c r="L47" s="831"/>
      <c r="M47" s="831">
        <v>988</v>
      </c>
      <c r="N47" s="831">
        <v>16</v>
      </c>
      <c r="O47" s="831">
        <v>15840</v>
      </c>
      <c r="P47" s="819"/>
      <c r="Q47" s="832">
        <v>990</v>
      </c>
    </row>
    <row r="48" spans="1:17" ht="14.45" customHeight="1" x14ac:dyDescent="0.2">
      <c r="A48" s="813" t="s">
        <v>2069</v>
      </c>
      <c r="B48" s="814" t="s">
        <v>2070</v>
      </c>
      <c r="C48" s="814" t="s">
        <v>1687</v>
      </c>
      <c r="D48" s="814" t="s">
        <v>2089</v>
      </c>
      <c r="E48" s="814" t="s">
        <v>2090</v>
      </c>
      <c r="F48" s="831">
        <v>1373</v>
      </c>
      <c r="G48" s="831">
        <v>41190</v>
      </c>
      <c r="H48" s="831"/>
      <c r="I48" s="831">
        <v>30</v>
      </c>
      <c r="J48" s="831">
        <v>1444</v>
      </c>
      <c r="K48" s="831">
        <v>43320</v>
      </c>
      <c r="L48" s="831"/>
      <c r="M48" s="831">
        <v>30</v>
      </c>
      <c r="N48" s="831">
        <v>315</v>
      </c>
      <c r="O48" s="831">
        <v>9765</v>
      </c>
      <c r="P48" s="819"/>
      <c r="Q48" s="832">
        <v>31</v>
      </c>
    </row>
    <row r="49" spans="1:17" ht="14.45" customHeight="1" x14ac:dyDescent="0.2">
      <c r="A49" s="813" t="s">
        <v>2069</v>
      </c>
      <c r="B49" s="814" t="s">
        <v>2070</v>
      </c>
      <c r="C49" s="814" t="s">
        <v>1687</v>
      </c>
      <c r="D49" s="814" t="s">
        <v>2091</v>
      </c>
      <c r="E49" s="814" t="s">
        <v>2092</v>
      </c>
      <c r="F49" s="831">
        <v>5</v>
      </c>
      <c r="G49" s="831">
        <v>8970</v>
      </c>
      <c r="H49" s="831"/>
      <c r="I49" s="831">
        <v>1794</v>
      </c>
      <c r="J49" s="831">
        <v>2</v>
      </c>
      <c r="K49" s="831">
        <v>3600</v>
      </c>
      <c r="L49" s="831"/>
      <c r="M49" s="831">
        <v>1800</v>
      </c>
      <c r="N49" s="831"/>
      <c r="O49" s="831"/>
      <c r="P49" s="819"/>
      <c r="Q49" s="832"/>
    </row>
    <row r="50" spans="1:17" ht="14.45" customHeight="1" x14ac:dyDescent="0.2">
      <c r="A50" s="813" t="s">
        <v>2069</v>
      </c>
      <c r="B50" s="814" t="s">
        <v>2070</v>
      </c>
      <c r="C50" s="814" t="s">
        <v>1687</v>
      </c>
      <c r="D50" s="814" t="s">
        <v>2093</v>
      </c>
      <c r="E50" s="814" t="s">
        <v>2094</v>
      </c>
      <c r="F50" s="831"/>
      <c r="G50" s="831"/>
      <c r="H50" s="831"/>
      <c r="I50" s="831"/>
      <c r="J50" s="831">
        <v>2</v>
      </c>
      <c r="K50" s="831">
        <v>38</v>
      </c>
      <c r="L50" s="831"/>
      <c r="M50" s="831">
        <v>19</v>
      </c>
      <c r="N50" s="831"/>
      <c r="O50" s="831"/>
      <c r="P50" s="819"/>
      <c r="Q50" s="832"/>
    </row>
    <row r="51" spans="1:17" ht="14.45" customHeight="1" x14ac:dyDescent="0.2">
      <c r="A51" s="813" t="s">
        <v>2069</v>
      </c>
      <c r="B51" s="814" t="s">
        <v>2070</v>
      </c>
      <c r="C51" s="814" t="s">
        <v>1687</v>
      </c>
      <c r="D51" s="814" t="s">
        <v>2095</v>
      </c>
      <c r="E51" s="814" t="s">
        <v>2096</v>
      </c>
      <c r="F51" s="831">
        <v>7</v>
      </c>
      <c r="G51" s="831">
        <v>574</v>
      </c>
      <c r="H51" s="831"/>
      <c r="I51" s="831">
        <v>82</v>
      </c>
      <c r="J51" s="831">
        <v>4</v>
      </c>
      <c r="K51" s="831">
        <v>328</v>
      </c>
      <c r="L51" s="831"/>
      <c r="M51" s="831">
        <v>82</v>
      </c>
      <c r="N51" s="831">
        <v>2</v>
      </c>
      <c r="O51" s="831">
        <v>166</v>
      </c>
      <c r="P51" s="819"/>
      <c r="Q51" s="832">
        <v>83</v>
      </c>
    </row>
    <row r="52" spans="1:17" ht="14.45" customHeight="1" x14ac:dyDescent="0.2">
      <c r="A52" s="813" t="s">
        <v>2069</v>
      </c>
      <c r="B52" s="814" t="s">
        <v>2070</v>
      </c>
      <c r="C52" s="814" t="s">
        <v>1687</v>
      </c>
      <c r="D52" s="814" t="s">
        <v>2097</v>
      </c>
      <c r="E52" s="814" t="s">
        <v>2098</v>
      </c>
      <c r="F52" s="831">
        <v>2</v>
      </c>
      <c r="G52" s="831">
        <v>532</v>
      </c>
      <c r="H52" s="831"/>
      <c r="I52" s="831">
        <v>266</v>
      </c>
      <c r="J52" s="831">
        <v>3</v>
      </c>
      <c r="K52" s="831">
        <v>798</v>
      </c>
      <c r="L52" s="831"/>
      <c r="M52" s="831">
        <v>266</v>
      </c>
      <c r="N52" s="831"/>
      <c r="O52" s="831"/>
      <c r="P52" s="819"/>
      <c r="Q52" s="832"/>
    </row>
    <row r="53" spans="1:17" ht="14.45" customHeight="1" x14ac:dyDescent="0.2">
      <c r="A53" s="813" t="s">
        <v>2069</v>
      </c>
      <c r="B53" s="814" t="s">
        <v>2070</v>
      </c>
      <c r="C53" s="814" t="s">
        <v>1687</v>
      </c>
      <c r="D53" s="814" t="s">
        <v>2099</v>
      </c>
      <c r="E53" s="814" t="s">
        <v>2100</v>
      </c>
      <c r="F53" s="831"/>
      <c r="G53" s="831"/>
      <c r="H53" s="831"/>
      <c r="I53" s="831"/>
      <c r="J53" s="831">
        <v>2</v>
      </c>
      <c r="K53" s="831">
        <v>38</v>
      </c>
      <c r="L53" s="831"/>
      <c r="M53" s="831">
        <v>19</v>
      </c>
      <c r="N53" s="831"/>
      <c r="O53" s="831"/>
      <c r="P53" s="819"/>
      <c r="Q53" s="832"/>
    </row>
    <row r="54" spans="1:17" ht="14.45" customHeight="1" x14ac:dyDescent="0.2">
      <c r="A54" s="813" t="s">
        <v>2069</v>
      </c>
      <c r="B54" s="814" t="s">
        <v>2070</v>
      </c>
      <c r="C54" s="814" t="s">
        <v>1687</v>
      </c>
      <c r="D54" s="814" t="s">
        <v>2101</v>
      </c>
      <c r="E54" s="814" t="s">
        <v>2102</v>
      </c>
      <c r="F54" s="831"/>
      <c r="G54" s="831"/>
      <c r="H54" s="831"/>
      <c r="I54" s="831"/>
      <c r="J54" s="831">
        <v>2</v>
      </c>
      <c r="K54" s="831">
        <v>32</v>
      </c>
      <c r="L54" s="831"/>
      <c r="M54" s="831">
        <v>16</v>
      </c>
      <c r="N54" s="831"/>
      <c r="O54" s="831"/>
      <c r="P54" s="819"/>
      <c r="Q54" s="832"/>
    </row>
    <row r="55" spans="1:17" ht="14.45" customHeight="1" x14ac:dyDescent="0.2">
      <c r="A55" s="813" t="s">
        <v>2069</v>
      </c>
      <c r="B55" s="814" t="s">
        <v>2070</v>
      </c>
      <c r="C55" s="814" t="s">
        <v>1687</v>
      </c>
      <c r="D55" s="814" t="s">
        <v>2103</v>
      </c>
      <c r="E55" s="814" t="s">
        <v>2104</v>
      </c>
      <c r="F55" s="831">
        <v>4</v>
      </c>
      <c r="G55" s="831">
        <v>1064</v>
      </c>
      <c r="H55" s="831"/>
      <c r="I55" s="831">
        <v>266</v>
      </c>
      <c r="J55" s="831">
        <v>11</v>
      </c>
      <c r="K55" s="831">
        <v>2926</v>
      </c>
      <c r="L55" s="831"/>
      <c r="M55" s="831">
        <v>266</v>
      </c>
      <c r="N55" s="831"/>
      <c r="O55" s="831"/>
      <c r="P55" s="819"/>
      <c r="Q55" s="832"/>
    </row>
    <row r="56" spans="1:17" ht="14.45" customHeight="1" x14ac:dyDescent="0.2">
      <c r="A56" s="813" t="s">
        <v>2069</v>
      </c>
      <c r="B56" s="814" t="s">
        <v>2070</v>
      </c>
      <c r="C56" s="814" t="s">
        <v>1687</v>
      </c>
      <c r="D56" s="814" t="s">
        <v>2105</v>
      </c>
      <c r="E56" s="814" t="s">
        <v>2106</v>
      </c>
      <c r="F56" s="831">
        <v>4</v>
      </c>
      <c r="G56" s="831">
        <v>924</v>
      </c>
      <c r="H56" s="831"/>
      <c r="I56" s="831">
        <v>231</v>
      </c>
      <c r="J56" s="831">
        <v>10</v>
      </c>
      <c r="K56" s="831">
        <v>2310</v>
      </c>
      <c r="L56" s="831"/>
      <c r="M56" s="831">
        <v>231</v>
      </c>
      <c r="N56" s="831"/>
      <c r="O56" s="831"/>
      <c r="P56" s="819"/>
      <c r="Q56" s="832"/>
    </row>
    <row r="57" spans="1:17" ht="14.45" customHeight="1" x14ac:dyDescent="0.2">
      <c r="A57" s="813" t="s">
        <v>2069</v>
      </c>
      <c r="B57" s="814" t="s">
        <v>2070</v>
      </c>
      <c r="C57" s="814" t="s">
        <v>1687</v>
      </c>
      <c r="D57" s="814" t="s">
        <v>2107</v>
      </c>
      <c r="E57" s="814" t="s">
        <v>2108</v>
      </c>
      <c r="F57" s="831">
        <v>1</v>
      </c>
      <c r="G57" s="831">
        <v>64</v>
      </c>
      <c r="H57" s="831"/>
      <c r="I57" s="831">
        <v>64</v>
      </c>
      <c r="J57" s="831">
        <v>1</v>
      </c>
      <c r="K57" s="831">
        <v>64</v>
      </c>
      <c r="L57" s="831"/>
      <c r="M57" s="831">
        <v>64</v>
      </c>
      <c r="N57" s="831"/>
      <c r="O57" s="831"/>
      <c r="P57" s="819"/>
      <c r="Q57" s="832"/>
    </row>
    <row r="58" spans="1:17" ht="14.45" customHeight="1" x14ac:dyDescent="0.2">
      <c r="A58" s="813" t="s">
        <v>2069</v>
      </c>
      <c r="B58" s="814" t="s">
        <v>2070</v>
      </c>
      <c r="C58" s="814" t="s">
        <v>1687</v>
      </c>
      <c r="D58" s="814" t="s">
        <v>2109</v>
      </c>
      <c r="E58" s="814" t="s">
        <v>2110</v>
      </c>
      <c r="F58" s="831"/>
      <c r="G58" s="831"/>
      <c r="H58" s="831"/>
      <c r="I58" s="831"/>
      <c r="J58" s="831">
        <v>2</v>
      </c>
      <c r="K58" s="831">
        <v>36</v>
      </c>
      <c r="L58" s="831"/>
      <c r="M58" s="831">
        <v>18</v>
      </c>
      <c r="N58" s="831"/>
      <c r="O58" s="831"/>
      <c r="P58" s="819"/>
      <c r="Q58" s="832"/>
    </row>
    <row r="59" spans="1:17" ht="14.45" customHeight="1" x14ac:dyDescent="0.2">
      <c r="A59" s="813" t="s">
        <v>2069</v>
      </c>
      <c r="B59" s="814" t="s">
        <v>2070</v>
      </c>
      <c r="C59" s="814" t="s">
        <v>1687</v>
      </c>
      <c r="D59" s="814" t="s">
        <v>2111</v>
      </c>
      <c r="E59" s="814" t="s">
        <v>2112</v>
      </c>
      <c r="F59" s="831">
        <v>484</v>
      </c>
      <c r="G59" s="831">
        <v>8228</v>
      </c>
      <c r="H59" s="831"/>
      <c r="I59" s="831">
        <v>17</v>
      </c>
      <c r="J59" s="831">
        <v>452</v>
      </c>
      <c r="K59" s="831">
        <v>7684</v>
      </c>
      <c r="L59" s="831"/>
      <c r="M59" s="831">
        <v>17</v>
      </c>
      <c r="N59" s="831">
        <v>87</v>
      </c>
      <c r="O59" s="831">
        <v>1479</v>
      </c>
      <c r="P59" s="819"/>
      <c r="Q59" s="832">
        <v>17</v>
      </c>
    </row>
    <row r="60" spans="1:17" ht="14.45" customHeight="1" x14ac:dyDescent="0.2">
      <c r="A60" s="813" t="s">
        <v>2069</v>
      </c>
      <c r="B60" s="814" t="s">
        <v>2070</v>
      </c>
      <c r="C60" s="814" t="s">
        <v>1687</v>
      </c>
      <c r="D60" s="814" t="s">
        <v>2113</v>
      </c>
      <c r="E60" s="814" t="s">
        <v>2114</v>
      </c>
      <c r="F60" s="831">
        <v>1</v>
      </c>
      <c r="G60" s="831">
        <v>47</v>
      </c>
      <c r="H60" s="831"/>
      <c r="I60" s="831">
        <v>47</v>
      </c>
      <c r="J60" s="831"/>
      <c r="K60" s="831"/>
      <c r="L60" s="831"/>
      <c r="M60" s="831"/>
      <c r="N60" s="831"/>
      <c r="O60" s="831"/>
      <c r="P60" s="819"/>
      <c r="Q60" s="832"/>
    </row>
    <row r="61" spans="1:17" ht="14.45" customHeight="1" x14ac:dyDescent="0.2">
      <c r="A61" s="813" t="s">
        <v>2069</v>
      </c>
      <c r="B61" s="814" t="s">
        <v>2070</v>
      </c>
      <c r="C61" s="814" t="s">
        <v>1687</v>
      </c>
      <c r="D61" s="814" t="s">
        <v>2115</v>
      </c>
      <c r="E61" s="814" t="s">
        <v>2116</v>
      </c>
      <c r="F61" s="831">
        <v>6</v>
      </c>
      <c r="G61" s="831">
        <v>318</v>
      </c>
      <c r="H61" s="831"/>
      <c r="I61" s="831">
        <v>53</v>
      </c>
      <c r="J61" s="831">
        <v>6</v>
      </c>
      <c r="K61" s="831">
        <v>318</v>
      </c>
      <c r="L61" s="831"/>
      <c r="M61" s="831">
        <v>53</v>
      </c>
      <c r="N61" s="831">
        <v>3</v>
      </c>
      <c r="O61" s="831">
        <v>162</v>
      </c>
      <c r="P61" s="819"/>
      <c r="Q61" s="832">
        <v>54</v>
      </c>
    </row>
    <row r="62" spans="1:17" ht="14.45" customHeight="1" x14ac:dyDescent="0.2">
      <c r="A62" s="813" t="s">
        <v>2069</v>
      </c>
      <c r="B62" s="814" t="s">
        <v>2070</v>
      </c>
      <c r="C62" s="814" t="s">
        <v>1687</v>
      </c>
      <c r="D62" s="814" t="s">
        <v>2117</v>
      </c>
      <c r="E62" s="814" t="s">
        <v>2118</v>
      </c>
      <c r="F62" s="831">
        <v>1</v>
      </c>
      <c r="G62" s="831">
        <v>61</v>
      </c>
      <c r="H62" s="831"/>
      <c r="I62" s="831">
        <v>61</v>
      </c>
      <c r="J62" s="831">
        <v>5</v>
      </c>
      <c r="K62" s="831">
        <v>305</v>
      </c>
      <c r="L62" s="831"/>
      <c r="M62" s="831">
        <v>61</v>
      </c>
      <c r="N62" s="831"/>
      <c r="O62" s="831"/>
      <c r="P62" s="819"/>
      <c r="Q62" s="832"/>
    </row>
    <row r="63" spans="1:17" ht="14.45" customHeight="1" x14ac:dyDescent="0.2">
      <c r="A63" s="813" t="s">
        <v>2069</v>
      </c>
      <c r="B63" s="814" t="s">
        <v>2070</v>
      </c>
      <c r="C63" s="814" t="s">
        <v>1687</v>
      </c>
      <c r="D63" s="814" t="s">
        <v>2119</v>
      </c>
      <c r="E63" s="814" t="s">
        <v>2120</v>
      </c>
      <c r="F63" s="831"/>
      <c r="G63" s="831"/>
      <c r="H63" s="831"/>
      <c r="I63" s="831"/>
      <c r="J63" s="831">
        <v>2</v>
      </c>
      <c r="K63" s="831">
        <v>36</v>
      </c>
      <c r="L63" s="831"/>
      <c r="M63" s="831">
        <v>18</v>
      </c>
      <c r="N63" s="831"/>
      <c r="O63" s="831"/>
      <c r="P63" s="819"/>
      <c r="Q63" s="832"/>
    </row>
    <row r="64" spans="1:17" ht="14.45" customHeight="1" x14ac:dyDescent="0.2">
      <c r="A64" s="813" t="s">
        <v>2069</v>
      </c>
      <c r="B64" s="814" t="s">
        <v>2070</v>
      </c>
      <c r="C64" s="814" t="s">
        <v>1687</v>
      </c>
      <c r="D64" s="814" t="s">
        <v>2121</v>
      </c>
      <c r="E64" s="814" t="s">
        <v>2122</v>
      </c>
      <c r="F64" s="831"/>
      <c r="G64" s="831"/>
      <c r="H64" s="831"/>
      <c r="I64" s="831"/>
      <c r="J64" s="831">
        <v>5</v>
      </c>
      <c r="K64" s="831">
        <v>95</v>
      </c>
      <c r="L64" s="831"/>
      <c r="M64" s="831">
        <v>19</v>
      </c>
      <c r="N64" s="831">
        <v>1</v>
      </c>
      <c r="O64" s="831">
        <v>19</v>
      </c>
      <c r="P64" s="819"/>
      <c r="Q64" s="832">
        <v>19</v>
      </c>
    </row>
    <row r="65" spans="1:17" ht="14.45" customHeight="1" x14ac:dyDescent="0.2">
      <c r="A65" s="813" t="s">
        <v>2069</v>
      </c>
      <c r="B65" s="814" t="s">
        <v>2070</v>
      </c>
      <c r="C65" s="814" t="s">
        <v>1687</v>
      </c>
      <c r="D65" s="814" t="s">
        <v>2123</v>
      </c>
      <c r="E65" s="814" t="s">
        <v>2124</v>
      </c>
      <c r="F65" s="831">
        <v>9</v>
      </c>
      <c r="G65" s="831">
        <v>981</v>
      </c>
      <c r="H65" s="831"/>
      <c r="I65" s="831">
        <v>109</v>
      </c>
      <c r="J65" s="831">
        <v>25</v>
      </c>
      <c r="K65" s="831">
        <v>2725</v>
      </c>
      <c r="L65" s="831"/>
      <c r="M65" s="831">
        <v>109</v>
      </c>
      <c r="N65" s="831">
        <v>1</v>
      </c>
      <c r="O65" s="831">
        <v>111</v>
      </c>
      <c r="P65" s="819"/>
      <c r="Q65" s="832">
        <v>111</v>
      </c>
    </row>
    <row r="66" spans="1:17" ht="14.45" customHeight="1" x14ac:dyDescent="0.2">
      <c r="A66" s="813" t="s">
        <v>2069</v>
      </c>
      <c r="B66" s="814" t="s">
        <v>2070</v>
      </c>
      <c r="C66" s="814" t="s">
        <v>1687</v>
      </c>
      <c r="D66" s="814" t="s">
        <v>2125</v>
      </c>
      <c r="E66" s="814" t="s">
        <v>2126</v>
      </c>
      <c r="F66" s="831">
        <v>2</v>
      </c>
      <c r="G66" s="831">
        <v>2940</v>
      </c>
      <c r="H66" s="831"/>
      <c r="I66" s="831">
        <v>1470</v>
      </c>
      <c r="J66" s="831"/>
      <c r="K66" s="831"/>
      <c r="L66" s="831"/>
      <c r="M66" s="831"/>
      <c r="N66" s="831"/>
      <c r="O66" s="831"/>
      <c r="P66" s="819"/>
      <c r="Q66" s="832"/>
    </row>
    <row r="67" spans="1:17" ht="14.45" customHeight="1" x14ac:dyDescent="0.2">
      <c r="A67" s="813" t="s">
        <v>2069</v>
      </c>
      <c r="B67" s="814" t="s">
        <v>2070</v>
      </c>
      <c r="C67" s="814" t="s">
        <v>1687</v>
      </c>
      <c r="D67" s="814" t="s">
        <v>2127</v>
      </c>
      <c r="E67" s="814" t="s">
        <v>2128</v>
      </c>
      <c r="F67" s="831">
        <v>2</v>
      </c>
      <c r="G67" s="831">
        <v>784</v>
      </c>
      <c r="H67" s="831"/>
      <c r="I67" s="831">
        <v>392</v>
      </c>
      <c r="J67" s="831">
        <v>3</v>
      </c>
      <c r="K67" s="831">
        <v>1176</v>
      </c>
      <c r="L67" s="831"/>
      <c r="M67" s="831">
        <v>392</v>
      </c>
      <c r="N67" s="831"/>
      <c r="O67" s="831"/>
      <c r="P67" s="819"/>
      <c r="Q67" s="832"/>
    </row>
    <row r="68" spans="1:17" ht="14.45" customHeight="1" x14ac:dyDescent="0.2">
      <c r="A68" s="813" t="s">
        <v>2069</v>
      </c>
      <c r="B68" s="814" t="s">
        <v>2070</v>
      </c>
      <c r="C68" s="814" t="s">
        <v>1687</v>
      </c>
      <c r="D68" s="814" t="s">
        <v>2129</v>
      </c>
      <c r="E68" s="814" t="s">
        <v>2130</v>
      </c>
      <c r="F68" s="831">
        <v>32</v>
      </c>
      <c r="G68" s="831">
        <v>14848</v>
      </c>
      <c r="H68" s="831"/>
      <c r="I68" s="831">
        <v>464</v>
      </c>
      <c r="J68" s="831">
        <v>16</v>
      </c>
      <c r="K68" s="831">
        <v>7440</v>
      </c>
      <c r="L68" s="831"/>
      <c r="M68" s="831">
        <v>465</v>
      </c>
      <c r="N68" s="831">
        <v>8</v>
      </c>
      <c r="O68" s="831">
        <v>3736</v>
      </c>
      <c r="P68" s="819"/>
      <c r="Q68" s="832">
        <v>467</v>
      </c>
    </row>
    <row r="69" spans="1:17" ht="14.45" customHeight="1" x14ac:dyDescent="0.2">
      <c r="A69" s="813" t="s">
        <v>2069</v>
      </c>
      <c r="B69" s="814" t="s">
        <v>2070</v>
      </c>
      <c r="C69" s="814" t="s">
        <v>1687</v>
      </c>
      <c r="D69" s="814" t="s">
        <v>2131</v>
      </c>
      <c r="E69" s="814" t="s">
        <v>2132</v>
      </c>
      <c r="F69" s="831">
        <v>78</v>
      </c>
      <c r="G69" s="831">
        <v>66612</v>
      </c>
      <c r="H69" s="831"/>
      <c r="I69" s="831">
        <v>854</v>
      </c>
      <c r="J69" s="831">
        <v>95</v>
      </c>
      <c r="K69" s="831">
        <v>81225</v>
      </c>
      <c r="L69" s="831"/>
      <c r="M69" s="831">
        <v>855</v>
      </c>
      <c r="N69" s="831">
        <v>12</v>
      </c>
      <c r="O69" s="831">
        <v>10284</v>
      </c>
      <c r="P69" s="819"/>
      <c r="Q69" s="832">
        <v>857</v>
      </c>
    </row>
    <row r="70" spans="1:17" ht="14.45" customHeight="1" x14ac:dyDescent="0.2">
      <c r="A70" s="813" t="s">
        <v>2069</v>
      </c>
      <c r="B70" s="814" t="s">
        <v>2070</v>
      </c>
      <c r="C70" s="814" t="s">
        <v>1687</v>
      </c>
      <c r="D70" s="814" t="s">
        <v>2133</v>
      </c>
      <c r="E70" s="814" t="s">
        <v>2134</v>
      </c>
      <c r="F70" s="831">
        <v>3600</v>
      </c>
      <c r="G70" s="831">
        <v>676800</v>
      </c>
      <c r="H70" s="831"/>
      <c r="I70" s="831">
        <v>188</v>
      </c>
      <c r="J70" s="831">
        <v>3206</v>
      </c>
      <c r="K70" s="831">
        <v>602728</v>
      </c>
      <c r="L70" s="831"/>
      <c r="M70" s="831">
        <v>188</v>
      </c>
      <c r="N70" s="831">
        <v>666</v>
      </c>
      <c r="O70" s="831">
        <v>126540</v>
      </c>
      <c r="P70" s="819"/>
      <c r="Q70" s="832">
        <v>190</v>
      </c>
    </row>
    <row r="71" spans="1:17" ht="14.45" customHeight="1" x14ac:dyDescent="0.2">
      <c r="A71" s="813" t="s">
        <v>2069</v>
      </c>
      <c r="B71" s="814" t="s">
        <v>2070</v>
      </c>
      <c r="C71" s="814" t="s">
        <v>1687</v>
      </c>
      <c r="D71" s="814" t="s">
        <v>2135</v>
      </c>
      <c r="E71" s="814" t="s">
        <v>2136</v>
      </c>
      <c r="F71" s="831"/>
      <c r="G71" s="831"/>
      <c r="H71" s="831"/>
      <c r="I71" s="831"/>
      <c r="J71" s="831">
        <v>1</v>
      </c>
      <c r="K71" s="831">
        <v>168</v>
      </c>
      <c r="L71" s="831"/>
      <c r="M71" s="831">
        <v>168</v>
      </c>
      <c r="N71" s="831"/>
      <c r="O71" s="831"/>
      <c r="P71" s="819"/>
      <c r="Q71" s="832"/>
    </row>
    <row r="72" spans="1:17" ht="14.45" customHeight="1" x14ac:dyDescent="0.2">
      <c r="A72" s="813" t="s">
        <v>2069</v>
      </c>
      <c r="B72" s="814" t="s">
        <v>2070</v>
      </c>
      <c r="C72" s="814" t="s">
        <v>1687</v>
      </c>
      <c r="D72" s="814" t="s">
        <v>2137</v>
      </c>
      <c r="E72" s="814" t="s">
        <v>2138</v>
      </c>
      <c r="F72" s="831"/>
      <c r="G72" s="831"/>
      <c r="H72" s="831"/>
      <c r="I72" s="831"/>
      <c r="J72" s="831">
        <v>1</v>
      </c>
      <c r="K72" s="831">
        <v>310</v>
      </c>
      <c r="L72" s="831"/>
      <c r="M72" s="831">
        <v>310</v>
      </c>
      <c r="N72" s="831"/>
      <c r="O72" s="831"/>
      <c r="P72" s="819"/>
      <c r="Q72" s="832"/>
    </row>
    <row r="73" spans="1:17" ht="14.45" customHeight="1" x14ac:dyDescent="0.2">
      <c r="A73" s="813" t="s">
        <v>2069</v>
      </c>
      <c r="B73" s="814" t="s">
        <v>2070</v>
      </c>
      <c r="C73" s="814" t="s">
        <v>1687</v>
      </c>
      <c r="D73" s="814" t="s">
        <v>2139</v>
      </c>
      <c r="E73" s="814" t="s">
        <v>2140</v>
      </c>
      <c r="F73" s="831">
        <v>4</v>
      </c>
      <c r="G73" s="831">
        <v>4908</v>
      </c>
      <c r="H73" s="831"/>
      <c r="I73" s="831">
        <v>1227</v>
      </c>
      <c r="J73" s="831">
        <v>4</v>
      </c>
      <c r="K73" s="831">
        <v>4920</v>
      </c>
      <c r="L73" s="831"/>
      <c r="M73" s="831">
        <v>1230</v>
      </c>
      <c r="N73" s="831">
        <v>1</v>
      </c>
      <c r="O73" s="831">
        <v>1240</v>
      </c>
      <c r="P73" s="819"/>
      <c r="Q73" s="832">
        <v>1240</v>
      </c>
    </row>
    <row r="74" spans="1:17" ht="14.45" customHeight="1" x14ac:dyDescent="0.2">
      <c r="A74" s="813" t="s">
        <v>2069</v>
      </c>
      <c r="B74" s="814" t="s">
        <v>2070</v>
      </c>
      <c r="C74" s="814" t="s">
        <v>1687</v>
      </c>
      <c r="D74" s="814" t="s">
        <v>2141</v>
      </c>
      <c r="E74" s="814" t="s">
        <v>2142</v>
      </c>
      <c r="F74" s="831">
        <v>422</v>
      </c>
      <c r="G74" s="831">
        <v>332958</v>
      </c>
      <c r="H74" s="831"/>
      <c r="I74" s="831">
        <v>789</v>
      </c>
      <c r="J74" s="831">
        <v>469</v>
      </c>
      <c r="K74" s="831">
        <v>370979</v>
      </c>
      <c r="L74" s="831"/>
      <c r="M74" s="831">
        <v>791</v>
      </c>
      <c r="N74" s="831">
        <v>50</v>
      </c>
      <c r="O74" s="831">
        <v>39700</v>
      </c>
      <c r="P74" s="819"/>
      <c r="Q74" s="832">
        <v>794</v>
      </c>
    </row>
    <row r="75" spans="1:17" ht="14.45" customHeight="1" x14ac:dyDescent="0.2">
      <c r="A75" s="813" t="s">
        <v>2069</v>
      </c>
      <c r="B75" s="814" t="s">
        <v>2070</v>
      </c>
      <c r="C75" s="814" t="s">
        <v>1687</v>
      </c>
      <c r="D75" s="814" t="s">
        <v>2143</v>
      </c>
      <c r="E75" s="814" t="s">
        <v>2144</v>
      </c>
      <c r="F75" s="831">
        <v>10</v>
      </c>
      <c r="G75" s="831">
        <v>1900</v>
      </c>
      <c r="H75" s="831"/>
      <c r="I75" s="831">
        <v>190</v>
      </c>
      <c r="J75" s="831">
        <v>29</v>
      </c>
      <c r="K75" s="831">
        <v>5539</v>
      </c>
      <c r="L75" s="831"/>
      <c r="M75" s="831">
        <v>191</v>
      </c>
      <c r="N75" s="831">
        <v>1</v>
      </c>
      <c r="O75" s="831">
        <v>193</v>
      </c>
      <c r="P75" s="819"/>
      <c r="Q75" s="832">
        <v>193</v>
      </c>
    </row>
    <row r="76" spans="1:17" ht="14.45" customHeight="1" x14ac:dyDescent="0.2">
      <c r="A76" s="813" t="s">
        <v>2069</v>
      </c>
      <c r="B76" s="814" t="s">
        <v>2070</v>
      </c>
      <c r="C76" s="814" t="s">
        <v>1687</v>
      </c>
      <c r="D76" s="814" t="s">
        <v>2145</v>
      </c>
      <c r="E76" s="814" t="s">
        <v>2146</v>
      </c>
      <c r="F76" s="831">
        <v>303</v>
      </c>
      <c r="G76" s="831">
        <v>69387</v>
      </c>
      <c r="H76" s="831"/>
      <c r="I76" s="831">
        <v>229</v>
      </c>
      <c r="J76" s="831">
        <v>280</v>
      </c>
      <c r="K76" s="831">
        <v>64400</v>
      </c>
      <c r="L76" s="831"/>
      <c r="M76" s="831">
        <v>230</v>
      </c>
      <c r="N76" s="831">
        <v>54</v>
      </c>
      <c r="O76" s="831">
        <v>12528</v>
      </c>
      <c r="P76" s="819"/>
      <c r="Q76" s="832">
        <v>232</v>
      </c>
    </row>
    <row r="77" spans="1:17" ht="14.45" customHeight="1" x14ac:dyDescent="0.2">
      <c r="A77" s="813" t="s">
        <v>2069</v>
      </c>
      <c r="B77" s="814" t="s">
        <v>2070</v>
      </c>
      <c r="C77" s="814" t="s">
        <v>1687</v>
      </c>
      <c r="D77" s="814" t="s">
        <v>2147</v>
      </c>
      <c r="E77" s="814" t="s">
        <v>2148</v>
      </c>
      <c r="F77" s="831">
        <v>8</v>
      </c>
      <c r="G77" s="831">
        <v>1280</v>
      </c>
      <c r="H77" s="831"/>
      <c r="I77" s="831">
        <v>160</v>
      </c>
      <c r="J77" s="831">
        <v>22</v>
      </c>
      <c r="K77" s="831">
        <v>3542</v>
      </c>
      <c r="L77" s="831"/>
      <c r="M77" s="831">
        <v>161</v>
      </c>
      <c r="N77" s="831">
        <v>1</v>
      </c>
      <c r="O77" s="831">
        <v>163</v>
      </c>
      <c r="P77" s="819"/>
      <c r="Q77" s="832">
        <v>163</v>
      </c>
    </row>
    <row r="78" spans="1:17" ht="14.45" customHeight="1" x14ac:dyDescent="0.2">
      <c r="A78" s="813" t="s">
        <v>2069</v>
      </c>
      <c r="B78" s="814" t="s">
        <v>2070</v>
      </c>
      <c r="C78" s="814" t="s">
        <v>1687</v>
      </c>
      <c r="D78" s="814" t="s">
        <v>2149</v>
      </c>
      <c r="E78" s="814" t="s">
        <v>2150</v>
      </c>
      <c r="F78" s="831">
        <v>1</v>
      </c>
      <c r="G78" s="831">
        <v>463</v>
      </c>
      <c r="H78" s="831"/>
      <c r="I78" s="831">
        <v>463</v>
      </c>
      <c r="J78" s="831">
        <v>1</v>
      </c>
      <c r="K78" s="831">
        <v>464</v>
      </c>
      <c r="L78" s="831"/>
      <c r="M78" s="831">
        <v>464</v>
      </c>
      <c r="N78" s="831"/>
      <c r="O78" s="831"/>
      <c r="P78" s="819"/>
      <c r="Q78" s="832"/>
    </row>
    <row r="79" spans="1:17" ht="14.45" customHeight="1" x14ac:dyDescent="0.2">
      <c r="A79" s="813" t="s">
        <v>2069</v>
      </c>
      <c r="B79" s="814" t="s">
        <v>2070</v>
      </c>
      <c r="C79" s="814" t="s">
        <v>1687</v>
      </c>
      <c r="D79" s="814" t="s">
        <v>2151</v>
      </c>
      <c r="E79" s="814" t="s">
        <v>2152</v>
      </c>
      <c r="F79" s="831">
        <v>2</v>
      </c>
      <c r="G79" s="831">
        <v>1126</v>
      </c>
      <c r="H79" s="831"/>
      <c r="I79" s="831">
        <v>563</v>
      </c>
      <c r="J79" s="831">
        <v>9</v>
      </c>
      <c r="K79" s="831">
        <v>5076</v>
      </c>
      <c r="L79" s="831"/>
      <c r="M79" s="831">
        <v>564</v>
      </c>
      <c r="N79" s="831"/>
      <c r="O79" s="831"/>
      <c r="P79" s="819"/>
      <c r="Q79" s="832"/>
    </row>
    <row r="80" spans="1:17" ht="14.45" customHeight="1" x14ac:dyDescent="0.2">
      <c r="A80" s="813" t="s">
        <v>2069</v>
      </c>
      <c r="B80" s="814" t="s">
        <v>2070</v>
      </c>
      <c r="C80" s="814" t="s">
        <v>1687</v>
      </c>
      <c r="D80" s="814" t="s">
        <v>2153</v>
      </c>
      <c r="E80" s="814" t="s">
        <v>2154</v>
      </c>
      <c r="F80" s="831"/>
      <c r="G80" s="831"/>
      <c r="H80" s="831"/>
      <c r="I80" s="831"/>
      <c r="J80" s="831">
        <v>2</v>
      </c>
      <c r="K80" s="831">
        <v>348</v>
      </c>
      <c r="L80" s="831"/>
      <c r="M80" s="831">
        <v>174</v>
      </c>
      <c r="N80" s="831"/>
      <c r="O80" s="831"/>
      <c r="P80" s="819"/>
      <c r="Q80" s="832"/>
    </row>
    <row r="81" spans="1:17" ht="14.45" customHeight="1" x14ac:dyDescent="0.2">
      <c r="A81" s="813" t="s">
        <v>2069</v>
      </c>
      <c r="B81" s="814" t="s">
        <v>2070</v>
      </c>
      <c r="C81" s="814" t="s">
        <v>1687</v>
      </c>
      <c r="D81" s="814" t="s">
        <v>2155</v>
      </c>
      <c r="E81" s="814" t="s">
        <v>2156</v>
      </c>
      <c r="F81" s="831">
        <v>2</v>
      </c>
      <c r="G81" s="831">
        <v>404</v>
      </c>
      <c r="H81" s="831"/>
      <c r="I81" s="831">
        <v>202</v>
      </c>
      <c r="J81" s="831">
        <v>15</v>
      </c>
      <c r="K81" s="831">
        <v>3045</v>
      </c>
      <c r="L81" s="831"/>
      <c r="M81" s="831">
        <v>203</v>
      </c>
      <c r="N81" s="831">
        <v>1</v>
      </c>
      <c r="O81" s="831">
        <v>205</v>
      </c>
      <c r="P81" s="819"/>
      <c r="Q81" s="832">
        <v>205</v>
      </c>
    </row>
    <row r="82" spans="1:17" ht="14.45" customHeight="1" x14ac:dyDescent="0.2">
      <c r="A82" s="813" t="s">
        <v>2069</v>
      </c>
      <c r="B82" s="814" t="s">
        <v>2070</v>
      </c>
      <c r="C82" s="814" t="s">
        <v>1687</v>
      </c>
      <c r="D82" s="814" t="s">
        <v>2157</v>
      </c>
      <c r="E82" s="814" t="s">
        <v>2158</v>
      </c>
      <c r="F82" s="831">
        <v>1</v>
      </c>
      <c r="G82" s="831">
        <v>134</v>
      </c>
      <c r="H82" s="831"/>
      <c r="I82" s="831">
        <v>134</v>
      </c>
      <c r="J82" s="831">
        <v>2</v>
      </c>
      <c r="K82" s="831">
        <v>270</v>
      </c>
      <c r="L82" s="831"/>
      <c r="M82" s="831">
        <v>135</v>
      </c>
      <c r="N82" s="831"/>
      <c r="O82" s="831"/>
      <c r="P82" s="819"/>
      <c r="Q82" s="832"/>
    </row>
    <row r="83" spans="1:17" ht="14.45" customHeight="1" x14ac:dyDescent="0.2">
      <c r="A83" s="813" t="s">
        <v>2069</v>
      </c>
      <c r="B83" s="814" t="s">
        <v>2070</v>
      </c>
      <c r="C83" s="814" t="s">
        <v>1687</v>
      </c>
      <c r="D83" s="814" t="s">
        <v>2159</v>
      </c>
      <c r="E83" s="814" t="s">
        <v>2160</v>
      </c>
      <c r="F83" s="831"/>
      <c r="G83" s="831"/>
      <c r="H83" s="831"/>
      <c r="I83" s="831"/>
      <c r="J83" s="831">
        <v>9</v>
      </c>
      <c r="K83" s="831">
        <v>1620</v>
      </c>
      <c r="L83" s="831"/>
      <c r="M83" s="831">
        <v>180</v>
      </c>
      <c r="N83" s="831"/>
      <c r="O83" s="831"/>
      <c r="P83" s="819"/>
      <c r="Q83" s="832"/>
    </row>
    <row r="84" spans="1:17" ht="14.45" customHeight="1" x14ac:dyDescent="0.2">
      <c r="A84" s="813" t="s">
        <v>2069</v>
      </c>
      <c r="B84" s="814" t="s">
        <v>2070</v>
      </c>
      <c r="C84" s="814" t="s">
        <v>1687</v>
      </c>
      <c r="D84" s="814" t="s">
        <v>2161</v>
      </c>
      <c r="E84" s="814" t="s">
        <v>2162</v>
      </c>
      <c r="F84" s="831"/>
      <c r="G84" s="831"/>
      <c r="H84" s="831"/>
      <c r="I84" s="831"/>
      <c r="J84" s="831">
        <v>1</v>
      </c>
      <c r="K84" s="831">
        <v>943</v>
      </c>
      <c r="L84" s="831"/>
      <c r="M84" s="831">
        <v>943</v>
      </c>
      <c r="N84" s="831"/>
      <c r="O84" s="831"/>
      <c r="P84" s="819"/>
      <c r="Q84" s="832"/>
    </row>
    <row r="85" spans="1:17" ht="14.45" customHeight="1" x14ac:dyDescent="0.2">
      <c r="A85" s="813" t="s">
        <v>2069</v>
      </c>
      <c r="B85" s="814" t="s">
        <v>2070</v>
      </c>
      <c r="C85" s="814" t="s">
        <v>1687</v>
      </c>
      <c r="D85" s="814" t="s">
        <v>2163</v>
      </c>
      <c r="E85" s="814" t="s">
        <v>2164</v>
      </c>
      <c r="F85" s="831"/>
      <c r="G85" s="831"/>
      <c r="H85" s="831"/>
      <c r="I85" s="831"/>
      <c r="J85" s="831">
        <v>3</v>
      </c>
      <c r="K85" s="831">
        <v>936</v>
      </c>
      <c r="L85" s="831"/>
      <c r="M85" s="831">
        <v>312</v>
      </c>
      <c r="N85" s="831"/>
      <c r="O85" s="831"/>
      <c r="P85" s="819"/>
      <c r="Q85" s="832"/>
    </row>
    <row r="86" spans="1:17" ht="14.45" customHeight="1" x14ac:dyDescent="0.2">
      <c r="A86" s="813" t="s">
        <v>2069</v>
      </c>
      <c r="B86" s="814" t="s">
        <v>2070</v>
      </c>
      <c r="C86" s="814" t="s">
        <v>1687</v>
      </c>
      <c r="D86" s="814" t="s">
        <v>2165</v>
      </c>
      <c r="E86" s="814" t="s">
        <v>2166</v>
      </c>
      <c r="F86" s="831">
        <v>1</v>
      </c>
      <c r="G86" s="831">
        <v>89</v>
      </c>
      <c r="H86" s="831"/>
      <c r="I86" s="831">
        <v>89</v>
      </c>
      <c r="J86" s="831">
        <v>9</v>
      </c>
      <c r="K86" s="831">
        <v>810</v>
      </c>
      <c r="L86" s="831"/>
      <c r="M86" s="831">
        <v>90</v>
      </c>
      <c r="N86" s="831">
        <v>1</v>
      </c>
      <c r="O86" s="831">
        <v>90</v>
      </c>
      <c r="P86" s="819"/>
      <c r="Q86" s="832">
        <v>90</v>
      </c>
    </row>
    <row r="87" spans="1:17" ht="14.45" customHeight="1" x14ac:dyDescent="0.2">
      <c r="A87" s="813" t="s">
        <v>2069</v>
      </c>
      <c r="B87" s="814" t="s">
        <v>2070</v>
      </c>
      <c r="C87" s="814" t="s">
        <v>1687</v>
      </c>
      <c r="D87" s="814" t="s">
        <v>2167</v>
      </c>
      <c r="E87" s="814" t="s">
        <v>2168</v>
      </c>
      <c r="F87" s="831">
        <v>2829</v>
      </c>
      <c r="G87" s="831">
        <v>84870</v>
      </c>
      <c r="H87" s="831"/>
      <c r="I87" s="831">
        <v>30</v>
      </c>
      <c r="J87" s="831">
        <v>3033</v>
      </c>
      <c r="K87" s="831">
        <v>94023</v>
      </c>
      <c r="L87" s="831"/>
      <c r="M87" s="831">
        <v>31</v>
      </c>
      <c r="N87" s="831">
        <v>710</v>
      </c>
      <c r="O87" s="831">
        <v>22010</v>
      </c>
      <c r="P87" s="819"/>
      <c r="Q87" s="832">
        <v>31</v>
      </c>
    </row>
    <row r="88" spans="1:17" ht="14.45" customHeight="1" x14ac:dyDescent="0.2">
      <c r="A88" s="813" t="s">
        <v>2069</v>
      </c>
      <c r="B88" s="814" t="s">
        <v>2070</v>
      </c>
      <c r="C88" s="814" t="s">
        <v>1687</v>
      </c>
      <c r="D88" s="814" t="s">
        <v>2169</v>
      </c>
      <c r="E88" s="814" t="s">
        <v>2170</v>
      </c>
      <c r="F88" s="831">
        <v>1</v>
      </c>
      <c r="G88" s="831">
        <v>50</v>
      </c>
      <c r="H88" s="831"/>
      <c r="I88" s="831">
        <v>50</v>
      </c>
      <c r="J88" s="831">
        <v>7</v>
      </c>
      <c r="K88" s="831">
        <v>350</v>
      </c>
      <c r="L88" s="831"/>
      <c r="M88" s="831">
        <v>50</v>
      </c>
      <c r="N88" s="831"/>
      <c r="O88" s="831"/>
      <c r="P88" s="819"/>
      <c r="Q88" s="832"/>
    </row>
    <row r="89" spans="1:17" ht="14.45" customHeight="1" x14ac:dyDescent="0.2">
      <c r="A89" s="813" t="s">
        <v>2069</v>
      </c>
      <c r="B89" s="814" t="s">
        <v>2070</v>
      </c>
      <c r="C89" s="814" t="s">
        <v>1687</v>
      </c>
      <c r="D89" s="814" t="s">
        <v>2171</v>
      </c>
      <c r="E89" s="814" t="s">
        <v>2172</v>
      </c>
      <c r="F89" s="831">
        <v>216</v>
      </c>
      <c r="G89" s="831">
        <v>2808</v>
      </c>
      <c r="H89" s="831"/>
      <c r="I89" s="831">
        <v>13</v>
      </c>
      <c r="J89" s="831">
        <v>164</v>
      </c>
      <c r="K89" s="831">
        <v>2132</v>
      </c>
      <c r="L89" s="831"/>
      <c r="M89" s="831">
        <v>13</v>
      </c>
      <c r="N89" s="831">
        <v>28</v>
      </c>
      <c r="O89" s="831">
        <v>392</v>
      </c>
      <c r="P89" s="819"/>
      <c r="Q89" s="832">
        <v>14</v>
      </c>
    </row>
    <row r="90" spans="1:17" ht="14.45" customHeight="1" x14ac:dyDescent="0.2">
      <c r="A90" s="813" t="s">
        <v>2069</v>
      </c>
      <c r="B90" s="814" t="s">
        <v>2070</v>
      </c>
      <c r="C90" s="814" t="s">
        <v>1687</v>
      </c>
      <c r="D90" s="814" t="s">
        <v>2173</v>
      </c>
      <c r="E90" s="814" t="s">
        <v>2174</v>
      </c>
      <c r="F90" s="831">
        <v>17</v>
      </c>
      <c r="G90" s="831">
        <v>3128</v>
      </c>
      <c r="H90" s="831"/>
      <c r="I90" s="831">
        <v>184</v>
      </c>
      <c r="J90" s="831">
        <v>21</v>
      </c>
      <c r="K90" s="831">
        <v>3885</v>
      </c>
      <c r="L90" s="831"/>
      <c r="M90" s="831">
        <v>185</v>
      </c>
      <c r="N90" s="831">
        <v>2</v>
      </c>
      <c r="O90" s="831">
        <v>374</v>
      </c>
      <c r="P90" s="819"/>
      <c r="Q90" s="832">
        <v>187</v>
      </c>
    </row>
    <row r="91" spans="1:17" ht="14.45" customHeight="1" x14ac:dyDescent="0.2">
      <c r="A91" s="813" t="s">
        <v>2069</v>
      </c>
      <c r="B91" s="814" t="s">
        <v>2070</v>
      </c>
      <c r="C91" s="814" t="s">
        <v>1687</v>
      </c>
      <c r="D91" s="814" t="s">
        <v>2175</v>
      </c>
      <c r="E91" s="814" t="s">
        <v>2176</v>
      </c>
      <c r="F91" s="831"/>
      <c r="G91" s="831"/>
      <c r="H91" s="831"/>
      <c r="I91" s="831"/>
      <c r="J91" s="831">
        <v>2</v>
      </c>
      <c r="K91" s="831">
        <v>34</v>
      </c>
      <c r="L91" s="831"/>
      <c r="M91" s="831">
        <v>17</v>
      </c>
      <c r="N91" s="831"/>
      <c r="O91" s="831"/>
      <c r="P91" s="819"/>
      <c r="Q91" s="832"/>
    </row>
    <row r="92" spans="1:17" ht="14.45" customHeight="1" x14ac:dyDescent="0.2">
      <c r="A92" s="813" t="s">
        <v>2069</v>
      </c>
      <c r="B92" s="814" t="s">
        <v>2070</v>
      </c>
      <c r="C92" s="814" t="s">
        <v>1687</v>
      </c>
      <c r="D92" s="814" t="s">
        <v>2177</v>
      </c>
      <c r="E92" s="814" t="s">
        <v>2178</v>
      </c>
      <c r="F92" s="831"/>
      <c r="G92" s="831"/>
      <c r="H92" s="831"/>
      <c r="I92" s="831"/>
      <c r="J92" s="831">
        <v>2</v>
      </c>
      <c r="K92" s="831">
        <v>148</v>
      </c>
      <c r="L92" s="831"/>
      <c r="M92" s="831">
        <v>74</v>
      </c>
      <c r="N92" s="831">
        <v>4</v>
      </c>
      <c r="O92" s="831">
        <v>300</v>
      </c>
      <c r="P92" s="819"/>
      <c r="Q92" s="832">
        <v>75</v>
      </c>
    </row>
    <row r="93" spans="1:17" ht="14.45" customHeight="1" x14ac:dyDescent="0.2">
      <c r="A93" s="813" t="s">
        <v>2069</v>
      </c>
      <c r="B93" s="814" t="s">
        <v>2070</v>
      </c>
      <c r="C93" s="814" t="s">
        <v>1687</v>
      </c>
      <c r="D93" s="814" t="s">
        <v>2179</v>
      </c>
      <c r="E93" s="814" t="s">
        <v>2180</v>
      </c>
      <c r="F93" s="831"/>
      <c r="G93" s="831"/>
      <c r="H93" s="831"/>
      <c r="I93" s="831"/>
      <c r="J93" s="831">
        <v>2</v>
      </c>
      <c r="K93" s="831">
        <v>372</v>
      </c>
      <c r="L93" s="831"/>
      <c r="M93" s="831">
        <v>186</v>
      </c>
      <c r="N93" s="831"/>
      <c r="O93" s="831"/>
      <c r="P93" s="819"/>
      <c r="Q93" s="832"/>
    </row>
    <row r="94" spans="1:17" ht="14.45" customHeight="1" x14ac:dyDescent="0.2">
      <c r="A94" s="813" t="s">
        <v>2069</v>
      </c>
      <c r="B94" s="814" t="s">
        <v>2070</v>
      </c>
      <c r="C94" s="814" t="s">
        <v>1687</v>
      </c>
      <c r="D94" s="814" t="s">
        <v>2181</v>
      </c>
      <c r="E94" s="814" t="s">
        <v>2182</v>
      </c>
      <c r="F94" s="831">
        <v>1358</v>
      </c>
      <c r="G94" s="831">
        <v>203700</v>
      </c>
      <c r="H94" s="831"/>
      <c r="I94" s="831">
        <v>150</v>
      </c>
      <c r="J94" s="831">
        <v>1617</v>
      </c>
      <c r="K94" s="831">
        <v>242550</v>
      </c>
      <c r="L94" s="831"/>
      <c r="M94" s="831">
        <v>150</v>
      </c>
      <c r="N94" s="831">
        <v>367</v>
      </c>
      <c r="O94" s="831">
        <v>55417</v>
      </c>
      <c r="P94" s="819"/>
      <c r="Q94" s="832">
        <v>151</v>
      </c>
    </row>
    <row r="95" spans="1:17" ht="14.45" customHeight="1" x14ac:dyDescent="0.2">
      <c r="A95" s="813" t="s">
        <v>2069</v>
      </c>
      <c r="B95" s="814" t="s">
        <v>2070</v>
      </c>
      <c r="C95" s="814" t="s">
        <v>1687</v>
      </c>
      <c r="D95" s="814" t="s">
        <v>2183</v>
      </c>
      <c r="E95" s="814" t="s">
        <v>2184</v>
      </c>
      <c r="F95" s="831">
        <v>2787</v>
      </c>
      <c r="G95" s="831">
        <v>83610</v>
      </c>
      <c r="H95" s="831"/>
      <c r="I95" s="831">
        <v>30</v>
      </c>
      <c r="J95" s="831">
        <v>2978</v>
      </c>
      <c r="K95" s="831">
        <v>92318</v>
      </c>
      <c r="L95" s="831"/>
      <c r="M95" s="831">
        <v>31</v>
      </c>
      <c r="N95" s="831">
        <v>681</v>
      </c>
      <c r="O95" s="831">
        <v>21111</v>
      </c>
      <c r="P95" s="819"/>
      <c r="Q95" s="832">
        <v>31</v>
      </c>
    </row>
    <row r="96" spans="1:17" ht="14.45" customHeight="1" x14ac:dyDescent="0.2">
      <c r="A96" s="813" t="s">
        <v>2069</v>
      </c>
      <c r="B96" s="814" t="s">
        <v>2070</v>
      </c>
      <c r="C96" s="814" t="s">
        <v>1687</v>
      </c>
      <c r="D96" s="814" t="s">
        <v>2185</v>
      </c>
      <c r="E96" s="814" t="s">
        <v>2186</v>
      </c>
      <c r="F96" s="831">
        <v>14</v>
      </c>
      <c r="G96" s="831">
        <v>434</v>
      </c>
      <c r="H96" s="831"/>
      <c r="I96" s="831">
        <v>31</v>
      </c>
      <c r="J96" s="831">
        <v>14</v>
      </c>
      <c r="K96" s="831">
        <v>434</v>
      </c>
      <c r="L96" s="831"/>
      <c r="M96" s="831">
        <v>31</v>
      </c>
      <c r="N96" s="831">
        <v>3</v>
      </c>
      <c r="O96" s="831">
        <v>96</v>
      </c>
      <c r="P96" s="819"/>
      <c r="Q96" s="832">
        <v>32</v>
      </c>
    </row>
    <row r="97" spans="1:17" ht="14.45" customHeight="1" x14ac:dyDescent="0.2">
      <c r="A97" s="813" t="s">
        <v>2069</v>
      </c>
      <c r="B97" s="814" t="s">
        <v>2070</v>
      </c>
      <c r="C97" s="814" t="s">
        <v>1687</v>
      </c>
      <c r="D97" s="814" t="s">
        <v>2187</v>
      </c>
      <c r="E97" s="814" t="s">
        <v>2188</v>
      </c>
      <c r="F97" s="831">
        <v>103</v>
      </c>
      <c r="G97" s="831">
        <v>2884</v>
      </c>
      <c r="H97" s="831"/>
      <c r="I97" s="831">
        <v>28</v>
      </c>
      <c r="J97" s="831">
        <v>119</v>
      </c>
      <c r="K97" s="831">
        <v>3332</v>
      </c>
      <c r="L97" s="831"/>
      <c r="M97" s="831">
        <v>28</v>
      </c>
      <c r="N97" s="831">
        <v>35</v>
      </c>
      <c r="O97" s="831">
        <v>1015</v>
      </c>
      <c r="P97" s="819"/>
      <c r="Q97" s="832">
        <v>29</v>
      </c>
    </row>
    <row r="98" spans="1:17" ht="14.45" customHeight="1" x14ac:dyDescent="0.2">
      <c r="A98" s="813" t="s">
        <v>2069</v>
      </c>
      <c r="B98" s="814" t="s">
        <v>2070</v>
      </c>
      <c r="C98" s="814" t="s">
        <v>1687</v>
      </c>
      <c r="D98" s="814" t="s">
        <v>2189</v>
      </c>
      <c r="E98" s="814" t="s">
        <v>2190</v>
      </c>
      <c r="F98" s="831">
        <v>4</v>
      </c>
      <c r="G98" s="831">
        <v>652</v>
      </c>
      <c r="H98" s="831"/>
      <c r="I98" s="831">
        <v>163</v>
      </c>
      <c r="J98" s="831">
        <v>13</v>
      </c>
      <c r="K98" s="831">
        <v>2132</v>
      </c>
      <c r="L98" s="831"/>
      <c r="M98" s="831">
        <v>164</v>
      </c>
      <c r="N98" s="831"/>
      <c r="O98" s="831"/>
      <c r="P98" s="819"/>
      <c r="Q98" s="832"/>
    </row>
    <row r="99" spans="1:17" ht="14.45" customHeight="1" x14ac:dyDescent="0.2">
      <c r="A99" s="813" t="s">
        <v>2069</v>
      </c>
      <c r="B99" s="814" t="s">
        <v>2070</v>
      </c>
      <c r="C99" s="814" t="s">
        <v>1687</v>
      </c>
      <c r="D99" s="814" t="s">
        <v>2191</v>
      </c>
      <c r="E99" s="814" t="s">
        <v>2192</v>
      </c>
      <c r="F99" s="831">
        <v>33</v>
      </c>
      <c r="G99" s="831">
        <v>759</v>
      </c>
      <c r="H99" s="831"/>
      <c r="I99" s="831">
        <v>23</v>
      </c>
      <c r="J99" s="831">
        <v>27</v>
      </c>
      <c r="K99" s="831">
        <v>621</v>
      </c>
      <c r="L99" s="831"/>
      <c r="M99" s="831">
        <v>23</v>
      </c>
      <c r="N99" s="831">
        <v>12</v>
      </c>
      <c r="O99" s="831">
        <v>276</v>
      </c>
      <c r="P99" s="819"/>
      <c r="Q99" s="832">
        <v>23</v>
      </c>
    </row>
    <row r="100" spans="1:17" ht="14.45" customHeight="1" x14ac:dyDescent="0.2">
      <c r="A100" s="813" t="s">
        <v>2069</v>
      </c>
      <c r="B100" s="814" t="s">
        <v>2070</v>
      </c>
      <c r="C100" s="814" t="s">
        <v>1687</v>
      </c>
      <c r="D100" s="814" t="s">
        <v>2193</v>
      </c>
      <c r="E100" s="814" t="s">
        <v>2194</v>
      </c>
      <c r="F100" s="831">
        <v>45</v>
      </c>
      <c r="G100" s="831">
        <v>39510</v>
      </c>
      <c r="H100" s="831"/>
      <c r="I100" s="831">
        <v>878</v>
      </c>
      <c r="J100" s="831">
        <v>43</v>
      </c>
      <c r="K100" s="831">
        <v>37926</v>
      </c>
      <c r="L100" s="831"/>
      <c r="M100" s="831">
        <v>882</v>
      </c>
      <c r="N100" s="831">
        <v>8</v>
      </c>
      <c r="O100" s="831">
        <v>7168</v>
      </c>
      <c r="P100" s="819"/>
      <c r="Q100" s="832">
        <v>896</v>
      </c>
    </row>
    <row r="101" spans="1:17" ht="14.45" customHeight="1" x14ac:dyDescent="0.2">
      <c r="A101" s="813" t="s">
        <v>2069</v>
      </c>
      <c r="B101" s="814" t="s">
        <v>2070</v>
      </c>
      <c r="C101" s="814" t="s">
        <v>1687</v>
      </c>
      <c r="D101" s="814" t="s">
        <v>2195</v>
      </c>
      <c r="E101" s="814" t="s">
        <v>2196</v>
      </c>
      <c r="F101" s="831"/>
      <c r="G101" s="831"/>
      <c r="H101" s="831"/>
      <c r="I101" s="831"/>
      <c r="J101" s="831">
        <v>2</v>
      </c>
      <c r="K101" s="831">
        <v>44</v>
      </c>
      <c r="L101" s="831"/>
      <c r="M101" s="831">
        <v>22</v>
      </c>
      <c r="N101" s="831"/>
      <c r="O101" s="831"/>
      <c r="P101" s="819"/>
      <c r="Q101" s="832"/>
    </row>
    <row r="102" spans="1:17" ht="14.45" customHeight="1" x14ac:dyDescent="0.2">
      <c r="A102" s="813" t="s">
        <v>2069</v>
      </c>
      <c r="B102" s="814" t="s">
        <v>2070</v>
      </c>
      <c r="C102" s="814" t="s">
        <v>1687</v>
      </c>
      <c r="D102" s="814" t="s">
        <v>2197</v>
      </c>
      <c r="E102" s="814" t="s">
        <v>2198</v>
      </c>
      <c r="F102" s="831">
        <v>180</v>
      </c>
      <c r="G102" s="831">
        <v>4680</v>
      </c>
      <c r="H102" s="831"/>
      <c r="I102" s="831">
        <v>26</v>
      </c>
      <c r="J102" s="831">
        <v>182</v>
      </c>
      <c r="K102" s="831">
        <v>4732</v>
      </c>
      <c r="L102" s="831"/>
      <c r="M102" s="831">
        <v>26</v>
      </c>
      <c r="N102" s="831">
        <v>39</v>
      </c>
      <c r="O102" s="831">
        <v>1053</v>
      </c>
      <c r="P102" s="819"/>
      <c r="Q102" s="832">
        <v>27</v>
      </c>
    </row>
    <row r="103" spans="1:17" ht="14.45" customHeight="1" x14ac:dyDescent="0.2">
      <c r="A103" s="813" t="s">
        <v>2069</v>
      </c>
      <c r="B103" s="814" t="s">
        <v>2070</v>
      </c>
      <c r="C103" s="814" t="s">
        <v>1687</v>
      </c>
      <c r="D103" s="814" t="s">
        <v>2199</v>
      </c>
      <c r="E103" s="814" t="s">
        <v>2200</v>
      </c>
      <c r="F103" s="831">
        <v>37</v>
      </c>
      <c r="G103" s="831">
        <v>1221</v>
      </c>
      <c r="H103" s="831"/>
      <c r="I103" s="831">
        <v>33</v>
      </c>
      <c r="J103" s="831">
        <v>32</v>
      </c>
      <c r="K103" s="831">
        <v>1056</v>
      </c>
      <c r="L103" s="831"/>
      <c r="M103" s="831">
        <v>33</v>
      </c>
      <c r="N103" s="831">
        <v>11</v>
      </c>
      <c r="O103" s="831">
        <v>374</v>
      </c>
      <c r="P103" s="819"/>
      <c r="Q103" s="832">
        <v>34</v>
      </c>
    </row>
    <row r="104" spans="1:17" ht="14.45" customHeight="1" x14ac:dyDescent="0.2">
      <c r="A104" s="813" t="s">
        <v>2069</v>
      </c>
      <c r="B104" s="814" t="s">
        <v>2070</v>
      </c>
      <c r="C104" s="814" t="s">
        <v>1687</v>
      </c>
      <c r="D104" s="814" t="s">
        <v>2201</v>
      </c>
      <c r="E104" s="814" t="s">
        <v>2202</v>
      </c>
      <c r="F104" s="831">
        <v>24</v>
      </c>
      <c r="G104" s="831">
        <v>720</v>
      </c>
      <c r="H104" s="831"/>
      <c r="I104" s="831">
        <v>30</v>
      </c>
      <c r="J104" s="831">
        <v>18</v>
      </c>
      <c r="K104" s="831">
        <v>540</v>
      </c>
      <c r="L104" s="831"/>
      <c r="M104" s="831">
        <v>30</v>
      </c>
      <c r="N104" s="831">
        <v>8</v>
      </c>
      <c r="O104" s="831">
        <v>240</v>
      </c>
      <c r="P104" s="819"/>
      <c r="Q104" s="832">
        <v>30</v>
      </c>
    </row>
    <row r="105" spans="1:17" ht="14.45" customHeight="1" x14ac:dyDescent="0.2">
      <c r="A105" s="813" t="s">
        <v>2069</v>
      </c>
      <c r="B105" s="814" t="s">
        <v>2070</v>
      </c>
      <c r="C105" s="814" t="s">
        <v>1687</v>
      </c>
      <c r="D105" s="814" t="s">
        <v>2203</v>
      </c>
      <c r="E105" s="814" t="s">
        <v>2204</v>
      </c>
      <c r="F105" s="831">
        <v>2</v>
      </c>
      <c r="G105" s="831">
        <v>408</v>
      </c>
      <c r="H105" s="831"/>
      <c r="I105" s="831">
        <v>204</v>
      </c>
      <c r="J105" s="831"/>
      <c r="K105" s="831"/>
      <c r="L105" s="831"/>
      <c r="M105" s="831"/>
      <c r="N105" s="831"/>
      <c r="O105" s="831"/>
      <c r="P105" s="819"/>
      <c r="Q105" s="832"/>
    </row>
    <row r="106" spans="1:17" ht="14.45" customHeight="1" x14ac:dyDescent="0.2">
      <c r="A106" s="813" t="s">
        <v>2069</v>
      </c>
      <c r="B106" s="814" t="s">
        <v>2070</v>
      </c>
      <c r="C106" s="814" t="s">
        <v>1687</v>
      </c>
      <c r="D106" s="814" t="s">
        <v>2205</v>
      </c>
      <c r="E106" s="814" t="s">
        <v>2206</v>
      </c>
      <c r="F106" s="831">
        <v>50</v>
      </c>
      <c r="G106" s="831">
        <v>1300</v>
      </c>
      <c r="H106" s="831"/>
      <c r="I106" s="831">
        <v>26</v>
      </c>
      <c r="J106" s="831">
        <v>53</v>
      </c>
      <c r="K106" s="831">
        <v>1378</v>
      </c>
      <c r="L106" s="831"/>
      <c r="M106" s="831">
        <v>26</v>
      </c>
      <c r="N106" s="831">
        <v>16</v>
      </c>
      <c r="O106" s="831">
        <v>432</v>
      </c>
      <c r="P106" s="819"/>
      <c r="Q106" s="832">
        <v>27</v>
      </c>
    </row>
    <row r="107" spans="1:17" ht="14.45" customHeight="1" x14ac:dyDescent="0.2">
      <c r="A107" s="813" t="s">
        <v>2069</v>
      </c>
      <c r="B107" s="814" t="s">
        <v>2070</v>
      </c>
      <c r="C107" s="814" t="s">
        <v>1687</v>
      </c>
      <c r="D107" s="814" t="s">
        <v>2207</v>
      </c>
      <c r="E107" s="814" t="s">
        <v>2208</v>
      </c>
      <c r="F107" s="831">
        <v>1</v>
      </c>
      <c r="G107" s="831">
        <v>84</v>
      </c>
      <c r="H107" s="831"/>
      <c r="I107" s="831">
        <v>84</v>
      </c>
      <c r="J107" s="831">
        <v>3</v>
      </c>
      <c r="K107" s="831">
        <v>252</v>
      </c>
      <c r="L107" s="831"/>
      <c r="M107" s="831">
        <v>84</v>
      </c>
      <c r="N107" s="831"/>
      <c r="O107" s="831"/>
      <c r="P107" s="819"/>
      <c r="Q107" s="832"/>
    </row>
    <row r="108" spans="1:17" ht="14.45" customHeight="1" x14ac:dyDescent="0.2">
      <c r="A108" s="813" t="s">
        <v>2069</v>
      </c>
      <c r="B108" s="814" t="s">
        <v>2070</v>
      </c>
      <c r="C108" s="814" t="s">
        <v>1687</v>
      </c>
      <c r="D108" s="814" t="s">
        <v>2209</v>
      </c>
      <c r="E108" s="814" t="s">
        <v>2210</v>
      </c>
      <c r="F108" s="831">
        <v>18</v>
      </c>
      <c r="G108" s="831">
        <v>3186</v>
      </c>
      <c r="H108" s="831"/>
      <c r="I108" s="831">
        <v>177</v>
      </c>
      <c r="J108" s="831">
        <v>21</v>
      </c>
      <c r="K108" s="831">
        <v>3738</v>
      </c>
      <c r="L108" s="831"/>
      <c r="M108" s="831">
        <v>178</v>
      </c>
      <c r="N108" s="831">
        <v>2</v>
      </c>
      <c r="O108" s="831">
        <v>360</v>
      </c>
      <c r="P108" s="819"/>
      <c r="Q108" s="832">
        <v>180</v>
      </c>
    </row>
    <row r="109" spans="1:17" ht="14.45" customHeight="1" x14ac:dyDescent="0.2">
      <c r="A109" s="813" t="s">
        <v>2069</v>
      </c>
      <c r="B109" s="814" t="s">
        <v>2070</v>
      </c>
      <c r="C109" s="814" t="s">
        <v>1687</v>
      </c>
      <c r="D109" s="814" t="s">
        <v>2211</v>
      </c>
      <c r="E109" s="814" t="s">
        <v>2212</v>
      </c>
      <c r="F109" s="831">
        <v>262</v>
      </c>
      <c r="G109" s="831">
        <v>4192</v>
      </c>
      <c r="H109" s="831"/>
      <c r="I109" s="831">
        <v>16</v>
      </c>
      <c r="J109" s="831">
        <v>301</v>
      </c>
      <c r="K109" s="831">
        <v>4816</v>
      </c>
      <c r="L109" s="831"/>
      <c r="M109" s="831">
        <v>16</v>
      </c>
      <c r="N109" s="831">
        <v>57</v>
      </c>
      <c r="O109" s="831">
        <v>912</v>
      </c>
      <c r="P109" s="819"/>
      <c r="Q109" s="832">
        <v>16</v>
      </c>
    </row>
    <row r="110" spans="1:17" ht="14.45" customHeight="1" x14ac:dyDescent="0.2">
      <c r="A110" s="813" t="s">
        <v>2069</v>
      </c>
      <c r="B110" s="814" t="s">
        <v>2070</v>
      </c>
      <c r="C110" s="814" t="s">
        <v>1687</v>
      </c>
      <c r="D110" s="814" t="s">
        <v>2213</v>
      </c>
      <c r="E110" s="814" t="s">
        <v>2214</v>
      </c>
      <c r="F110" s="831">
        <v>136</v>
      </c>
      <c r="G110" s="831">
        <v>3128</v>
      </c>
      <c r="H110" s="831"/>
      <c r="I110" s="831">
        <v>23</v>
      </c>
      <c r="J110" s="831">
        <v>131</v>
      </c>
      <c r="K110" s="831">
        <v>3013</v>
      </c>
      <c r="L110" s="831"/>
      <c r="M110" s="831">
        <v>23</v>
      </c>
      <c r="N110" s="831">
        <v>38</v>
      </c>
      <c r="O110" s="831">
        <v>912</v>
      </c>
      <c r="P110" s="819"/>
      <c r="Q110" s="832">
        <v>24</v>
      </c>
    </row>
    <row r="111" spans="1:17" ht="14.45" customHeight="1" x14ac:dyDescent="0.2">
      <c r="A111" s="813" t="s">
        <v>2069</v>
      </c>
      <c r="B111" s="814" t="s">
        <v>2070</v>
      </c>
      <c r="C111" s="814" t="s">
        <v>1687</v>
      </c>
      <c r="D111" s="814" t="s">
        <v>2215</v>
      </c>
      <c r="E111" s="814" t="s">
        <v>2216</v>
      </c>
      <c r="F111" s="831"/>
      <c r="G111" s="831"/>
      <c r="H111" s="831"/>
      <c r="I111" s="831"/>
      <c r="J111" s="831">
        <v>2</v>
      </c>
      <c r="K111" s="831">
        <v>74</v>
      </c>
      <c r="L111" s="831"/>
      <c r="M111" s="831">
        <v>37</v>
      </c>
      <c r="N111" s="831">
        <v>1</v>
      </c>
      <c r="O111" s="831">
        <v>37</v>
      </c>
      <c r="P111" s="819"/>
      <c r="Q111" s="832">
        <v>37</v>
      </c>
    </row>
    <row r="112" spans="1:17" ht="14.45" customHeight="1" x14ac:dyDescent="0.2">
      <c r="A112" s="813" t="s">
        <v>2069</v>
      </c>
      <c r="B112" s="814" t="s">
        <v>2070</v>
      </c>
      <c r="C112" s="814" t="s">
        <v>1687</v>
      </c>
      <c r="D112" s="814" t="s">
        <v>2217</v>
      </c>
      <c r="E112" s="814" t="s">
        <v>2218</v>
      </c>
      <c r="F112" s="831">
        <v>2651</v>
      </c>
      <c r="G112" s="831">
        <v>60973</v>
      </c>
      <c r="H112" s="831"/>
      <c r="I112" s="831">
        <v>23</v>
      </c>
      <c r="J112" s="831">
        <v>2876</v>
      </c>
      <c r="K112" s="831">
        <v>66148</v>
      </c>
      <c r="L112" s="831"/>
      <c r="M112" s="831">
        <v>23</v>
      </c>
      <c r="N112" s="831">
        <v>662</v>
      </c>
      <c r="O112" s="831">
        <v>15888</v>
      </c>
      <c r="P112" s="819"/>
      <c r="Q112" s="832">
        <v>24</v>
      </c>
    </row>
    <row r="113" spans="1:17" ht="14.45" customHeight="1" x14ac:dyDescent="0.2">
      <c r="A113" s="813" t="s">
        <v>2069</v>
      </c>
      <c r="B113" s="814" t="s">
        <v>2070</v>
      </c>
      <c r="C113" s="814" t="s">
        <v>1687</v>
      </c>
      <c r="D113" s="814" t="s">
        <v>2219</v>
      </c>
      <c r="E113" s="814" t="s">
        <v>2220</v>
      </c>
      <c r="F113" s="831"/>
      <c r="G113" s="831"/>
      <c r="H113" s="831"/>
      <c r="I113" s="831"/>
      <c r="J113" s="831">
        <v>1</v>
      </c>
      <c r="K113" s="831">
        <v>404</v>
      </c>
      <c r="L113" s="831"/>
      <c r="M113" s="831">
        <v>404</v>
      </c>
      <c r="N113" s="831"/>
      <c r="O113" s="831"/>
      <c r="P113" s="819"/>
      <c r="Q113" s="832"/>
    </row>
    <row r="114" spans="1:17" ht="14.45" customHeight="1" x14ac:dyDescent="0.2">
      <c r="A114" s="813" t="s">
        <v>2069</v>
      </c>
      <c r="B114" s="814" t="s">
        <v>2070</v>
      </c>
      <c r="C114" s="814" t="s">
        <v>1687</v>
      </c>
      <c r="D114" s="814" t="s">
        <v>2221</v>
      </c>
      <c r="E114" s="814" t="s">
        <v>2222</v>
      </c>
      <c r="F114" s="831"/>
      <c r="G114" s="831"/>
      <c r="H114" s="831"/>
      <c r="I114" s="831"/>
      <c r="J114" s="831">
        <v>2</v>
      </c>
      <c r="K114" s="831">
        <v>42</v>
      </c>
      <c r="L114" s="831"/>
      <c r="M114" s="831">
        <v>21</v>
      </c>
      <c r="N114" s="831"/>
      <c r="O114" s="831"/>
      <c r="P114" s="819"/>
      <c r="Q114" s="832"/>
    </row>
    <row r="115" spans="1:17" ht="14.45" customHeight="1" x14ac:dyDescent="0.2">
      <c r="A115" s="813" t="s">
        <v>2069</v>
      </c>
      <c r="B115" s="814" t="s">
        <v>2070</v>
      </c>
      <c r="C115" s="814" t="s">
        <v>1687</v>
      </c>
      <c r="D115" s="814" t="s">
        <v>2223</v>
      </c>
      <c r="E115" s="814" t="s">
        <v>2224</v>
      </c>
      <c r="F115" s="831"/>
      <c r="G115" s="831"/>
      <c r="H115" s="831"/>
      <c r="I115" s="831"/>
      <c r="J115" s="831">
        <v>1</v>
      </c>
      <c r="K115" s="831">
        <v>171</v>
      </c>
      <c r="L115" s="831"/>
      <c r="M115" s="831">
        <v>171</v>
      </c>
      <c r="N115" s="831"/>
      <c r="O115" s="831"/>
      <c r="P115" s="819"/>
      <c r="Q115" s="832"/>
    </row>
    <row r="116" spans="1:17" ht="14.45" customHeight="1" x14ac:dyDescent="0.2">
      <c r="A116" s="813" t="s">
        <v>2069</v>
      </c>
      <c r="B116" s="814" t="s">
        <v>2070</v>
      </c>
      <c r="C116" s="814" t="s">
        <v>1687</v>
      </c>
      <c r="D116" s="814" t="s">
        <v>2225</v>
      </c>
      <c r="E116" s="814" t="s">
        <v>2226</v>
      </c>
      <c r="F116" s="831"/>
      <c r="G116" s="831"/>
      <c r="H116" s="831"/>
      <c r="I116" s="831"/>
      <c r="J116" s="831">
        <v>1</v>
      </c>
      <c r="K116" s="831">
        <v>331</v>
      </c>
      <c r="L116" s="831"/>
      <c r="M116" s="831">
        <v>331</v>
      </c>
      <c r="N116" s="831"/>
      <c r="O116" s="831"/>
      <c r="P116" s="819"/>
      <c r="Q116" s="832"/>
    </row>
    <row r="117" spans="1:17" ht="14.45" customHeight="1" x14ac:dyDescent="0.2">
      <c r="A117" s="813" t="s">
        <v>2069</v>
      </c>
      <c r="B117" s="814" t="s">
        <v>2070</v>
      </c>
      <c r="C117" s="814" t="s">
        <v>1687</v>
      </c>
      <c r="D117" s="814" t="s">
        <v>2227</v>
      </c>
      <c r="E117" s="814" t="s">
        <v>2228</v>
      </c>
      <c r="F117" s="831">
        <v>83</v>
      </c>
      <c r="G117" s="831">
        <v>22991</v>
      </c>
      <c r="H117" s="831"/>
      <c r="I117" s="831">
        <v>277</v>
      </c>
      <c r="J117" s="831">
        <v>50</v>
      </c>
      <c r="K117" s="831">
        <v>13850</v>
      </c>
      <c r="L117" s="831"/>
      <c r="M117" s="831">
        <v>277</v>
      </c>
      <c r="N117" s="831">
        <v>9</v>
      </c>
      <c r="O117" s="831">
        <v>2493</v>
      </c>
      <c r="P117" s="819"/>
      <c r="Q117" s="832">
        <v>277</v>
      </c>
    </row>
    <row r="118" spans="1:17" ht="14.45" customHeight="1" x14ac:dyDescent="0.2">
      <c r="A118" s="813" t="s">
        <v>2069</v>
      </c>
      <c r="B118" s="814" t="s">
        <v>2070</v>
      </c>
      <c r="C118" s="814" t="s">
        <v>1687</v>
      </c>
      <c r="D118" s="814" t="s">
        <v>2229</v>
      </c>
      <c r="E118" s="814" t="s">
        <v>2230</v>
      </c>
      <c r="F118" s="831">
        <v>108</v>
      </c>
      <c r="G118" s="831">
        <v>3132</v>
      </c>
      <c r="H118" s="831"/>
      <c r="I118" s="831">
        <v>29</v>
      </c>
      <c r="J118" s="831">
        <v>130</v>
      </c>
      <c r="K118" s="831">
        <v>3770</v>
      </c>
      <c r="L118" s="831"/>
      <c r="M118" s="831">
        <v>29</v>
      </c>
      <c r="N118" s="831">
        <v>25</v>
      </c>
      <c r="O118" s="831">
        <v>750</v>
      </c>
      <c r="P118" s="819"/>
      <c r="Q118" s="832">
        <v>30</v>
      </c>
    </row>
    <row r="119" spans="1:17" ht="14.45" customHeight="1" x14ac:dyDescent="0.2">
      <c r="A119" s="813" t="s">
        <v>2069</v>
      </c>
      <c r="B119" s="814" t="s">
        <v>2070</v>
      </c>
      <c r="C119" s="814" t="s">
        <v>1687</v>
      </c>
      <c r="D119" s="814" t="s">
        <v>2231</v>
      </c>
      <c r="E119" s="814" t="s">
        <v>2232</v>
      </c>
      <c r="F119" s="831"/>
      <c r="G119" s="831"/>
      <c r="H119" s="831"/>
      <c r="I119" s="831"/>
      <c r="J119" s="831">
        <v>1</v>
      </c>
      <c r="K119" s="831">
        <v>179</v>
      </c>
      <c r="L119" s="831"/>
      <c r="M119" s="831">
        <v>179</v>
      </c>
      <c r="N119" s="831"/>
      <c r="O119" s="831"/>
      <c r="P119" s="819"/>
      <c r="Q119" s="832"/>
    </row>
    <row r="120" spans="1:17" ht="14.45" customHeight="1" x14ac:dyDescent="0.2">
      <c r="A120" s="813" t="s">
        <v>2069</v>
      </c>
      <c r="B120" s="814" t="s">
        <v>2070</v>
      </c>
      <c r="C120" s="814" t="s">
        <v>1687</v>
      </c>
      <c r="D120" s="814" t="s">
        <v>2233</v>
      </c>
      <c r="E120" s="814" t="s">
        <v>2234</v>
      </c>
      <c r="F120" s="831">
        <v>4</v>
      </c>
      <c r="G120" s="831">
        <v>800</v>
      </c>
      <c r="H120" s="831"/>
      <c r="I120" s="831">
        <v>200</v>
      </c>
      <c r="J120" s="831">
        <v>8</v>
      </c>
      <c r="K120" s="831">
        <v>1608</v>
      </c>
      <c r="L120" s="831"/>
      <c r="M120" s="831">
        <v>201</v>
      </c>
      <c r="N120" s="831"/>
      <c r="O120" s="831"/>
      <c r="P120" s="819"/>
      <c r="Q120" s="832"/>
    </row>
    <row r="121" spans="1:17" ht="14.45" customHeight="1" x14ac:dyDescent="0.2">
      <c r="A121" s="813" t="s">
        <v>2069</v>
      </c>
      <c r="B121" s="814" t="s">
        <v>2070</v>
      </c>
      <c r="C121" s="814" t="s">
        <v>1687</v>
      </c>
      <c r="D121" s="814" t="s">
        <v>2235</v>
      </c>
      <c r="E121" s="814" t="s">
        <v>2236</v>
      </c>
      <c r="F121" s="831">
        <v>48</v>
      </c>
      <c r="G121" s="831">
        <v>768</v>
      </c>
      <c r="H121" s="831"/>
      <c r="I121" s="831">
        <v>16</v>
      </c>
      <c r="J121" s="831">
        <v>37</v>
      </c>
      <c r="K121" s="831">
        <v>592</v>
      </c>
      <c r="L121" s="831"/>
      <c r="M121" s="831">
        <v>16</v>
      </c>
      <c r="N121" s="831">
        <v>5</v>
      </c>
      <c r="O121" s="831">
        <v>80</v>
      </c>
      <c r="P121" s="819"/>
      <c r="Q121" s="832">
        <v>16</v>
      </c>
    </row>
    <row r="122" spans="1:17" ht="14.45" customHeight="1" x14ac:dyDescent="0.2">
      <c r="A122" s="813" t="s">
        <v>2069</v>
      </c>
      <c r="B122" s="814" t="s">
        <v>2070</v>
      </c>
      <c r="C122" s="814" t="s">
        <v>1687</v>
      </c>
      <c r="D122" s="814" t="s">
        <v>2237</v>
      </c>
      <c r="E122" s="814" t="s">
        <v>2238</v>
      </c>
      <c r="F122" s="831">
        <v>410</v>
      </c>
      <c r="G122" s="831">
        <v>8200</v>
      </c>
      <c r="H122" s="831"/>
      <c r="I122" s="831">
        <v>20</v>
      </c>
      <c r="J122" s="831">
        <v>374</v>
      </c>
      <c r="K122" s="831">
        <v>7480</v>
      </c>
      <c r="L122" s="831"/>
      <c r="M122" s="831">
        <v>20</v>
      </c>
      <c r="N122" s="831">
        <v>77</v>
      </c>
      <c r="O122" s="831">
        <v>1540</v>
      </c>
      <c r="P122" s="819"/>
      <c r="Q122" s="832">
        <v>20</v>
      </c>
    </row>
    <row r="123" spans="1:17" ht="14.45" customHeight="1" x14ac:dyDescent="0.2">
      <c r="A123" s="813" t="s">
        <v>2069</v>
      </c>
      <c r="B123" s="814" t="s">
        <v>2070</v>
      </c>
      <c r="C123" s="814" t="s">
        <v>1687</v>
      </c>
      <c r="D123" s="814" t="s">
        <v>2239</v>
      </c>
      <c r="E123" s="814" t="s">
        <v>2240</v>
      </c>
      <c r="F123" s="831">
        <v>200</v>
      </c>
      <c r="G123" s="831">
        <v>4000</v>
      </c>
      <c r="H123" s="831"/>
      <c r="I123" s="831">
        <v>20</v>
      </c>
      <c r="J123" s="831">
        <v>271</v>
      </c>
      <c r="K123" s="831">
        <v>5420</v>
      </c>
      <c r="L123" s="831"/>
      <c r="M123" s="831">
        <v>20</v>
      </c>
      <c r="N123" s="831">
        <v>56</v>
      </c>
      <c r="O123" s="831">
        <v>1120</v>
      </c>
      <c r="P123" s="819"/>
      <c r="Q123" s="832">
        <v>20</v>
      </c>
    </row>
    <row r="124" spans="1:17" ht="14.45" customHeight="1" x14ac:dyDescent="0.2">
      <c r="A124" s="813" t="s">
        <v>2069</v>
      </c>
      <c r="B124" s="814" t="s">
        <v>2070</v>
      </c>
      <c r="C124" s="814" t="s">
        <v>1687</v>
      </c>
      <c r="D124" s="814" t="s">
        <v>2241</v>
      </c>
      <c r="E124" s="814" t="s">
        <v>2242</v>
      </c>
      <c r="F124" s="831">
        <v>2</v>
      </c>
      <c r="G124" s="831">
        <v>374</v>
      </c>
      <c r="H124" s="831"/>
      <c r="I124" s="831">
        <v>187</v>
      </c>
      <c r="J124" s="831">
        <v>2</v>
      </c>
      <c r="K124" s="831">
        <v>376</v>
      </c>
      <c r="L124" s="831"/>
      <c r="M124" s="831">
        <v>188</v>
      </c>
      <c r="N124" s="831"/>
      <c r="O124" s="831"/>
      <c r="P124" s="819"/>
      <c r="Q124" s="832"/>
    </row>
    <row r="125" spans="1:17" ht="14.45" customHeight="1" x14ac:dyDescent="0.2">
      <c r="A125" s="813" t="s">
        <v>2069</v>
      </c>
      <c r="B125" s="814" t="s">
        <v>2070</v>
      </c>
      <c r="C125" s="814" t="s">
        <v>1687</v>
      </c>
      <c r="D125" s="814" t="s">
        <v>2243</v>
      </c>
      <c r="E125" s="814" t="s">
        <v>2244</v>
      </c>
      <c r="F125" s="831">
        <v>161</v>
      </c>
      <c r="G125" s="831">
        <v>43309</v>
      </c>
      <c r="H125" s="831"/>
      <c r="I125" s="831">
        <v>269</v>
      </c>
      <c r="J125" s="831">
        <v>101</v>
      </c>
      <c r="K125" s="831">
        <v>27169</v>
      </c>
      <c r="L125" s="831"/>
      <c r="M125" s="831">
        <v>269</v>
      </c>
      <c r="N125" s="831">
        <v>27</v>
      </c>
      <c r="O125" s="831">
        <v>7317</v>
      </c>
      <c r="P125" s="819"/>
      <c r="Q125" s="832">
        <v>271</v>
      </c>
    </row>
    <row r="126" spans="1:17" ht="14.45" customHeight="1" x14ac:dyDescent="0.2">
      <c r="A126" s="813" t="s">
        <v>2069</v>
      </c>
      <c r="B126" s="814" t="s">
        <v>2070</v>
      </c>
      <c r="C126" s="814" t="s">
        <v>1687</v>
      </c>
      <c r="D126" s="814" t="s">
        <v>2245</v>
      </c>
      <c r="E126" s="814" t="s">
        <v>2246</v>
      </c>
      <c r="F126" s="831">
        <v>4</v>
      </c>
      <c r="G126" s="831">
        <v>652</v>
      </c>
      <c r="H126" s="831"/>
      <c r="I126" s="831">
        <v>163</v>
      </c>
      <c r="J126" s="831">
        <v>12</v>
      </c>
      <c r="K126" s="831">
        <v>1968</v>
      </c>
      <c r="L126" s="831"/>
      <c r="M126" s="831">
        <v>164</v>
      </c>
      <c r="N126" s="831"/>
      <c r="O126" s="831"/>
      <c r="P126" s="819"/>
      <c r="Q126" s="832"/>
    </row>
    <row r="127" spans="1:17" ht="14.45" customHeight="1" x14ac:dyDescent="0.2">
      <c r="A127" s="813" t="s">
        <v>2069</v>
      </c>
      <c r="B127" s="814" t="s">
        <v>2070</v>
      </c>
      <c r="C127" s="814" t="s">
        <v>1687</v>
      </c>
      <c r="D127" s="814" t="s">
        <v>2247</v>
      </c>
      <c r="E127" s="814" t="s">
        <v>2248</v>
      </c>
      <c r="F127" s="831"/>
      <c r="G127" s="831"/>
      <c r="H127" s="831"/>
      <c r="I127" s="831"/>
      <c r="J127" s="831">
        <v>1</v>
      </c>
      <c r="K127" s="831">
        <v>174</v>
      </c>
      <c r="L127" s="831"/>
      <c r="M127" s="831">
        <v>174</v>
      </c>
      <c r="N127" s="831"/>
      <c r="O127" s="831"/>
      <c r="P127" s="819"/>
      <c r="Q127" s="832"/>
    </row>
    <row r="128" spans="1:17" ht="14.45" customHeight="1" x14ac:dyDescent="0.2">
      <c r="A128" s="813" t="s">
        <v>2069</v>
      </c>
      <c r="B128" s="814" t="s">
        <v>2070</v>
      </c>
      <c r="C128" s="814" t="s">
        <v>1687</v>
      </c>
      <c r="D128" s="814" t="s">
        <v>2249</v>
      </c>
      <c r="E128" s="814" t="s">
        <v>2250</v>
      </c>
      <c r="F128" s="831">
        <v>1</v>
      </c>
      <c r="G128" s="831">
        <v>84</v>
      </c>
      <c r="H128" s="831"/>
      <c r="I128" s="831">
        <v>84</v>
      </c>
      <c r="J128" s="831"/>
      <c r="K128" s="831"/>
      <c r="L128" s="831"/>
      <c r="M128" s="831"/>
      <c r="N128" s="831">
        <v>1</v>
      </c>
      <c r="O128" s="831">
        <v>85</v>
      </c>
      <c r="P128" s="819"/>
      <c r="Q128" s="832">
        <v>85</v>
      </c>
    </row>
    <row r="129" spans="1:17" ht="14.45" customHeight="1" x14ac:dyDescent="0.2">
      <c r="A129" s="813" t="s">
        <v>2069</v>
      </c>
      <c r="B129" s="814" t="s">
        <v>2070</v>
      </c>
      <c r="C129" s="814" t="s">
        <v>1687</v>
      </c>
      <c r="D129" s="814" t="s">
        <v>2251</v>
      </c>
      <c r="E129" s="814" t="s">
        <v>2252</v>
      </c>
      <c r="F129" s="831">
        <v>6</v>
      </c>
      <c r="G129" s="831">
        <v>3930</v>
      </c>
      <c r="H129" s="831"/>
      <c r="I129" s="831">
        <v>655</v>
      </c>
      <c r="J129" s="831">
        <v>20</v>
      </c>
      <c r="K129" s="831">
        <v>13140</v>
      </c>
      <c r="L129" s="831"/>
      <c r="M129" s="831">
        <v>657</v>
      </c>
      <c r="N129" s="831">
        <v>1</v>
      </c>
      <c r="O129" s="831">
        <v>666</v>
      </c>
      <c r="P129" s="819"/>
      <c r="Q129" s="832">
        <v>666</v>
      </c>
    </row>
    <row r="130" spans="1:17" ht="14.45" customHeight="1" x14ac:dyDescent="0.2">
      <c r="A130" s="813" t="s">
        <v>2069</v>
      </c>
      <c r="B130" s="814" t="s">
        <v>2070</v>
      </c>
      <c r="C130" s="814" t="s">
        <v>1687</v>
      </c>
      <c r="D130" s="814" t="s">
        <v>2253</v>
      </c>
      <c r="E130" s="814" t="s">
        <v>2254</v>
      </c>
      <c r="F130" s="831">
        <v>29</v>
      </c>
      <c r="G130" s="831">
        <v>638</v>
      </c>
      <c r="H130" s="831"/>
      <c r="I130" s="831">
        <v>22</v>
      </c>
      <c r="J130" s="831">
        <v>16</v>
      </c>
      <c r="K130" s="831">
        <v>352</v>
      </c>
      <c r="L130" s="831"/>
      <c r="M130" s="831">
        <v>22</v>
      </c>
      <c r="N130" s="831">
        <v>3</v>
      </c>
      <c r="O130" s="831">
        <v>69</v>
      </c>
      <c r="P130" s="819"/>
      <c r="Q130" s="832">
        <v>23</v>
      </c>
    </row>
    <row r="131" spans="1:17" ht="14.45" customHeight="1" x14ac:dyDescent="0.2">
      <c r="A131" s="813" t="s">
        <v>2069</v>
      </c>
      <c r="B131" s="814" t="s">
        <v>2070</v>
      </c>
      <c r="C131" s="814" t="s">
        <v>1687</v>
      </c>
      <c r="D131" s="814" t="s">
        <v>2255</v>
      </c>
      <c r="E131" s="814" t="s">
        <v>2256</v>
      </c>
      <c r="F131" s="831">
        <v>9</v>
      </c>
      <c r="G131" s="831">
        <v>9846</v>
      </c>
      <c r="H131" s="831"/>
      <c r="I131" s="831">
        <v>1094</v>
      </c>
      <c r="J131" s="831">
        <v>19</v>
      </c>
      <c r="K131" s="831">
        <v>20805</v>
      </c>
      <c r="L131" s="831"/>
      <c r="M131" s="831">
        <v>1095</v>
      </c>
      <c r="N131" s="831">
        <v>2</v>
      </c>
      <c r="O131" s="831">
        <v>2200</v>
      </c>
      <c r="P131" s="819"/>
      <c r="Q131" s="832">
        <v>1100</v>
      </c>
    </row>
    <row r="132" spans="1:17" ht="14.45" customHeight="1" x14ac:dyDescent="0.2">
      <c r="A132" s="813" t="s">
        <v>2069</v>
      </c>
      <c r="B132" s="814" t="s">
        <v>2070</v>
      </c>
      <c r="C132" s="814" t="s">
        <v>1687</v>
      </c>
      <c r="D132" s="814" t="s">
        <v>2257</v>
      </c>
      <c r="E132" s="814" t="s">
        <v>2258</v>
      </c>
      <c r="F132" s="831">
        <v>16</v>
      </c>
      <c r="G132" s="831">
        <v>352</v>
      </c>
      <c r="H132" s="831"/>
      <c r="I132" s="831">
        <v>22</v>
      </c>
      <c r="J132" s="831">
        <v>10</v>
      </c>
      <c r="K132" s="831">
        <v>220</v>
      </c>
      <c r="L132" s="831"/>
      <c r="M132" s="831">
        <v>22</v>
      </c>
      <c r="N132" s="831">
        <v>3</v>
      </c>
      <c r="O132" s="831">
        <v>69</v>
      </c>
      <c r="P132" s="819"/>
      <c r="Q132" s="832">
        <v>23</v>
      </c>
    </row>
    <row r="133" spans="1:17" ht="14.45" customHeight="1" x14ac:dyDescent="0.2">
      <c r="A133" s="813" t="s">
        <v>2069</v>
      </c>
      <c r="B133" s="814" t="s">
        <v>2070</v>
      </c>
      <c r="C133" s="814" t="s">
        <v>1687</v>
      </c>
      <c r="D133" s="814" t="s">
        <v>2259</v>
      </c>
      <c r="E133" s="814" t="s">
        <v>2260</v>
      </c>
      <c r="F133" s="831">
        <v>12</v>
      </c>
      <c r="G133" s="831">
        <v>6852</v>
      </c>
      <c r="H133" s="831"/>
      <c r="I133" s="831">
        <v>571</v>
      </c>
      <c r="J133" s="831">
        <v>19</v>
      </c>
      <c r="K133" s="831">
        <v>10849</v>
      </c>
      <c r="L133" s="831"/>
      <c r="M133" s="831">
        <v>571</v>
      </c>
      <c r="N133" s="831">
        <v>1</v>
      </c>
      <c r="O133" s="831">
        <v>571</v>
      </c>
      <c r="P133" s="819"/>
      <c r="Q133" s="832">
        <v>571</v>
      </c>
    </row>
    <row r="134" spans="1:17" ht="14.45" customHeight="1" x14ac:dyDescent="0.2">
      <c r="A134" s="813" t="s">
        <v>2069</v>
      </c>
      <c r="B134" s="814" t="s">
        <v>2070</v>
      </c>
      <c r="C134" s="814" t="s">
        <v>1687</v>
      </c>
      <c r="D134" s="814" t="s">
        <v>2261</v>
      </c>
      <c r="E134" s="814" t="s">
        <v>2262</v>
      </c>
      <c r="F134" s="831"/>
      <c r="G134" s="831"/>
      <c r="H134" s="831"/>
      <c r="I134" s="831"/>
      <c r="J134" s="831">
        <v>2</v>
      </c>
      <c r="K134" s="831">
        <v>348</v>
      </c>
      <c r="L134" s="831"/>
      <c r="M134" s="831">
        <v>174</v>
      </c>
      <c r="N134" s="831"/>
      <c r="O134" s="831"/>
      <c r="P134" s="819"/>
      <c r="Q134" s="832"/>
    </row>
    <row r="135" spans="1:17" ht="14.45" customHeight="1" x14ac:dyDescent="0.2">
      <c r="A135" s="813" t="s">
        <v>2069</v>
      </c>
      <c r="B135" s="814" t="s">
        <v>2070</v>
      </c>
      <c r="C135" s="814" t="s">
        <v>1687</v>
      </c>
      <c r="D135" s="814" t="s">
        <v>2263</v>
      </c>
      <c r="E135" s="814" t="s">
        <v>2264</v>
      </c>
      <c r="F135" s="831"/>
      <c r="G135" s="831"/>
      <c r="H135" s="831"/>
      <c r="I135" s="831"/>
      <c r="J135" s="831">
        <v>2</v>
      </c>
      <c r="K135" s="831">
        <v>990</v>
      </c>
      <c r="L135" s="831"/>
      <c r="M135" s="831">
        <v>495</v>
      </c>
      <c r="N135" s="831"/>
      <c r="O135" s="831"/>
      <c r="P135" s="819"/>
      <c r="Q135" s="832"/>
    </row>
    <row r="136" spans="1:17" ht="14.45" customHeight="1" x14ac:dyDescent="0.2">
      <c r="A136" s="813" t="s">
        <v>2069</v>
      </c>
      <c r="B136" s="814" t="s">
        <v>2070</v>
      </c>
      <c r="C136" s="814" t="s">
        <v>1687</v>
      </c>
      <c r="D136" s="814" t="s">
        <v>2265</v>
      </c>
      <c r="E136" s="814" t="s">
        <v>2266</v>
      </c>
      <c r="F136" s="831">
        <v>12</v>
      </c>
      <c r="G136" s="831">
        <v>2304</v>
      </c>
      <c r="H136" s="831"/>
      <c r="I136" s="831">
        <v>192</v>
      </c>
      <c r="J136" s="831">
        <v>15</v>
      </c>
      <c r="K136" s="831">
        <v>2895</v>
      </c>
      <c r="L136" s="831"/>
      <c r="M136" s="831">
        <v>193</v>
      </c>
      <c r="N136" s="831">
        <v>1</v>
      </c>
      <c r="O136" s="831">
        <v>195</v>
      </c>
      <c r="P136" s="819"/>
      <c r="Q136" s="832">
        <v>195</v>
      </c>
    </row>
    <row r="137" spans="1:17" ht="14.45" customHeight="1" x14ac:dyDescent="0.2">
      <c r="A137" s="813" t="s">
        <v>2069</v>
      </c>
      <c r="B137" s="814" t="s">
        <v>2070</v>
      </c>
      <c r="C137" s="814" t="s">
        <v>1687</v>
      </c>
      <c r="D137" s="814" t="s">
        <v>2267</v>
      </c>
      <c r="E137" s="814" t="s">
        <v>2268</v>
      </c>
      <c r="F137" s="831"/>
      <c r="G137" s="831"/>
      <c r="H137" s="831"/>
      <c r="I137" s="831"/>
      <c r="J137" s="831">
        <v>2</v>
      </c>
      <c r="K137" s="831">
        <v>410</v>
      </c>
      <c r="L137" s="831"/>
      <c r="M137" s="831">
        <v>205</v>
      </c>
      <c r="N137" s="831"/>
      <c r="O137" s="831"/>
      <c r="P137" s="819"/>
      <c r="Q137" s="832"/>
    </row>
    <row r="138" spans="1:17" ht="14.45" customHeight="1" x14ac:dyDescent="0.2">
      <c r="A138" s="813" t="s">
        <v>2069</v>
      </c>
      <c r="B138" s="814" t="s">
        <v>2070</v>
      </c>
      <c r="C138" s="814" t="s">
        <v>1687</v>
      </c>
      <c r="D138" s="814" t="s">
        <v>2269</v>
      </c>
      <c r="E138" s="814" t="s">
        <v>2270</v>
      </c>
      <c r="F138" s="831">
        <v>7</v>
      </c>
      <c r="G138" s="831">
        <v>11886</v>
      </c>
      <c r="H138" s="831"/>
      <c r="I138" s="831">
        <v>1698</v>
      </c>
      <c r="J138" s="831">
        <v>11</v>
      </c>
      <c r="K138" s="831">
        <v>18744</v>
      </c>
      <c r="L138" s="831"/>
      <c r="M138" s="831">
        <v>1704</v>
      </c>
      <c r="N138" s="831"/>
      <c r="O138" s="831"/>
      <c r="P138" s="819"/>
      <c r="Q138" s="832"/>
    </row>
    <row r="139" spans="1:17" ht="14.45" customHeight="1" x14ac:dyDescent="0.2">
      <c r="A139" s="813" t="s">
        <v>2069</v>
      </c>
      <c r="B139" s="814" t="s">
        <v>2070</v>
      </c>
      <c r="C139" s="814" t="s">
        <v>1687</v>
      </c>
      <c r="D139" s="814" t="s">
        <v>2271</v>
      </c>
      <c r="E139" s="814" t="s">
        <v>2272</v>
      </c>
      <c r="F139" s="831">
        <v>164</v>
      </c>
      <c r="G139" s="831">
        <v>20828</v>
      </c>
      <c r="H139" s="831"/>
      <c r="I139" s="831">
        <v>127</v>
      </c>
      <c r="J139" s="831">
        <v>98</v>
      </c>
      <c r="K139" s="831">
        <v>12446</v>
      </c>
      <c r="L139" s="831"/>
      <c r="M139" s="831">
        <v>127</v>
      </c>
      <c r="N139" s="831">
        <v>28</v>
      </c>
      <c r="O139" s="831">
        <v>3584</v>
      </c>
      <c r="P139" s="819"/>
      <c r="Q139" s="832">
        <v>128</v>
      </c>
    </row>
    <row r="140" spans="1:17" ht="14.45" customHeight="1" x14ac:dyDescent="0.2">
      <c r="A140" s="813" t="s">
        <v>2069</v>
      </c>
      <c r="B140" s="814" t="s">
        <v>2070</v>
      </c>
      <c r="C140" s="814" t="s">
        <v>1687</v>
      </c>
      <c r="D140" s="814" t="s">
        <v>2273</v>
      </c>
      <c r="E140" s="814" t="s">
        <v>2274</v>
      </c>
      <c r="F140" s="831">
        <v>5</v>
      </c>
      <c r="G140" s="831">
        <v>1550</v>
      </c>
      <c r="H140" s="831"/>
      <c r="I140" s="831">
        <v>310</v>
      </c>
      <c r="J140" s="831"/>
      <c r="K140" s="831"/>
      <c r="L140" s="831"/>
      <c r="M140" s="831"/>
      <c r="N140" s="831"/>
      <c r="O140" s="831"/>
      <c r="P140" s="819"/>
      <c r="Q140" s="832"/>
    </row>
    <row r="141" spans="1:17" ht="14.45" customHeight="1" x14ac:dyDescent="0.2">
      <c r="A141" s="813" t="s">
        <v>2069</v>
      </c>
      <c r="B141" s="814" t="s">
        <v>2070</v>
      </c>
      <c r="C141" s="814" t="s">
        <v>1687</v>
      </c>
      <c r="D141" s="814" t="s">
        <v>2275</v>
      </c>
      <c r="E141" s="814" t="s">
        <v>2276</v>
      </c>
      <c r="F141" s="831">
        <v>20</v>
      </c>
      <c r="G141" s="831">
        <v>460</v>
      </c>
      <c r="H141" s="831"/>
      <c r="I141" s="831">
        <v>23</v>
      </c>
      <c r="J141" s="831">
        <v>33</v>
      </c>
      <c r="K141" s="831">
        <v>759</v>
      </c>
      <c r="L141" s="831"/>
      <c r="M141" s="831">
        <v>23</v>
      </c>
      <c r="N141" s="831">
        <v>13</v>
      </c>
      <c r="O141" s="831">
        <v>312</v>
      </c>
      <c r="P141" s="819"/>
      <c r="Q141" s="832">
        <v>24</v>
      </c>
    </row>
    <row r="142" spans="1:17" ht="14.45" customHeight="1" x14ac:dyDescent="0.2">
      <c r="A142" s="813" t="s">
        <v>2069</v>
      </c>
      <c r="B142" s="814" t="s">
        <v>2070</v>
      </c>
      <c r="C142" s="814" t="s">
        <v>1687</v>
      </c>
      <c r="D142" s="814" t="s">
        <v>2277</v>
      </c>
      <c r="E142" s="814" t="s">
        <v>2278</v>
      </c>
      <c r="F142" s="831"/>
      <c r="G142" s="831"/>
      <c r="H142" s="831"/>
      <c r="I142" s="831"/>
      <c r="J142" s="831">
        <v>1</v>
      </c>
      <c r="K142" s="831">
        <v>652</v>
      </c>
      <c r="L142" s="831"/>
      <c r="M142" s="831">
        <v>652</v>
      </c>
      <c r="N142" s="831"/>
      <c r="O142" s="831"/>
      <c r="P142" s="819"/>
      <c r="Q142" s="832"/>
    </row>
    <row r="143" spans="1:17" ht="14.45" customHeight="1" x14ac:dyDescent="0.2">
      <c r="A143" s="813" t="s">
        <v>2069</v>
      </c>
      <c r="B143" s="814" t="s">
        <v>2070</v>
      </c>
      <c r="C143" s="814" t="s">
        <v>1687</v>
      </c>
      <c r="D143" s="814" t="s">
        <v>2279</v>
      </c>
      <c r="E143" s="814" t="s">
        <v>2280</v>
      </c>
      <c r="F143" s="831"/>
      <c r="G143" s="831"/>
      <c r="H143" s="831"/>
      <c r="I143" s="831"/>
      <c r="J143" s="831">
        <v>1</v>
      </c>
      <c r="K143" s="831">
        <v>296</v>
      </c>
      <c r="L143" s="831"/>
      <c r="M143" s="831">
        <v>296</v>
      </c>
      <c r="N143" s="831">
        <v>1</v>
      </c>
      <c r="O143" s="831">
        <v>299</v>
      </c>
      <c r="P143" s="819"/>
      <c r="Q143" s="832">
        <v>299</v>
      </c>
    </row>
    <row r="144" spans="1:17" ht="14.45" customHeight="1" x14ac:dyDescent="0.2">
      <c r="A144" s="813" t="s">
        <v>2069</v>
      </c>
      <c r="B144" s="814" t="s">
        <v>2070</v>
      </c>
      <c r="C144" s="814" t="s">
        <v>1687</v>
      </c>
      <c r="D144" s="814" t="s">
        <v>2281</v>
      </c>
      <c r="E144" s="814" t="s">
        <v>2282</v>
      </c>
      <c r="F144" s="831">
        <v>37</v>
      </c>
      <c r="G144" s="831">
        <v>1665</v>
      </c>
      <c r="H144" s="831"/>
      <c r="I144" s="831">
        <v>45</v>
      </c>
      <c r="J144" s="831">
        <v>31</v>
      </c>
      <c r="K144" s="831">
        <v>1395</v>
      </c>
      <c r="L144" s="831"/>
      <c r="M144" s="831">
        <v>45</v>
      </c>
      <c r="N144" s="831">
        <v>11</v>
      </c>
      <c r="O144" s="831">
        <v>506</v>
      </c>
      <c r="P144" s="819"/>
      <c r="Q144" s="832">
        <v>46</v>
      </c>
    </row>
    <row r="145" spans="1:17" ht="14.45" customHeight="1" x14ac:dyDescent="0.2">
      <c r="A145" s="813" t="s">
        <v>2069</v>
      </c>
      <c r="B145" s="814" t="s">
        <v>2070</v>
      </c>
      <c r="C145" s="814" t="s">
        <v>1687</v>
      </c>
      <c r="D145" s="814" t="s">
        <v>2283</v>
      </c>
      <c r="E145" s="814" t="s">
        <v>2134</v>
      </c>
      <c r="F145" s="831">
        <v>4</v>
      </c>
      <c r="G145" s="831">
        <v>752</v>
      </c>
      <c r="H145" s="831"/>
      <c r="I145" s="831">
        <v>188</v>
      </c>
      <c r="J145" s="831">
        <v>12</v>
      </c>
      <c r="K145" s="831">
        <v>2256</v>
      </c>
      <c r="L145" s="831"/>
      <c r="M145" s="831">
        <v>188</v>
      </c>
      <c r="N145" s="831">
        <v>1</v>
      </c>
      <c r="O145" s="831">
        <v>190</v>
      </c>
      <c r="P145" s="819"/>
      <c r="Q145" s="832">
        <v>190</v>
      </c>
    </row>
    <row r="146" spans="1:17" ht="14.45" customHeight="1" x14ac:dyDescent="0.2">
      <c r="A146" s="813" t="s">
        <v>2069</v>
      </c>
      <c r="B146" s="814" t="s">
        <v>2070</v>
      </c>
      <c r="C146" s="814" t="s">
        <v>1687</v>
      </c>
      <c r="D146" s="814" t="s">
        <v>2284</v>
      </c>
      <c r="E146" s="814" t="s">
        <v>2285</v>
      </c>
      <c r="F146" s="831">
        <v>4</v>
      </c>
      <c r="G146" s="831">
        <v>584</v>
      </c>
      <c r="H146" s="831"/>
      <c r="I146" s="831">
        <v>146</v>
      </c>
      <c r="J146" s="831">
        <v>4</v>
      </c>
      <c r="K146" s="831">
        <v>584</v>
      </c>
      <c r="L146" s="831"/>
      <c r="M146" s="831">
        <v>146</v>
      </c>
      <c r="N146" s="831"/>
      <c r="O146" s="831"/>
      <c r="P146" s="819"/>
      <c r="Q146" s="832"/>
    </row>
    <row r="147" spans="1:17" ht="14.45" customHeight="1" x14ac:dyDescent="0.2">
      <c r="A147" s="813" t="s">
        <v>2069</v>
      </c>
      <c r="B147" s="814" t="s">
        <v>2070</v>
      </c>
      <c r="C147" s="814" t="s">
        <v>1687</v>
      </c>
      <c r="D147" s="814" t="s">
        <v>2286</v>
      </c>
      <c r="E147" s="814" t="s">
        <v>2287</v>
      </c>
      <c r="F147" s="831"/>
      <c r="G147" s="831"/>
      <c r="H147" s="831"/>
      <c r="I147" s="831"/>
      <c r="J147" s="831">
        <v>2</v>
      </c>
      <c r="K147" s="831">
        <v>92</v>
      </c>
      <c r="L147" s="831"/>
      <c r="M147" s="831">
        <v>46</v>
      </c>
      <c r="N147" s="831">
        <v>3</v>
      </c>
      <c r="O147" s="831">
        <v>141</v>
      </c>
      <c r="P147" s="819"/>
      <c r="Q147" s="832">
        <v>47</v>
      </c>
    </row>
    <row r="148" spans="1:17" ht="14.45" customHeight="1" x14ac:dyDescent="0.2">
      <c r="A148" s="813" t="s">
        <v>2069</v>
      </c>
      <c r="B148" s="814" t="s">
        <v>2070</v>
      </c>
      <c r="C148" s="814" t="s">
        <v>1687</v>
      </c>
      <c r="D148" s="814" t="s">
        <v>2288</v>
      </c>
      <c r="E148" s="814" t="s">
        <v>2289</v>
      </c>
      <c r="F148" s="831"/>
      <c r="G148" s="831"/>
      <c r="H148" s="831"/>
      <c r="I148" s="831"/>
      <c r="J148" s="831">
        <v>1</v>
      </c>
      <c r="K148" s="831">
        <v>310</v>
      </c>
      <c r="L148" s="831"/>
      <c r="M148" s="831">
        <v>310</v>
      </c>
      <c r="N148" s="831"/>
      <c r="O148" s="831"/>
      <c r="P148" s="819"/>
      <c r="Q148" s="832"/>
    </row>
    <row r="149" spans="1:17" ht="14.45" customHeight="1" x14ac:dyDescent="0.2">
      <c r="A149" s="813" t="s">
        <v>2069</v>
      </c>
      <c r="B149" s="814" t="s">
        <v>2070</v>
      </c>
      <c r="C149" s="814" t="s">
        <v>1687</v>
      </c>
      <c r="D149" s="814" t="s">
        <v>2290</v>
      </c>
      <c r="E149" s="814" t="s">
        <v>2291</v>
      </c>
      <c r="F149" s="831">
        <v>5</v>
      </c>
      <c r="G149" s="831">
        <v>1480</v>
      </c>
      <c r="H149" s="831"/>
      <c r="I149" s="831">
        <v>296</v>
      </c>
      <c r="J149" s="831">
        <v>11</v>
      </c>
      <c r="K149" s="831">
        <v>3267</v>
      </c>
      <c r="L149" s="831"/>
      <c r="M149" s="831">
        <v>297</v>
      </c>
      <c r="N149" s="831">
        <v>1</v>
      </c>
      <c r="O149" s="831">
        <v>303</v>
      </c>
      <c r="P149" s="819"/>
      <c r="Q149" s="832">
        <v>303</v>
      </c>
    </row>
    <row r="150" spans="1:17" ht="14.45" customHeight="1" x14ac:dyDescent="0.2">
      <c r="A150" s="813" t="s">
        <v>2069</v>
      </c>
      <c r="B150" s="814" t="s">
        <v>2070</v>
      </c>
      <c r="C150" s="814" t="s">
        <v>1687</v>
      </c>
      <c r="D150" s="814" t="s">
        <v>2292</v>
      </c>
      <c r="E150" s="814" t="s">
        <v>2293</v>
      </c>
      <c r="F150" s="831">
        <v>2</v>
      </c>
      <c r="G150" s="831">
        <v>62</v>
      </c>
      <c r="H150" s="831"/>
      <c r="I150" s="831">
        <v>31</v>
      </c>
      <c r="J150" s="831">
        <v>3</v>
      </c>
      <c r="K150" s="831">
        <v>96</v>
      </c>
      <c r="L150" s="831"/>
      <c r="M150" s="831">
        <v>32</v>
      </c>
      <c r="N150" s="831">
        <v>3</v>
      </c>
      <c r="O150" s="831">
        <v>96</v>
      </c>
      <c r="P150" s="819"/>
      <c r="Q150" s="832">
        <v>32</v>
      </c>
    </row>
    <row r="151" spans="1:17" ht="14.45" customHeight="1" x14ac:dyDescent="0.2">
      <c r="A151" s="813" t="s">
        <v>2069</v>
      </c>
      <c r="B151" s="814" t="s">
        <v>2070</v>
      </c>
      <c r="C151" s="814" t="s">
        <v>1687</v>
      </c>
      <c r="D151" s="814" t="s">
        <v>2294</v>
      </c>
      <c r="E151" s="814" t="s">
        <v>2295</v>
      </c>
      <c r="F151" s="831"/>
      <c r="G151" s="831"/>
      <c r="H151" s="831"/>
      <c r="I151" s="831"/>
      <c r="J151" s="831">
        <v>6</v>
      </c>
      <c r="K151" s="831">
        <v>3384</v>
      </c>
      <c r="L151" s="831"/>
      <c r="M151" s="831">
        <v>564</v>
      </c>
      <c r="N151" s="831"/>
      <c r="O151" s="831"/>
      <c r="P151" s="819"/>
      <c r="Q151" s="832"/>
    </row>
    <row r="152" spans="1:17" ht="14.45" customHeight="1" x14ac:dyDescent="0.2">
      <c r="A152" s="813" t="s">
        <v>2069</v>
      </c>
      <c r="B152" s="814" t="s">
        <v>2070</v>
      </c>
      <c r="C152" s="814" t="s">
        <v>1687</v>
      </c>
      <c r="D152" s="814" t="s">
        <v>2296</v>
      </c>
      <c r="E152" s="814" t="s">
        <v>2297</v>
      </c>
      <c r="F152" s="831"/>
      <c r="G152" s="831"/>
      <c r="H152" s="831"/>
      <c r="I152" s="831"/>
      <c r="J152" s="831"/>
      <c r="K152" s="831"/>
      <c r="L152" s="831"/>
      <c r="M152" s="831"/>
      <c r="N152" s="831">
        <v>1</v>
      </c>
      <c r="O152" s="831">
        <v>357</v>
      </c>
      <c r="P152" s="819"/>
      <c r="Q152" s="832">
        <v>357</v>
      </c>
    </row>
    <row r="153" spans="1:17" ht="14.45" customHeight="1" x14ac:dyDescent="0.2">
      <c r="A153" s="813" t="s">
        <v>2069</v>
      </c>
      <c r="B153" s="814" t="s">
        <v>2070</v>
      </c>
      <c r="C153" s="814" t="s">
        <v>1687</v>
      </c>
      <c r="D153" s="814" t="s">
        <v>2298</v>
      </c>
      <c r="E153" s="814" t="s">
        <v>2299</v>
      </c>
      <c r="F153" s="831">
        <v>4</v>
      </c>
      <c r="G153" s="831">
        <v>740</v>
      </c>
      <c r="H153" s="831"/>
      <c r="I153" s="831">
        <v>185</v>
      </c>
      <c r="J153" s="831">
        <v>9</v>
      </c>
      <c r="K153" s="831">
        <v>1674</v>
      </c>
      <c r="L153" s="831"/>
      <c r="M153" s="831">
        <v>186</v>
      </c>
      <c r="N153" s="831">
        <v>1</v>
      </c>
      <c r="O153" s="831">
        <v>188</v>
      </c>
      <c r="P153" s="819"/>
      <c r="Q153" s="832">
        <v>188</v>
      </c>
    </row>
    <row r="154" spans="1:17" ht="14.45" customHeight="1" x14ac:dyDescent="0.2">
      <c r="A154" s="813" t="s">
        <v>2069</v>
      </c>
      <c r="B154" s="814" t="s">
        <v>2070</v>
      </c>
      <c r="C154" s="814" t="s">
        <v>1687</v>
      </c>
      <c r="D154" s="814" t="s">
        <v>2300</v>
      </c>
      <c r="E154" s="814" t="s">
        <v>2301</v>
      </c>
      <c r="F154" s="831"/>
      <c r="G154" s="831"/>
      <c r="H154" s="831"/>
      <c r="I154" s="831"/>
      <c r="J154" s="831">
        <v>4</v>
      </c>
      <c r="K154" s="831">
        <v>1436</v>
      </c>
      <c r="L154" s="831"/>
      <c r="M154" s="831">
        <v>359</v>
      </c>
      <c r="N154" s="831"/>
      <c r="O154" s="831"/>
      <c r="P154" s="819"/>
      <c r="Q154" s="832"/>
    </row>
    <row r="155" spans="1:17" ht="14.45" customHeight="1" x14ac:dyDescent="0.2">
      <c r="A155" s="813" t="s">
        <v>2069</v>
      </c>
      <c r="B155" s="814" t="s">
        <v>2070</v>
      </c>
      <c r="C155" s="814" t="s">
        <v>1687</v>
      </c>
      <c r="D155" s="814" t="s">
        <v>2302</v>
      </c>
      <c r="E155" s="814" t="s">
        <v>2303</v>
      </c>
      <c r="F155" s="831"/>
      <c r="G155" s="831"/>
      <c r="H155" s="831"/>
      <c r="I155" s="831"/>
      <c r="J155" s="831">
        <v>2</v>
      </c>
      <c r="K155" s="831">
        <v>3558</v>
      </c>
      <c r="L155" s="831"/>
      <c r="M155" s="831">
        <v>1779</v>
      </c>
      <c r="N155" s="831"/>
      <c r="O155" s="831"/>
      <c r="P155" s="819"/>
      <c r="Q155" s="832"/>
    </row>
    <row r="156" spans="1:17" ht="14.45" customHeight="1" x14ac:dyDescent="0.2">
      <c r="A156" s="813" t="s">
        <v>2069</v>
      </c>
      <c r="B156" s="814" t="s">
        <v>2070</v>
      </c>
      <c r="C156" s="814" t="s">
        <v>1687</v>
      </c>
      <c r="D156" s="814" t="s">
        <v>2304</v>
      </c>
      <c r="E156" s="814" t="s">
        <v>2305</v>
      </c>
      <c r="F156" s="831">
        <v>4</v>
      </c>
      <c r="G156" s="831">
        <v>1632</v>
      </c>
      <c r="H156" s="831"/>
      <c r="I156" s="831">
        <v>408</v>
      </c>
      <c r="J156" s="831">
        <v>8</v>
      </c>
      <c r="K156" s="831">
        <v>3272</v>
      </c>
      <c r="L156" s="831"/>
      <c r="M156" s="831">
        <v>409</v>
      </c>
      <c r="N156" s="831"/>
      <c r="O156" s="831"/>
      <c r="P156" s="819"/>
      <c r="Q156" s="832"/>
    </row>
    <row r="157" spans="1:17" ht="14.45" customHeight="1" x14ac:dyDescent="0.2">
      <c r="A157" s="813" t="s">
        <v>2069</v>
      </c>
      <c r="B157" s="814" t="s">
        <v>2070</v>
      </c>
      <c r="C157" s="814" t="s">
        <v>1687</v>
      </c>
      <c r="D157" s="814" t="s">
        <v>2306</v>
      </c>
      <c r="E157" s="814" t="s">
        <v>2307</v>
      </c>
      <c r="F157" s="831">
        <v>1</v>
      </c>
      <c r="G157" s="831">
        <v>119</v>
      </c>
      <c r="H157" s="831"/>
      <c r="I157" s="831">
        <v>119</v>
      </c>
      <c r="J157" s="831"/>
      <c r="K157" s="831"/>
      <c r="L157" s="831"/>
      <c r="M157" s="831"/>
      <c r="N157" s="831"/>
      <c r="O157" s="831"/>
      <c r="P157" s="819"/>
      <c r="Q157" s="832"/>
    </row>
    <row r="158" spans="1:17" ht="14.45" customHeight="1" x14ac:dyDescent="0.2">
      <c r="A158" s="813" t="s">
        <v>2069</v>
      </c>
      <c r="B158" s="814" t="s">
        <v>2070</v>
      </c>
      <c r="C158" s="814" t="s">
        <v>1687</v>
      </c>
      <c r="D158" s="814" t="s">
        <v>2308</v>
      </c>
      <c r="E158" s="814" t="s">
        <v>2309</v>
      </c>
      <c r="F158" s="831">
        <v>1</v>
      </c>
      <c r="G158" s="831">
        <v>190</v>
      </c>
      <c r="H158" s="831"/>
      <c r="I158" s="831">
        <v>190</v>
      </c>
      <c r="J158" s="831"/>
      <c r="K158" s="831"/>
      <c r="L158" s="831"/>
      <c r="M158" s="831"/>
      <c r="N158" s="831"/>
      <c r="O158" s="831"/>
      <c r="P158" s="819"/>
      <c r="Q158" s="832"/>
    </row>
    <row r="159" spans="1:17" ht="14.45" customHeight="1" x14ac:dyDescent="0.2">
      <c r="A159" s="813" t="s">
        <v>2069</v>
      </c>
      <c r="B159" s="814" t="s">
        <v>2070</v>
      </c>
      <c r="C159" s="814" t="s">
        <v>1687</v>
      </c>
      <c r="D159" s="814" t="s">
        <v>2310</v>
      </c>
      <c r="E159" s="814" t="s">
        <v>2311</v>
      </c>
      <c r="F159" s="831"/>
      <c r="G159" s="831"/>
      <c r="H159" s="831"/>
      <c r="I159" s="831"/>
      <c r="J159" s="831">
        <v>3</v>
      </c>
      <c r="K159" s="831">
        <v>891</v>
      </c>
      <c r="L159" s="831"/>
      <c r="M159" s="831">
        <v>297</v>
      </c>
      <c r="N159" s="831"/>
      <c r="O159" s="831"/>
      <c r="P159" s="819"/>
      <c r="Q159" s="832"/>
    </row>
    <row r="160" spans="1:17" ht="14.45" customHeight="1" x14ac:dyDescent="0.2">
      <c r="A160" s="813" t="s">
        <v>2069</v>
      </c>
      <c r="B160" s="814" t="s">
        <v>2070</v>
      </c>
      <c r="C160" s="814" t="s">
        <v>1687</v>
      </c>
      <c r="D160" s="814" t="s">
        <v>2312</v>
      </c>
      <c r="E160" s="814" t="s">
        <v>2313</v>
      </c>
      <c r="F160" s="831"/>
      <c r="G160" s="831"/>
      <c r="H160" s="831"/>
      <c r="I160" s="831"/>
      <c r="J160" s="831">
        <v>5</v>
      </c>
      <c r="K160" s="831">
        <v>665</v>
      </c>
      <c r="L160" s="831"/>
      <c r="M160" s="831">
        <v>133</v>
      </c>
      <c r="N160" s="831"/>
      <c r="O160" s="831"/>
      <c r="P160" s="819"/>
      <c r="Q160" s="832"/>
    </row>
    <row r="161" spans="1:17" ht="14.45" customHeight="1" x14ac:dyDescent="0.2">
      <c r="A161" s="813" t="s">
        <v>2069</v>
      </c>
      <c r="B161" s="814" t="s">
        <v>2070</v>
      </c>
      <c r="C161" s="814" t="s">
        <v>1687</v>
      </c>
      <c r="D161" s="814" t="s">
        <v>2314</v>
      </c>
      <c r="E161" s="814" t="s">
        <v>2315</v>
      </c>
      <c r="F161" s="831">
        <v>217</v>
      </c>
      <c r="G161" s="831">
        <v>8029</v>
      </c>
      <c r="H161" s="831"/>
      <c r="I161" s="831">
        <v>37</v>
      </c>
      <c r="J161" s="831">
        <v>204</v>
      </c>
      <c r="K161" s="831">
        <v>7548</v>
      </c>
      <c r="L161" s="831"/>
      <c r="M161" s="831">
        <v>37</v>
      </c>
      <c r="N161" s="831">
        <v>18</v>
      </c>
      <c r="O161" s="831">
        <v>684</v>
      </c>
      <c r="P161" s="819"/>
      <c r="Q161" s="832">
        <v>38</v>
      </c>
    </row>
    <row r="162" spans="1:17" ht="14.45" customHeight="1" x14ac:dyDescent="0.2">
      <c r="A162" s="813" t="s">
        <v>2069</v>
      </c>
      <c r="B162" s="814" t="s">
        <v>2070</v>
      </c>
      <c r="C162" s="814" t="s">
        <v>1687</v>
      </c>
      <c r="D162" s="814" t="s">
        <v>2316</v>
      </c>
      <c r="E162" s="814" t="s">
        <v>2317</v>
      </c>
      <c r="F162" s="831"/>
      <c r="G162" s="831"/>
      <c r="H162" s="831"/>
      <c r="I162" s="831"/>
      <c r="J162" s="831">
        <v>2</v>
      </c>
      <c r="K162" s="831">
        <v>510</v>
      </c>
      <c r="L162" s="831"/>
      <c r="M162" s="831">
        <v>255</v>
      </c>
      <c r="N162" s="831"/>
      <c r="O162" s="831"/>
      <c r="P162" s="819"/>
      <c r="Q162" s="832"/>
    </row>
    <row r="163" spans="1:17" ht="14.45" customHeight="1" x14ac:dyDescent="0.2">
      <c r="A163" s="813" t="s">
        <v>2069</v>
      </c>
      <c r="B163" s="814" t="s">
        <v>2070</v>
      </c>
      <c r="C163" s="814" t="s">
        <v>1687</v>
      </c>
      <c r="D163" s="814" t="s">
        <v>2318</v>
      </c>
      <c r="E163" s="814" t="s">
        <v>2319</v>
      </c>
      <c r="F163" s="831">
        <v>5</v>
      </c>
      <c r="G163" s="831">
        <v>875</v>
      </c>
      <c r="H163" s="831"/>
      <c r="I163" s="831">
        <v>175</v>
      </c>
      <c r="J163" s="831">
        <v>19</v>
      </c>
      <c r="K163" s="831">
        <v>3344</v>
      </c>
      <c r="L163" s="831"/>
      <c r="M163" s="831">
        <v>176</v>
      </c>
      <c r="N163" s="831">
        <v>1</v>
      </c>
      <c r="O163" s="831">
        <v>190</v>
      </c>
      <c r="P163" s="819"/>
      <c r="Q163" s="832">
        <v>190</v>
      </c>
    </row>
    <row r="164" spans="1:17" ht="14.45" customHeight="1" x14ac:dyDescent="0.2">
      <c r="A164" s="813" t="s">
        <v>2069</v>
      </c>
      <c r="B164" s="814" t="s">
        <v>2070</v>
      </c>
      <c r="C164" s="814" t="s">
        <v>1687</v>
      </c>
      <c r="D164" s="814" t="s">
        <v>2320</v>
      </c>
      <c r="E164" s="814" t="s">
        <v>2321</v>
      </c>
      <c r="F164" s="831">
        <v>36</v>
      </c>
      <c r="G164" s="831">
        <v>30168</v>
      </c>
      <c r="H164" s="831"/>
      <c r="I164" s="831">
        <v>838</v>
      </c>
      <c r="J164" s="831">
        <v>27</v>
      </c>
      <c r="K164" s="831">
        <v>22680</v>
      </c>
      <c r="L164" s="831"/>
      <c r="M164" s="831">
        <v>840</v>
      </c>
      <c r="N164" s="831">
        <v>4</v>
      </c>
      <c r="O164" s="831">
        <v>3440</v>
      </c>
      <c r="P164" s="819"/>
      <c r="Q164" s="832">
        <v>860</v>
      </c>
    </row>
    <row r="165" spans="1:17" ht="14.45" customHeight="1" x14ac:dyDescent="0.2">
      <c r="A165" s="813" t="s">
        <v>2069</v>
      </c>
      <c r="B165" s="814" t="s">
        <v>2070</v>
      </c>
      <c r="C165" s="814" t="s">
        <v>1687</v>
      </c>
      <c r="D165" s="814" t="s">
        <v>2322</v>
      </c>
      <c r="E165" s="814" t="s">
        <v>2323</v>
      </c>
      <c r="F165" s="831">
        <v>3567</v>
      </c>
      <c r="G165" s="831">
        <v>335298</v>
      </c>
      <c r="H165" s="831"/>
      <c r="I165" s="831">
        <v>94</v>
      </c>
      <c r="J165" s="831">
        <v>3188</v>
      </c>
      <c r="K165" s="831">
        <v>299672</v>
      </c>
      <c r="L165" s="831"/>
      <c r="M165" s="831">
        <v>94</v>
      </c>
      <c r="N165" s="831">
        <v>657</v>
      </c>
      <c r="O165" s="831">
        <v>63729</v>
      </c>
      <c r="P165" s="819"/>
      <c r="Q165" s="832">
        <v>97</v>
      </c>
    </row>
    <row r="166" spans="1:17" ht="14.45" customHeight="1" x14ac:dyDescent="0.2">
      <c r="A166" s="813" t="s">
        <v>2069</v>
      </c>
      <c r="B166" s="814" t="s">
        <v>2070</v>
      </c>
      <c r="C166" s="814" t="s">
        <v>1687</v>
      </c>
      <c r="D166" s="814" t="s">
        <v>2324</v>
      </c>
      <c r="E166" s="814" t="s">
        <v>2325</v>
      </c>
      <c r="F166" s="831">
        <v>145</v>
      </c>
      <c r="G166" s="831">
        <v>136590</v>
      </c>
      <c r="H166" s="831"/>
      <c r="I166" s="831">
        <v>942</v>
      </c>
      <c r="J166" s="831">
        <v>115</v>
      </c>
      <c r="K166" s="831">
        <v>108330</v>
      </c>
      <c r="L166" s="831"/>
      <c r="M166" s="831">
        <v>942</v>
      </c>
      <c r="N166" s="831">
        <v>27</v>
      </c>
      <c r="O166" s="831">
        <v>25488</v>
      </c>
      <c r="P166" s="819"/>
      <c r="Q166" s="832">
        <v>944</v>
      </c>
    </row>
    <row r="167" spans="1:17" ht="14.45" customHeight="1" x14ac:dyDescent="0.2">
      <c r="A167" s="813" t="s">
        <v>2069</v>
      </c>
      <c r="B167" s="814" t="s">
        <v>2070</v>
      </c>
      <c r="C167" s="814" t="s">
        <v>1687</v>
      </c>
      <c r="D167" s="814" t="s">
        <v>2326</v>
      </c>
      <c r="E167" s="814" t="s">
        <v>2327</v>
      </c>
      <c r="F167" s="831">
        <v>214</v>
      </c>
      <c r="G167" s="831">
        <v>20116</v>
      </c>
      <c r="H167" s="831"/>
      <c r="I167" s="831">
        <v>94</v>
      </c>
      <c r="J167" s="831">
        <v>199</v>
      </c>
      <c r="K167" s="831">
        <v>18706</v>
      </c>
      <c r="L167" s="831"/>
      <c r="M167" s="831">
        <v>94</v>
      </c>
      <c r="N167" s="831">
        <v>40</v>
      </c>
      <c r="O167" s="831">
        <v>3880</v>
      </c>
      <c r="P167" s="819"/>
      <c r="Q167" s="832">
        <v>97</v>
      </c>
    </row>
    <row r="168" spans="1:17" ht="14.45" customHeight="1" x14ac:dyDescent="0.2">
      <c r="A168" s="813" t="s">
        <v>2069</v>
      </c>
      <c r="B168" s="814" t="s">
        <v>2070</v>
      </c>
      <c r="C168" s="814" t="s">
        <v>1687</v>
      </c>
      <c r="D168" s="814" t="s">
        <v>2328</v>
      </c>
      <c r="E168" s="814" t="s">
        <v>2329</v>
      </c>
      <c r="F168" s="831"/>
      <c r="G168" s="831"/>
      <c r="H168" s="831"/>
      <c r="I168" s="831"/>
      <c r="J168" s="831">
        <v>1</v>
      </c>
      <c r="K168" s="831">
        <v>396</v>
      </c>
      <c r="L168" s="831"/>
      <c r="M168" s="831">
        <v>396</v>
      </c>
      <c r="N168" s="831"/>
      <c r="O168" s="831"/>
      <c r="P168" s="819"/>
      <c r="Q168" s="832"/>
    </row>
    <row r="169" spans="1:17" ht="14.45" customHeight="1" x14ac:dyDescent="0.2">
      <c r="A169" s="813" t="s">
        <v>2069</v>
      </c>
      <c r="B169" s="814" t="s">
        <v>2070</v>
      </c>
      <c r="C169" s="814" t="s">
        <v>1687</v>
      </c>
      <c r="D169" s="814" t="s">
        <v>2330</v>
      </c>
      <c r="E169" s="814" t="s">
        <v>2331</v>
      </c>
      <c r="F169" s="831">
        <v>337</v>
      </c>
      <c r="G169" s="831">
        <v>179621</v>
      </c>
      <c r="H169" s="831"/>
      <c r="I169" s="831">
        <v>533</v>
      </c>
      <c r="J169" s="831">
        <v>17</v>
      </c>
      <c r="K169" s="831">
        <v>9078</v>
      </c>
      <c r="L169" s="831"/>
      <c r="M169" s="831">
        <v>534</v>
      </c>
      <c r="N169" s="831">
        <v>2</v>
      </c>
      <c r="O169" s="831">
        <v>1072</v>
      </c>
      <c r="P169" s="819"/>
      <c r="Q169" s="832">
        <v>536</v>
      </c>
    </row>
    <row r="170" spans="1:17" ht="14.45" customHeight="1" x14ac:dyDescent="0.2">
      <c r="A170" s="813" t="s">
        <v>2069</v>
      </c>
      <c r="B170" s="814" t="s">
        <v>2070</v>
      </c>
      <c r="C170" s="814" t="s">
        <v>1687</v>
      </c>
      <c r="D170" s="814" t="s">
        <v>2332</v>
      </c>
      <c r="E170" s="814" t="s">
        <v>2333</v>
      </c>
      <c r="F170" s="831"/>
      <c r="G170" s="831"/>
      <c r="H170" s="831"/>
      <c r="I170" s="831"/>
      <c r="J170" s="831"/>
      <c r="K170" s="831"/>
      <c r="L170" s="831"/>
      <c r="M170" s="831"/>
      <c r="N170" s="831">
        <v>2</v>
      </c>
      <c r="O170" s="831">
        <v>110</v>
      </c>
      <c r="P170" s="819"/>
      <c r="Q170" s="832">
        <v>55</v>
      </c>
    </row>
    <row r="171" spans="1:17" ht="14.45" customHeight="1" x14ac:dyDescent="0.2">
      <c r="A171" s="813" t="s">
        <v>2069</v>
      </c>
      <c r="B171" s="814" t="s">
        <v>2070</v>
      </c>
      <c r="C171" s="814" t="s">
        <v>1687</v>
      </c>
      <c r="D171" s="814" t="s">
        <v>2334</v>
      </c>
      <c r="E171" s="814" t="s">
        <v>2335</v>
      </c>
      <c r="F171" s="831"/>
      <c r="G171" s="831"/>
      <c r="H171" s="831"/>
      <c r="I171" s="831"/>
      <c r="J171" s="831">
        <v>345</v>
      </c>
      <c r="K171" s="831">
        <v>266685</v>
      </c>
      <c r="L171" s="831"/>
      <c r="M171" s="831">
        <v>773</v>
      </c>
      <c r="N171" s="831">
        <v>149</v>
      </c>
      <c r="O171" s="831">
        <v>115624</v>
      </c>
      <c r="P171" s="819"/>
      <c r="Q171" s="832">
        <v>776</v>
      </c>
    </row>
    <row r="172" spans="1:17" ht="14.45" customHeight="1" x14ac:dyDescent="0.2">
      <c r="A172" s="813" t="s">
        <v>2069</v>
      </c>
      <c r="B172" s="814" t="s">
        <v>2336</v>
      </c>
      <c r="C172" s="814" t="s">
        <v>1687</v>
      </c>
      <c r="D172" s="814" t="s">
        <v>2337</v>
      </c>
      <c r="E172" s="814" t="s">
        <v>2338</v>
      </c>
      <c r="F172" s="831">
        <v>776</v>
      </c>
      <c r="G172" s="831">
        <v>806264</v>
      </c>
      <c r="H172" s="831"/>
      <c r="I172" s="831">
        <v>1039</v>
      </c>
      <c r="J172" s="831">
        <v>399</v>
      </c>
      <c r="K172" s="831">
        <v>414960</v>
      </c>
      <c r="L172" s="831"/>
      <c r="M172" s="831">
        <v>1040</v>
      </c>
      <c r="N172" s="831">
        <v>1</v>
      </c>
      <c r="O172" s="831">
        <v>1042</v>
      </c>
      <c r="P172" s="819"/>
      <c r="Q172" s="832">
        <v>1042</v>
      </c>
    </row>
    <row r="173" spans="1:17" ht="14.45" customHeight="1" x14ac:dyDescent="0.2">
      <c r="A173" s="813" t="s">
        <v>2339</v>
      </c>
      <c r="B173" s="814" t="s">
        <v>2340</v>
      </c>
      <c r="C173" s="814" t="s">
        <v>1675</v>
      </c>
      <c r="D173" s="814" t="s">
        <v>2341</v>
      </c>
      <c r="E173" s="814" t="s">
        <v>2342</v>
      </c>
      <c r="F173" s="831">
        <v>0.08</v>
      </c>
      <c r="G173" s="831">
        <v>389.06</v>
      </c>
      <c r="H173" s="831"/>
      <c r="I173" s="831">
        <v>4863.25</v>
      </c>
      <c r="J173" s="831">
        <v>0.04</v>
      </c>
      <c r="K173" s="831">
        <v>172.74</v>
      </c>
      <c r="L173" s="831"/>
      <c r="M173" s="831">
        <v>4318.5</v>
      </c>
      <c r="N173" s="831"/>
      <c r="O173" s="831"/>
      <c r="P173" s="819"/>
      <c r="Q173" s="832"/>
    </row>
    <row r="174" spans="1:17" ht="14.45" customHeight="1" x14ac:dyDescent="0.2">
      <c r="A174" s="813" t="s">
        <v>2339</v>
      </c>
      <c r="B174" s="814" t="s">
        <v>2340</v>
      </c>
      <c r="C174" s="814" t="s">
        <v>1675</v>
      </c>
      <c r="D174" s="814" t="s">
        <v>2343</v>
      </c>
      <c r="E174" s="814" t="s">
        <v>2342</v>
      </c>
      <c r="F174" s="831">
        <v>0.03</v>
      </c>
      <c r="G174" s="831">
        <v>262.46999999999997</v>
      </c>
      <c r="H174" s="831"/>
      <c r="I174" s="831">
        <v>8749</v>
      </c>
      <c r="J174" s="831">
        <v>0.03</v>
      </c>
      <c r="K174" s="831">
        <v>252.05</v>
      </c>
      <c r="L174" s="831"/>
      <c r="M174" s="831">
        <v>8401.6666666666679</v>
      </c>
      <c r="N174" s="831"/>
      <c r="O174" s="831"/>
      <c r="P174" s="819"/>
      <c r="Q174" s="832"/>
    </row>
    <row r="175" spans="1:17" ht="14.45" customHeight="1" x14ac:dyDescent="0.2">
      <c r="A175" s="813" t="s">
        <v>2339</v>
      </c>
      <c r="B175" s="814" t="s">
        <v>2340</v>
      </c>
      <c r="C175" s="814" t="s">
        <v>1675</v>
      </c>
      <c r="D175" s="814" t="s">
        <v>2344</v>
      </c>
      <c r="E175" s="814" t="s">
        <v>2345</v>
      </c>
      <c r="F175" s="831">
        <v>1</v>
      </c>
      <c r="G175" s="831">
        <v>517</v>
      </c>
      <c r="H175" s="831"/>
      <c r="I175" s="831">
        <v>517</v>
      </c>
      <c r="J175" s="831">
        <v>0.21000000000000002</v>
      </c>
      <c r="K175" s="831">
        <v>108.57000000000001</v>
      </c>
      <c r="L175" s="831"/>
      <c r="M175" s="831">
        <v>517</v>
      </c>
      <c r="N175" s="831"/>
      <c r="O175" s="831"/>
      <c r="P175" s="819"/>
      <c r="Q175" s="832"/>
    </row>
    <row r="176" spans="1:17" ht="14.45" customHeight="1" x14ac:dyDescent="0.2">
      <c r="A176" s="813" t="s">
        <v>2339</v>
      </c>
      <c r="B176" s="814" t="s">
        <v>2340</v>
      </c>
      <c r="C176" s="814" t="s">
        <v>1675</v>
      </c>
      <c r="D176" s="814" t="s">
        <v>2346</v>
      </c>
      <c r="E176" s="814" t="s">
        <v>2347</v>
      </c>
      <c r="F176" s="831"/>
      <c r="G176" s="831"/>
      <c r="H176" s="831"/>
      <c r="I176" s="831"/>
      <c r="J176" s="831">
        <v>0</v>
      </c>
      <c r="K176" s="831">
        <v>13.11</v>
      </c>
      <c r="L176" s="831"/>
      <c r="M176" s="831"/>
      <c r="N176" s="831"/>
      <c r="O176" s="831"/>
      <c r="P176" s="819"/>
      <c r="Q176" s="832"/>
    </row>
    <row r="177" spans="1:17" ht="14.45" customHeight="1" x14ac:dyDescent="0.2">
      <c r="A177" s="813" t="s">
        <v>2339</v>
      </c>
      <c r="B177" s="814" t="s">
        <v>2340</v>
      </c>
      <c r="C177" s="814" t="s">
        <v>1675</v>
      </c>
      <c r="D177" s="814" t="s">
        <v>2348</v>
      </c>
      <c r="E177" s="814" t="s">
        <v>2347</v>
      </c>
      <c r="F177" s="831">
        <v>0.16</v>
      </c>
      <c r="G177" s="831">
        <v>262.31</v>
      </c>
      <c r="H177" s="831"/>
      <c r="I177" s="831">
        <v>1639.4375</v>
      </c>
      <c r="J177" s="831">
        <v>0.04</v>
      </c>
      <c r="K177" s="831">
        <v>65.58</v>
      </c>
      <c r="L177" s="831"/>
      <c r="M177" s="831">
        <v>1639.5</v>
      </c>
      <c r="N177" s="831"/>
      <c r="O177" s="831"/>
      <c r="P177" s="819"/>
      <c r="Q177" s="832"/>
    </row>
    <row r="178" spans="1:17" ht="14.45" customHeight="1" x14ac:dyDescent="0.2">
      <c r="A178" s="813" t="s">
        <v>2339</v>
      </c>
      <c r="B178" s="814" t="s">
        <v>2340</v>
      </c>
      <c r="C178" s="814" t="s">
        <v>1675</v>
      </c>
      <c r="D178" s="814" t="s">
        <v>2348</v>
      </c>
      <c r="E178" s="814" t="s">
        <v>2349</v>
      </c>
      <c r="F178" s="831">
        <v>0.2</v>
      </c>
      <c r="G178" s="831">
        <v>327.89000000000004</v>
      </c>
      <c r="H178" s="831"/>
      <c r="I178" s="831">
        <v>1639.45</v>
      </c>
      <c r="J178" s="831">
        <v>0.08</v>
      </c>
      <c r="K178" s="831">
        <v>189.32</v>
      </c>
      <c r="L178" s="831"/>
      <c r="M178" s="831">
        <v>2366.5</v>
      </c>
      <c r="N178" s="831">
        <v>0.12000000000000001</v>
      </c>
      <c r="O178" s="831">
        <v>196.73999999999998</v>
      </c>
      <c r="P178" s="819"/>
      <c r="Q178" s="832">
        <v>1639.4999999999998</v>
      </c>
    </row>
    <row r="179" spans="1:17" ht="14.45" customHeight="1" x14ac:dyDescent="0.2">
      <c r="A179" s="813" t="s">
        <v>2339</v>
      </c>
      <c r="B179" s="814" t="s">
        <v>2340</v>
      </c>
      <c r="C179" s="814" t="s">
        <v>1675</v>
      </c>
      <c r="D179" s="814" t="s">
        <v>2350</v>
      </c>
      <c r="E179" s="814" t="s">
        <v>2351</v>
      </c>
      <c r="F179" s="831">
        <v>0.05</v>
      </c>
      <c r="G179" s="831">
        <v>26.62</v>
      </c>
      <c r="H179" s="831"/>
      <c r="I179" s="831">
        <v>532.4</v>
      </c>
      <c r="J179" s="831">
        <v>0.08</v>
      </c>
      <c r="K179" s="831">
        <v>39.92</v>
      </c>
      <c r="L179" s="831"/>
      <c r="M179" s="831">
        <v>499</v>
      </c>
      <c r="N179" s="831"/>
      <c r="O179" s="831"/>
      <c r="P179" s="819"/>
      <c r="Q179" s="832"/>
    </row>
    <row r="180" spans="1:17" ht="14.45" customHeight="1" x14ac:dyDescent="0.2">
      <c r="A180" s="813" t="s">
        <v>2339</v>
      </c>
      <c r="B180" s="814" t="s">
        <v>2340</v>
      </c>
      <c r="C180" s="814" t="s">
        <v>1675</v>
      </c>
      <c r="D180" s="814" t="s">
        <v>2350</v>
      </c>
      <c r="E180" s="814" t="s">
        <v>2349</v>
      </c>
      <c r="F180" s="831">
        <v>0.13</v>
      </c>
      <c r="G180" s="831">
        <v>66.540000000000006</v>
      </c>
      <c r="H180" s="831"/>
      <c r="I180" s="831">
        <v>511.84615384615387</v>
      </c>
      <c r="J180" s="831"/>
      <c r="K180" s="831"/>
      <c r="L180" s="831"/>
      <c r="M180" s="831"/>
      <c r="N180" s="831"/>
      <c r="O180" s="831"/>
      <c r="P180" s="819"/>
      <c r="Q180" s="832"/>
    </row>
    <row r="181" spans="1:17" ht="14.45" customHeight="1" x14ac:dyDescent="0.2">
      <c r="A181" s="813" t="s">
        <v>2339</v>
      </c>
      <c r="B181" s="814" t="s">
        <v>2340</v>
      </c>
      <c r="C181" s="814" t="s">
        <v>1675</v>
      </c>
      <c r="D181" s="814" t="s">
        <v>2352</v>
      </c>
      <c r="E181" s="814" t="s">
        <v>2347</v>
      </c>
      <c r="F181" s="831">
        <v>0.06</v>
      </c>
      <c r="G181" s="831">
        <v>196.56</v>
      </c>
      <c r="H181" s="831"/>
      <c r="I181" s="831">
        <v>3276</v>
      </c>
      <c r="J181" s="831"/>
      <c r="K181" s="831"/>
      <c r="L181" s="831"/>
      <c r="M181" s="831"/>
      <c r="N181" s="831"/>
      <c r="O181" s="831"/>
      <c r="P181" s="819"/>
      <c r="Q181" s="832"/>
    </row>
    <row r="182" spans="1:17" ht="14.45" customHeight="1" x14ac:dyDescent="0.2">
      <c r="A182" s="813" t="s">
        <v>2339</v>
      </c>
      <c r="B182" s="814" t="s">
        <v>2340</v>
      </c>
      <c r="C182" s="814" t="s">
        <v>1675</v>
      </c>
      <c r="D182" s="814" t="s">
        <v>2352</v>
      </c>
      <c r="E182" s="814" t="s">
        <v>2349</v>
      </c>
      <c r="F182" s="831">
        <v>0.06</v>
      </c>
      <c r="G182" s="831">
        <v>196.56</v>
      </c>
      <c r="H182" s="831"/>
      <c r="I182" s="831">
        <v>3276</v>
      </c>
      <c r="J182" s="831"/>
      <c r="K182" s="831"/>
      <c r="L182" s="831"/>
      <c r="M182" s="831"/>
      <c r="N182" s="831"/>
      <c r="O182" s="831"/>
      <c r="P182" s="819"/>
      <c r="Q182" s="832"/>
    </row>
    <row r="183" spans="1:17" ht="14.45" customHeight="1" x14ac:dyDescent="0.2">
      <c r="A183" s="813" t="s">
        <v>2339</v>
      </c>
      <c r="B183" s="814" t="s">
        <v>2340</v>
      </c>
      <c r="C183" s="814" t="s">
        <v>1687</v>
      </c>
      <c r="D183" s="814" t="s">
        <v>2353</v>
      </c>
      <c r="E183" s="814" t="s">
        <v>2354</v>
      </c>
      <c r="F183" s="831"/>
      <c r="G183" s="831"/>
      <c r="H183" s="831"/>
      <c r="I183" s="831"/>
      <c r="J183" s="831"/>
      <c r="K183" s="831"/>
      <c r="L183" s="831"/>
      <c r="M183" s="831"/>
      <c r="N183" s="831">
        <v>1</v>
      </c>
      <c r="O183" s="831">
        <v>134</v>
      </c>
      <c r="P183" s="819"/>
      <c r="Q183" s="832">
        <v>134</v>
      </c>
    </row>
    <row r="184" spans="1:17" ht="14.45" customHeight="1" x14ac:dyDescent="0.2">
      <c r="A184" s="813" t="s">
        <v>2339</v>
      </c>
      <c r="B184" s="814" t="s">
        <v>2340</v>
      </c>
      <c r="C184" s="814" t="s">
        <v>1687</v>
      </c>
      <c r="D184" s="814" t="s">
        <v>2355</v>
      </c>
      <c r="E184" s="814" t="s">
        <v>2356</v>
      </c>
      <c r="F184" s="831">
        <v>40</v>
      </c>
      <c r="G184" s="831">
        <v>9000</v>
      </c>
      <c r="H184" s="831"/>
      <c r="I184" s="831">
        <v>225</v>
      </c>
      <c r="J184" s="831">
        <v>32</v>
      </c>
      <c r="K184" s="831">
        <v>7232</v>
      </c>
      <c r="L184" s="831"/>
      <c r="M184" s="831">
        <v>226</v>
      </c>
      <c r="N184" s="831">
        <v>6</v>
      </c>
      <c r="O184" s="831">
        <v>1386</v>
      </c>
      <c r="P184" s="819"/>
      <c r="Q184" s="832">
        <v>231</v>
      </c>
    </row>
    <row r="185" spans="1:17" ht="14.45" customHeight="1" x14ac:dyDescent="0.2">
      <c r="A185" s="813" t="s">
        <v>2339</v>
      </c>
      <c r="B185" s="814" t="s">
        <v>2340</v>
      </c>
      <c r="C185" s="814" t="s">
        <v>1687</v>
      </c>
      <c r="D185" s="814" t="s">
        <v>2357</v>
      </c>
      <c r="E185" s="814" t="s">
        <v>2358</v>
      </c>
      <c r="F185" s="831">
        <v>33</v>
      </c>
      <c r="G185" s="831">
        <v>7491</v>
      </c>
      <c r="H185" s="831"/>
      <c r="I185" s="831">
        <v>227</v>
      </c>
      <c r="J185" s="831">
        <v>24</v>
      </c>
      <c r="K185" s="831">
        <v>5472</v>
      </c>
      <c r="L185" s="831"/>
      <c r="M185" s="831">
        <v>228</v>
      </c>
      <c r="N185" s="831">
        <v>8</v>
      </c>
      <c r="O185" s="831">
        <v>1864</v>
      </c>
      <c r="P185" s="819"/>
      <c r="Q185" s="832">
        <v>233</v>
      </c>
    </row>
    <row r="186" spans="1:17" ht="14.45" customHeight="1" x14ac:dyDescent="0.2">
      <c r="A186" s="813" t="s">
        <v>2339</v>
      </c>
      <c r="B186" s="814" t="s">
        <v>2340</v>
      </c>
      <c r="C186" s="814" t="s">
        <v>1687</v>
      </c>
      <c r="D186" s="814" t="s">
        <v>2359</v>
      </c>
      <c r="E186" s="814" t="s">
        <v>2360</v>
      </c>
      <c r="F186" s="831">
        <v>2</v>
      </c>
      <c r="G186" s="831">
        <v>1258</v>
      </c>
      <c r="H186" s="831"/>
      <c r="I186" s="831">
        <v>629</v>
      </c>
      <c r="J186" s="831">
        <v>1</v>
      </c>
      <c r="K186" s="831">
        <v>631</v>
      </c>
      <c r="L186" s="831"/>
      <c r="M186" s="831">
        <v>631</v>
      </c>
      <c r="N186" s="831"/>
      <c r="O186" s="831"/>
      <c r="P186" s="819"/>
      <c r="Q186" s="832"/>
    </row>
    <row r="187" spans="1:17" ht="14.45" customHeight="1" x14ac:dyDescent="0.2">
      <c r="A187" s="813" t="s">
        <v>2339</v>
      </c>
      <c r="B187" s="814" t="s">
        <v>2340</v>
      </c>
      <c r="C187" s="814" t="s">
        <v>1687</v>
      </c>
      <c r="D187" s="814" t="s">
        <v>2361</v>
      </c>
      <c r="E187" s="814" t="s">
        <v>2362</v>
      </c>
      <c r="F187" s="831">
        <v>5</v>
      </c>
      <c r="G187" s="831">
        <v>2310</v>
      </c>
      <c r="H187" s="831"/>
      <c r="I187" s="831">
        <v>462</v>
      </c>
      <c r="J187" s="831">
        <v>6</v>
      </c>
      <c r="K187" s="831">
        <v>2784</v>
      </c>
      <c r="L187" s="831"/>
      <c r="M187" s="831">
        <v>464</v>
      </c>
      <c r="N187" s="831"/>
      <c r="O187" s="831"/>
      <c r="P187" s="819"/>
      <c r="Q187" s="832"/>
    </row>
    <row r="188" spans="1:17" ht="14.45" customHeight="1" x14ac:dyDescent="0.2">
      <c r="A188" s="813" t="s">
        <v>2339</v>
      </c>
      <c r="B188" s="814" t="s">
        <v>2340</v>
      </c>
      <c r="C188" s="814" t="s">
        <v>1687</v>
      </c>
      <c r="D188" s="814" t="s">
        <v>2363</v>
      </c>
      <c r="E188" s="814" t="s">
        <v>2364</v>
      </c>
      <c r="F188" s="831"/>
      <c r="G188" s="831"/>
      <c r="H188" s="831"/>
      <c r="I188" s="831"/>
      <c r="J188" s="831">
        <v>4</v>
      </c>
      <c r="K188" s="831">
        <v>1396</v>
      </c>
      <c r="L188" s="831"/>
      <c r="M188" s="831">
        <v>349</v>
      </c>
      <c r="N188" s="831"/>
      <c r="O188" s="831"/>
      <c r="P188" s="819"/>
      <c r="Q188" s="832"/>
    </row>
    <row r="189" spans="1:17" ht="14.45" customHeight="1" x14ac:dyDescent="0.2">
      <c r="A189" s="813" t="s">
        <v>2339</v>
      </c>
      <c r="B189" s="814" t="s">
        <v>2340</v>
      </c>
      <c r="C189" s="814" t="s">
        <v>1687</v>
      </c>
      <c r="D189" s="814" t="s">
        <v>2365</v>
      </c>
      <c r="E189" s="814" t="s">
        <v>2366</v>
      </c>
      <c r="F189" s="831">
        <v>1</v>
      </c>
      <c r="G189" s="831">
        <v>877</v>
      </c>
      <c r="H189" s="831"/>
      <c r="I189" s="831">
        <v>877</v>
      </c>
      <c r="J189" s="831"/>
      <c r="K189" s="831"/>
      <c r="L189" s="831"/>
      <c r="M189" s="831"/>
      <c r="N189" s="831"/>
      <c r="O189" s="831"/>
      <c r="P189" s="819"/>
      <c r="Q189" s="832"/>
    </row>
    <row r="190" spans="1:17" ht="14.45" customHeight="1" x14ac:dyDescent="0.2">
      <c r="A190" s="813" t="s">
        <v>2339</v>
      </c>
      <c r="B190" s="814" t="s">
        <v>2340</v>
      </c>
      <c r="C190" s="814" t="s">
        <v>1687</v>
      </c>
      <c r="D190" s="814" t="s">
        <v>2367</v>
      </c>
      <c r="E190" s="814" t="s">
        <v>2368</v>
      </c>
      <c r="F190" s="831">
        <v>36</v>
      </c>
      <c r="G190" s="831">
        <v>185832</v>
      </c>
      <c r="H190" s="831"/>
      <c r="I190" s="831">
        <v>5162</v>
      </c>
      <c r="J190" s="831">
        <v>23</v>
      </c>
      <c r="K190" s="831">
        <v>118818</v>
      </c>
      <c r="L190" s="831"/>
      <c r="M190" s="831">
        <v>5166</v>
      </c>
      <c r="N190" s="831">
        <v>10</v>
      </c>
      <c r="O190" s="831">
        <v>52600</v>
      </c>
      <c r="P190" s="819"/>
      <c r="Q190" s="832">
        <v>5260</v>
      </c>
    </row>
    <row r="191" spans="1:17" ht="14.45" customHeight="1" x14ac:dyDescent="0.2">
      <c r="A191" s="813" t="s">
        <v>2339</v>
      </c>
      <c r="B191" s="814" t="s">
        <v>2340</v>
      </c>
      <c r="C191" s="814" t="s">
        <v>1687</v>
      </c>
      <c r="D191" s="814" t="s">
        <v>2369</v>
      </c>
      <c r="E191" s="814" t="s">
        <v>2370</v>
      </c>
      <c r="F191" s="831">
        <v>4</v>
      </c>
      <c r="G191" s="831">
        <v>22504</v>
      </c>
      <c r="H191" s="831"/>
      <c r="I191" s="831">
        <v>5626</v>
      </c>
      <c r="J191" s="831">
        <v>4</v>
      </c>
      <c r="K191" s="831">
        <v>22520</v>
      </c>
      <c r="L191" s="831"/>
      <c r="M191" s="831">
        <v>5630</v>
      </c>
      <c r="N191" s="831">
        <v>1</v>
      </c>
      <c r="O191" s="831">
        <v>5749</v>
      </c>
      <c r="P191" s="819"/>
      <c r="Q191" s="832">
        <v>5749</v>
      </c>
    </row>
    <row r="192" spans="1:17" ht="14.45" customHeight="1" x14ac:dyDescent="0.2">
      <c r="A192" s="813" t="s">
        <v>2339</v>
      </c>
      <c r="B192" s="814" t="s">
        <v>2340</v>
      </c>
      <c r="C192" s="814" t="s">
        <v>1687</v>
      </c>
      <c r="D192" s="814" t="s">
        <v>2371</v>
      </c>
      <c r="E192" s="814" t="s">
        <v>2372</v>
      </c>
      <c r="F192" s="831">
        <v>253</v>
      </c>
      <c r="G192" s="831">
        <v>45287</v>
      </c>
      <c r="H192" s="831"/>
      <c r="I192" s="831">
        <v>179</v>
      </c>
      <c r="J192" s="831">
        <v>295</v>
      </c>
      <c r="K192" s="831">
        <v>53100</v>
      </c>
      <c r="L192" s="831"/>
      <c r="M192" s="831">
        <v>180</v>
      </c>
      <c r="N192" s="831">
        <v>86</v>
      </c>
      <c r="O192" s="831">
        <v>15738</v>
      </c>
      <c r="P192" s="819"/>
      <c r="Q192" s="832">
        <v>183</v>
      </c>
    </row>
    <row r="193" spans="1:17" ht="14.45" customHeight="1" x14ac:dyDescent="0.2">
      <c r="A193" s="813" t="s">
        <v>2339</v>
      </c>
      <c r="B193" s="814" t="s">
        <v>2340</v>
      </c>
      <c r="C193" s="814" t="s">
        <v>1687</v>
      </c>
      <c r="D193" s="814" t="s">
        <v>2373</v>
      </c>
      <c r="E193" s="814" t="s">
        <v>2374</v>
      </c>
      <c r="F193" s="831"/>
      <c r="G193" s="831"/>
      <c r="H193" s="831"/>
      <c r="I193" s="831"/>
      <c r="J193" s="831">
        <v>1</v>
      </c>
      <c r="K193" s="831">
        <v>2056</v>
      </c>
      <c r="L193" s="831"/>
      <c r="M193" s="831">
        <v>2056</v>
      </c>
      <c r="N193" s="831"/>
      <c r="O193" s="831"/>
      <c r="P193" s="819"/>
      <c r="Q193" s="832"/>
    </row>
    <row r="194" spans="1:17" ht="14.45" customHeight="1" x14ac:dyDescent="0.2">
      <c r="A194" s="813" t="s">
        <v>2339</v>
      </c>
      <c r="B194" s="814" t="s">
        <v>2340</v>
      </c>
      <c r="C194" s="814" t="s">
        <v>1687</v>
      </c>
      <c r="D194" s="814" t="s">
        <v>2375</v>
      </c>
      <c r="E194" s="814" t="s">
        <v>2376</v>
      </c>
      <c r="F194" s="831"/>
      <c r="G194" s="831"/>
      <c r="H194" s="831"/>
      <c r="I194" s="831"/>
      <c r="J194" s="831">
        <v>4</v>
      </c>
      <c r="K194" s="831">
        <v>1396</v>
      </c>
      <c r="L194" s="831"/>
      <c r="M194" s="831">
        <v>349</v>
      </c>
      <c r="N194" s="831"/>
      <c r="O194" s="831"/>
      <c r="P194" s="819"/>
      <c r="Q194" s="832"/>
    </row>
    <row r="195" spans="1:17" ht="14.45" customHeight="1" x14ac:dyDescent="0.2">
      <c r="A195" s="813" t="s">
        <v>2339</v>
      </c>
      <c r="B195" s="814" t="s">
        <v>2340</v>
      </c>
      <c r="C195" s="814" t="s">
        <v>1687</v>
      </c>
      <c r="D195" s="814" t="s">
        <v>2377</v>
      </c>
      <c r="E195" s="814" t="s">
        <v>2378</v>
      </c>
      <c r="F195" s="831">
        <v>21</v>
      </c>
      <c r="G195" s="831">
        <v>57540</v>
      </c>
      <c r="H195" s="831"/>
      <c r="I195" s="831">
        <v>2740</v>
      </c>
      <c r="J195" s="831">
        <v>14</v>
      </c>
      <c r="K195" s="831">
        <v>38388</v>
      </c>
      <c r="L195" s="831"/>
      <c r="M195" s="831">
        <v>2742</v>
      </c>
      <c r="N195" s="831">
        <v>8</v>
      </c>
      <c r="O195" s="831">
        <v>22304</v>
      </c>
      <c r="P195" s="819"/>
      <c r="Q195" s="832">
        <v>2788</v>
      </c>
    </row>
    <row r="196" spans="1:17" ht="14.45" customHeight="1" x14ac:dyDescent="0.2">
      <c r="A196" s="813" t="s">
        <v>2339</v>
      </c>
      <c r="B196" s="814" t="s">
        <v>2340</v>
      </c>
      <c r="C196" s="814" t="s">
        <v>1687</v>
      </c>
      <c r="D196" s="814" t="s">
        <v>2379</v>
      </c>
      <c r="E196" s="814" t="s">
        <v>2380</v>
      </c>
      <c r="F196" s="831">
        <v>5</v>
      </c>
      <c r="G196" s="831">
        <v>26370</v>
      </c>
      <c r="H196" s="831"/>
      <c r="I196" s="831">
        <v>5274</v>
      </c>
      <c r="J196" s="831">
        <v>6</v>
      </c>
      <c r="K196" s="831">
        <v>31668</v>
      </c>
      <c r="L196" s="831"/>
      <c r="M196" s="831">
        <v>5278</v>
      </c>
      <c r="N196" s="831">
        <v>2</v>
      </c>
      <c r="O196" s="831">
        <v>10744</v>
      </c>
      <c r="P196" s="819"/>
      <c r="Q196" s="832">
        <v>5372</v>
      </c>
    </row>
    <row r="197" spans="1:17" ht="14.45" customHeight="1" x14ac:dyDescent="0.2">
      <c r="A197" s="813" t="s">
        <v>2339</v>
      </c>
      <c r="B197" s="814" t="s">
        <v>2340</v>
      </c>
      <c r="C197" s="814" t="s">
        <v>1687</v>
      </c>
      <c r="D197" s="814" t="s">
        <v>2381</v>
      </c>
      <c r="E197" s="814" t="s">
        <v>2382</v>
      </c>
      <c r="F197" s="831">
        <v>1</v>
      </c>
      <c r="G197" s="831">
        <v>678</v>
      </c>
      <c r="H197" s="831"/>
      <c r="I197" s="831">
        <v>678</v>
      </c>
      <c r="J197" s="831">
        <v>1</v>
      </c>
      <c r="K197" s="831">
        <v>680</v>
      </c>
      <c r="L197" s="831"/>
      <c r="M197" s="831">
        <v>680</v>
      </c>
      <c r="N197" s="831"/>
      <c r="O197" s="831"/>
      <c r="P197" s="819"/>
      <c r="Q197" s="832"/>
    </row>
    <row r="198" spans="1:17" ht="14.45" customHeight="1" x14ac:dyDescent="0.2">
      <c r="A198" s="813" t="s">
        <v>2339</v>
      </c>
      <c r="B198" s="814" t="s">
        <v>2340</v>
      </c>
      <c r="C198" s="814" t="s">
        <v>1687</v>
      </c>
      <c r="D198" s="814" t="s">
        <v>2383</v>
      </c>
      <c r="E198" s="814" t="s">
        <v>2384</v>
      </c>
      <c r="F198" s="831">
        <v>5</v>
      </c>
      <c r="G198" s="831">
        <v>2855</v>
      </c>
      <c r="H198" s="831"/>
      <c r="I198" s="831">
        <v>571</v>
      </c>
      <c r="J198" s="831">
        <v>6</v>
      </c>
      <c r="K198" s="831">
        <v>3438</v>
      </c>
      <c r="L198" s="831"/>
      <c r="M198" s="831">
        <v>573</v>
      </c>
      <c r="N198" s="831"/>
      <c r="O198" s="831"/>
      <c r="P198" s="819"/>
      <c r="Q198" s="832"/>
    </row>
    <row r="199" spans="1:17" ht="14.45" customHeight="1" x14ac:dyDescent="0.2">
      <c r="A199" s="813" t="s">
        <v>2339</v>
      </c>
      <c r="B199" s="814" t="s">
        <v>2340</v>
      </c>
      <c r="C199" s="814" t="s">
        <v>1687</v>
      </c>
      <c r="D199" s="814" t="s">
        <v>2385</v>
      </c>
      <c r="E199" s="814" t="s">
        <v>2386</v>
      </c>
      <c r="F199" s="831">
        <v>2</v>
      </c>
      <c r="G199" s="831">
        <v>312</v>
      </c>
      <c r="H199" s="831"/>
      <c r="I199" s="831">
        <v>156</v>
      </c>
      <c r="J199" s="831">
        <v>1</v>
      </c>
      <c r="K199" s="831">
        <v>157</v>
      </c>
      <c r="L199" s="831"/>
      <c r="M199" s="831">
        <v>157</v>
      </c>
      <c r="N199" s="831"/>
      <c r="O199" s="831"/>
      <c r="P199" s="819"/>
      <c r="Q199" s="832"/>
    </row>
    <row r="200" spans="1:17" ht="14.45" customHeight="1" x14ac:dyDescent="0.2">
      <c r="A200" s="813" t="s">
        <v>2339</v>
      </c>
      <c r="B200" s="814" t="s">
        <v>2340</v>
      </c>
      <c r="C200" s="814" t="s">
        <v>1687</v>
      </c>
      <c r="D200" s="814" t="s">
        <v>2387</v>
      </c>
      <c r="E200" s="814" t="s">
        <v>2388</v>
      </c>
      <c r="F200" s="831"/>
      <c r="G200" s="831"/>
      <c r="H200" s="831"/>
      <c r="I200" s="831"/>
      <c r="J200" s="831">
        <v>4</v>
      </c>
      <c r="K200" s="831">
        <v>832</v>
      </c>
      <c r="L200" s="831"/>
      <c r="M200" s="831">
        <v>208</v>
      </c>
      <c r="N200" s="831"/>
      <c r="O200" s="831"/>
      <c r="P200" s="819"/>
      <c r="Q200" s="832"/>
    </row>
    <row r="201" spans="1:17" ht="14.45" customHeight="1" x14ac:dyDescent="0.2">
      <c r="A201" s="813" t="s">
        <v>2339</v>
      </c>
      <c r="B201" s="814" t="s">
        <v>2340</v>
      </c>
      <c r="C201" s="814" t="s">
        <v>1687</v>
      </c>
      <c r="D201" s="814" t="s">
        <v>2389</v>
      </c>
      <c r="E201" s="814" t="s">
        <v>2390</v>
      </c>
      <c r="F201" s="831">
        <v>5</v>
      </c>
      <c r="G201" s="831">
        <v>2140</v>
      </c>
      <c r="H201" s="831"/>
      <c r="I201" s="831">
        <v>428</v>
      </c>
      <c r="J201" s="831">
        <v>2</v>
      </c>
      <c r="K201" s="831">
        <v>860</v>
      </c>
      <c r="L201" s="831"/>
      <c r="M201" s="831">
        <v>430</v>
      </c>
      <c r="N201" s="831"/>
      <c r="O201" s="831"/>
      <c r="P201" s="819"/>
      <c r="Q201" s="832"/>
    </row>
    <row r="202" spans="1:17" ht="14.45" customHeight="1" x14ac:dyDescent="0.2">
      <c r="A202" s="813" t="s">
        <v>2339</v>
      </c>
      <c r="B202" s="814" t="s">
        <v>2340</v>
      </c>
      <c r="C202" s="814" t="s">
        <v>1687</v>
      </c>
      <c r="D202" s="814" t="s">
        <v>2391</v>
      </c>
      <c r="E202" s="814" t="s">
        <v>2392</v>
      </c>
      <c r="F202" s="831"/>
      <c r="G202" s="831"/>
      <c r="H202" s="831"/>
      <c r="I202" s="831"/>
      <c r="J202" s="831">
        <v>1</v>
      </c>
      <c r="K202" s="831">
        <v>165</v>
      </c>
      <c r="L202" s="831"/>
      <c r="M202" s="831">
        <v>165</v>
      </c>
      <c r="N202" s="831"/>
      <c r="O202" s="831"/>
      <c r="P202" s="819"/>
      <c r="Q202" s="832"/>
    </row>
    <row r="203" spans="1:17" ht="14.45" customHeight="1" x14ac:dyDescent="0.2">
      <c r="A203" s="813" t="s">
        <v>2339</v>
      </c>
      <c r="B203" s="814" t="s">
        <v>2340</v>
      </c>
      <c r="C203" s="814" t="s">
        <v>1687</v>
      </c>
      <c r="D203" s="814" t="s">
        <v>2393</v>
      </c>
      <c r="E203" s="814" t="s">
        <v>2394</v>
      </c>
      <c r="F203" s="831">
        <v>6</v>
      </c>
      <c r="G203" s="831">
        <v>5628</v>
      </c>
      <c r="H203" s="831"/>
      <c r="I203" s="831">
        <v>938</v>
      </c>
      <c r="J203" s="831">
        <v>1</v>
      </c>
      <c r="K203" s="831">
        <v>941</v>
      </c>
      <c r="L203" s="831"/>
      <c r="M203" s="831">
        <v>941</v>
      </c>
      <c r="N203" s="831">
        <v>1</v>
      </c>
      <c r="O203" s="831">
        <v>962</v>
      </c>
      <c r="P203" s="819"/>
      <c r="Q203" s="832">
        <v>962</v>
      </c>
    </row>
    <row r="204" spans="1:17" ht="14.45" customHeight="1" x14ac:dyDescent="0.2">
      <c r="A204" s="813" t="s">
        <v>2339</v>
      </c>
      <c r="B204" s="814" t="s">
        <v>2340</v>
      </c>
      <c r="C204" s="814" t="s">
        <v>1687</v>
      </c>
      <c r="D204" s="814" t="s">
        <v>2395</v>
      </c>
      <c r="E204" s="814" t="s">
        <v>2396</v>
      </c>
      <c r="F204" s="831"/>
      <c r="G204" s="831"/>
      <c r="H204" s="831"/>
      <c r="I204" s="831"/>
      <c r="J204" s="831"/>
      <c r="K204" s="831"/>
      <c r="L204" s="831"/>
      <c r="M204" s="831"/>
      <c r="N204" s="831">
        <v>1</v>
      </c>
      <c r="O204" s="831">
        <v>384</v>
      </c>
      <c r="P204" s="819"/>
      <c r="Q204" s="832">
        <v>384</v>
      </c>
    </row>
    <row r="205" spans="1:17" ht="14.45" customHeight="1" x14ac:dyDescent="0.2">
      <c r="A205" s="813" t="s">
        <v>2339</v>
      </c>
      <c r="B205" s="814" t="s">
        <v>2340</v>
      </c>
      <c r="C205" s="814" t="s">
        <v>1687</v>
      </c>
      <c r="D205" s="814" t="s">
        <v>2397</v>
      </c>
      <c r="E205" s="814" t="s">
        <v>2398</v>
      </c>
      <c r="F205" s="831">
        <v>1</v>
      </c>
      <c r="G205" s="831">
        <v>690</v>
      </c>
      <c r="H205" s="831"/>
      <c r="I205" s="831">
        <v>690</v>
      </c>
      <c r="J205" s="831"/>
      <c r="K205" s="831"/>
      <c r="L205" s="831"/>
      <c r="M205" s="831"/>
      <c r="N205" s="831"/>
      <c r="O205" s="831"/>
      <c r="P205" s="819"/>
      <c r="Q205" s="832"/>
    </row>
    <row r="206" spans="1:17" ht="14.45" customHeight="1" x14ac:dyDescent="0.2">
      <c r="A206" s="813" t="s">
        <v>2399</v>
      </c>
      <c r="B206" s="814" t="s">
        <v>2400</v>
      </c>
      <c r="C206" s="814" t="s">
        <v>1687</v>
      </c>
      <c r="D206" s="814" t="s">
        <v>2401</v>
      </c>
      <c r="E206" s="814" t="s">
        <v>2402</v>
      </c>
      <c r="F206" s="831">
        <v>18</v>
      </c>
      <c r="G206" s="831">
        <v>3834</v>
      </c>
      <c r="H206" s="831"/>
      <c r="I206" s="831">
        <v>213</v>
      </c>
      <c r="J206" s="831">
        <v>16</v>
      </c>
      <c r="K206" s="831">
        <v>3440</v>
      </c>
      <c r="L206" s="831"/>
      <c r="M206" s="831">
        <v>215</v>
      </c>
      <c r="N206" s="831">
        <v>2</v>
      </c>
      <c r="O206" s="831">
        <v>444</v>
      </c>
      <c r="P206" s="819"/>
      <c r="Q206" s="832">
        <v>222</v>
      </c>
    </row>
    <row r="207" spans="1:17" ht="14.45" customHeight="1" x14ac:dyDescent="0.2">
      <c r="A207" s="813" t="s">
        <v>2399</v>
      </c>
      <c r="B207" s="814" t="s">
        <v>2400</v>
      </c>
      <c r="C207" s="814" t="s">
        <v>1687</v>
      </c>
      <c r="D207" s="814" t="s">
        <v>2403</v>
      </c>
      <c r="E207" s="814" t="s">
        <v>2404</v>
      </c>
      <c r="F207" s="831">
        <v>190</v>
      </c>
      <c r="G207" s="831">
        <v>57570</v>
      </c>
      <c r="H207" s="831"/>
      <c r="I207" s="831">
        <v>303</v>
      </c>
      <c r="J207" s="831">
        <v>288</v>
      </c>
      <c r="K207" s="831">
        <v>87840</v>
      </c>
      <c r="L207" s="831"/>
      <c r="M207" s="831">
        <v>305</v>
      </c>
      <c r="N207" s="831">
        <v>83</v>
      </c>
      <c r="O207" s="831">
        <v>26062</v>
      </c>
      <c r="P207" s="819"/>
      <c r="Q207" s="832">
        <v>314</v>
      </c>
    </row>
    <row r="208" spans="1:17" ht="14.45" customHeight="1" x14ac:dyDescent="0.2">
      <c r="A208" s="813" t="s">
        <v>2399</v>
      </c>
      <c r="B208" s="814" t="s">
        <v>2400</v>
      </c>
      <c r="C208" s="814" t="s">
        <v>1687</v>
      </c>
      <c r="D208" s="814" t="s">
        <v>2405</v>
      </c>
      <c r="E208" s="814" t="s">
        <v>2406</v>
      </c>
      <c r="F208" s="831">
        <v>36</v>
      </c>
      <c r="G208" s="831">
        <v>3600</v>
      </c>
      <c r="H208" s="831"/>
      <c r="I208" s="831">
        <v>100</v>
      </c>
      <c r="J208" s="831">
        <v>42</v>
      </c>
      <c r="K208" s="831">
        <v>4242</v>
      </c>
      <c r="L208" s="831"/>
      <c r="M208" s="831">
        <v>101</v>
      </c>
      <c r="N208" s="831">
        <v>15</v>
      </c>
      <c r="O208" s="831">
        <v>1590</v>
      </c>
      <c r="P208" s="819"/>
      <c r="Q208" s="832">
        <v>106</v>
      </c>
    </row>
    <row r="209" spans="1:17" ht="14.45" customHeight="1" x14ac:dyDescent="0.2">
      <c r="A209" s="813" t="s">
        <v>2399</v>
      </c>
      <c r="B209" s="814" t="s">
        <v>2400</v>
      </c>
      <c r="C209" s="814" t="s">
        <v>1687</v>
      </c>
      <c r="D209" s="814" t="s">
        <v>2407</v>
      </c>
      <c r="E209" s="814" t="s">
        <v>2408</v>
      </c>
      <c r="F209" s="831">
        <v>8</v>
      </c>
      <c r="G209" s="831">
        <v>1880</v>
      </c>
      <c r="H209" s="831"/>
      <c r="I209" s="831">
        <v>235</v>
      </c>
      <c r="J209" s="831">
        <v>9</v>
      </c>
      <c r="K209" s="831">
        <v>2133</v>
      </c>
      <c r="L209" s="831"/>
      <c r="M209" s="831">
        <v>237</v>
      </c>
      <c r="N209" s="831">
        <v>5</v>
      </c>
      <c r="O209" s="831">
        <v>1235</v>
      </c>
      <c r="P209" s="819"/>
      <c r="Q209" s="832">
        <v>247</v>
      </c>
    </row>
    <row r="210" spans="1:17" ht="14.45" customHeight="1" x14ac:dyDescent="0.2">
      <c r="A210" s="813" t="s">
        <v>2399</v>
      </c>
      <c r="B210" s="814" t="s">
        <v>2400</v>
      </c>
      <c r="C210" s="814" t="s">
        <v>1687</v>
      </c>
      <c r="D210" s="814" t="s">
        <v>2409</v>
      </c>
      <c r="E210" s="814" t="s">
        <v>2410</v>
      </c>
      <c r="F210" s="831">
        <v>65</v>
      </c>
      <c r="G210" s="831">
        <v>8970</v>
      </c>
      <c r="H210" s="831"/>
      <c r="I210" s="831">
        <v>138</v>
      </c>
      <c r="J210" s="831">
        <v>46</v>
      </c>
      <c r="K210" s="831">
        <v>6394</v>
      </c>
      <c r="L210" s="831"/>
      <c r="M210" s="831">
        <v>139</v>
      </c>
      <c r="N210" s="831">
        <v>16</v>
      </c>
      <c r="O210" s="831">
        <v>2272</v>
      </c>
      <c r="P210" s="819"/>
      <c r="Q210" s="832">
        <v>142</v>
      </c>
    </row>
    <row r="211" spans="1:17" ht="14.45" customHeight="1" x14ac:dyDescent="0.2">
      <c r="A211" s="813" t="s">
        <v>2399</v>
      </c>
      <c r="B211" s="814" t="s">
        <v>2400</v>
      </c>
      <c r="C211" s="814" t="s">
        <v>1687</v>
      </c>
      <c r="D211" s="814" t="s">
        <v>2411</v>
      </c>
      <c r="E211" s="814" t="s">
        <v>2410</v>
      </c>
      <c r="F211" s="831">
        <v>3</v>
      </c>
      <c r="G211" s="831">
        <v>555</v>
      </c>
      <c r="H211" s="831"/>
      <c r="I211" s="831">
        <v>185</v>
      </c>
      <c r="J211" s="831">
        <v>21</v>
      </c>
      <c r="K211" s="831">
        <v>3927</v>
      </c>
      <c r="L211" s="831"/>
      <c r="M211" s="831">
        <v>187</v>
      </c>
      <c r="N211" s="831">
        <v>3</v>
      </c>
      <c r="O211" s="831">
        <v>582</v>
      </c>
      <c r="P211" s="819"/>
      <c r="Q211" s="832">
        <v>194</v>
      </c>
    </row>
    <row r="212" spans="1:17" ht="14.45" customHeight="1" x14ac:dyDescent="0.2">
      <c r="A212" s="813" t="s">
        <v>2399</v>
      </c>
      <c r="B212" s="814" t="s">
        <v>2400</v>
      </c>
      <c r="C212" s="814" t="s">
        <v>1687</v>
      </c>
      <c r="D212" s="814" t="s">
        <v>2412</v>
      </c>
      <c r="E212" s="814" t="s">
        <v>2413</v>
      </c>
      <c r="F212" s="831">
        <v>11</v>
      </c>
      <c r="G212" s="831">
        <v>3322</v>
      </c>
      <c r="H212" s="831"/>
      <c r="I212" s="831">
        <v>302</v>
      </c>
      <c r="J212" s="831">
        <v>24</v>
      </c>
      <c r="K212" s="831">
        <v>7320</v>
      </c>
      <c r="L212" s="831"/>
      <c r="M212" s="831">
        <v>305</v>
      </c>
      <c r="N212" s="831">
        <v>3</v>
      </c>
      <c r="O212" s="831">
        <v>963</v>
      </c>
      <c r="P212" s="819"/>
      <c r="Q212" s="832">
        <v>321</v>
      </c>
    </row>
    <row r="213" spans="1:17" ht="14.45" customHeight="1" x14ac:dyDescent="0.2">
      <c r="A213" s="813" t="s">
        <v>2399</v>
      </c>
      <c r="B213" s="814" t="s">
        <v>2400</v>
      </c>
      <c r="C213" s="814" t="s">
        <v>1687</v>
      </c>
      <c r="D213" s="814" t="s">
        <v>2414</v>
      </c>
      <c r="E213" s="814" t="s">
        <v>2415</v>
      </c>
      <c r="F213" s="831">
        <v>55</v>
      </c>
      <c r="G213" s="831">
        <v>9625</v>
      </c>
      <c r="H213" s="831"/>
      <c r="I213" s="831">
        <v>175</v>
      </c>
      <c r="J213" s="831">
        <v>97</v>
      </c>
      <c r="K213" s="831">
        <v>17072</v>
      </c>
      <c r="L213" s="831"/>
      <c r="M213" s="831">
        <v>176</v>
      </c>
      <c r="N213" s="831">
        <v>28</v>
      </c>
      <c r="O213" s="831">
        <v>5320</v>
      </c>
      <c r="P213" s="819"/>
      <c r="Q213" s="832">
        <v>190</v>
      </c>
    </row>
    <row r="214" spans="1:17" ht="14.45" customHeight="1" x14ac:dyDescent="0.2">
      <c r="A214" s="813" t="s">
        <v>2399</v>
      </c>
      <c r="B214" s="814" t="s">
        <v>2400</v>
      </c>
      <c r="C214" s="814" t="s">
        <v>1687</v>
      </c>
      <c r="D214" s="814" t="s">
        <v>2416</v>
      </c>
      <c r="E214" s="814" t="s">
        <v>2417</v>
      </c>
      <c r="F214" s="831">
        <v>43</v>
      </c>
      <c r="G214" s="831">
        <v>14964</v>
      </c>
      <c r="H214" s="831"/>
      <c r="I214" s="831">
        <v>348</v>
      </c>
      <c r="J214" s="831"/>
      <c r="K214" s="831"/>
      <c r="L214" s="831"/>
      <c r="M214" s="831"/>
      <c r="N214" s="831"/>
      <c r="O214" s="831"/>
      <c r="P214" s="819"/>
      <c r="Q214" s="832"/>
    </row>
    <row r="215" spans="1:17" ht="14.45" customHeight="1" x14ac:dyDescent="0.2">
      <c r="A215" s="813" t="s">
        <v>2399</v>
      </c>
      <c r="B215" s="814" t="s">
        <v>2400</v>
      </c>
      <c r="C215" s="814" t="s">
        <v>1687</v>
      </c>
      <c r="D215" s="814" t="s">
        <v>2418</v>
      </c>
      <c r="E215" s="814" t="s">
        <v>2419</v>
      </c>
      <c r="F215" s="831"/>
      <c r="G215" s="831"/>
      <c r="H215" s="831"/>
      <c r="I215" s="831"/>
      <c r="J215" s="831">
        <v>1</v>
      </c>
      <c r="K215" s="831">
        <v>279</v>
      </c>
      <c r="L215" s="831"/>
      <c r="M215" s="831">
        <v>279</v>
      </c>
      <c r="N215" s="831"/>
      <c r="O215" s="831"/>
      <c r="P215" s="819"/>
      <c r="Q215" s="832"/>
    </row>
    <row r="216" spans="1:17" ht="14.45" customHeight="1" x14ac:dyDescent="0.2">
      <c r="A216" s="813" t="s">
        <v>2399</v>
      </c>
      <c r="B216" s="814" t="s">
        <v>2400</v>
      </c>
      <c r="C216" s="814" t="s">
        <v>1687</v>
      </c>
      <c r="D216" s="814" t="s">
        <v>2420</v>
      </c>
      <c r="E216" s="814" t="s">
        <v>2421</v>
      </c>
      <c r="F216" s="831"/>
      <c r="G216" s="831"/>
      <c r="H216" s="831"/>
      <c r="I216" s="831"/>
      <c r="J216" s="831">
        <v>4</v>
      </c>
      <c r="K216" s="831">
        <v>568</v>
      </c>
      <c r="L216" s="831"/>
      <c r="M216" s="831">
        <v>142</v>
      </c>
      <c r="N216" s="831"/>
      <c r="O216" s="831"/>
      <c r="P216" s="819"/>
      <c r="Q216" s="832"/>
    </row>
    <row r="217" spans="1:17" ht="14.45" customHeight="1" x14ac:dyDescent="0.2">
      <c r="A217" s="813" t="s">
        <v>2399</v>
      </c>
      <c r="B217" s="814" t="s">
        <v>2400</v>
      </c>
      <c r="C217" s="814" t="s">
        <v>1687</v>
      </c>
      <c r="D217" s="814" t="s">
        <v>2422</v>
      </c>
      <c r="E217" s="814" t="s">
        <v>2421</v>
      </c>
      <c r="F217" s="831">
        <v>65</v>
      </c>
      <c r="G217" s="831">
        <v>5135</v>
      </c>
      <c r="H217" s="831"/>
      <c r="I217" s="831">
        <v>79</v>
      </c>
      <c r="J217" s="831">
        <v>46</v>
      </c>
      <c r="K217" s="831">
        <v>3634</v>
      </c>
      <c r="L217" s="831"/>
      <c r="M217" s="831">
        <v>79</v>
      </c>
      <c r="N217" s="831">
        <v>16</v>
      </c>
      <c r="O217" s="831">
        <v>1296</v>
      </c>
      <c r="P217" s="819"/>
      <c r="Q217" s="832">
        <v>81</v>
      </c>
    </row>
    <row r="218" spans="1:17" ht="14.45" customHeight="1" x14ac:dyDescent="0.2">
      <c r="A218" s="813" t="s">
        <v>2399</v>
      </c>
      <c r="B218" s="814" t="s">
        <v>2400</v>
      </c>
      <c r="C218" s="814" t="s">
        <v>1687</v>
      </c>
      <c r="D218" s="814" t="s">
        <v>2423</v>
      </c>
      <c r="E218" s="814" t="s">
        <v>2424</v>
      </c>
      <c r="F218" s="831"/>
      <c r="G218" s="831"/>
      <c r="H218" s="831"/>
      <c r="I218" s="831"/>
      <c r="J218" s="831">
        <v>4</v>
      </c>
      <c r="K218" s="831">
        <v>1272</v>
      </c>
      <c r="L218" s="831"/>
      <c r="M218" s="831">
        <v>318</v>
      </c>
      <c r="N218" s="831"/>
      <c r="O218" s="831"/>
      <c r="P218" s="819"/>
      <c r="Q218" s="832"/>
    </row>
    <row r="219" spans="1:17" ht="14.45" customHeight="1" x14ac:dyDescent="0.2">
      <c r="A219" s="813" t="s">
        <v>2399</v>
      </c>
      <c r="B219" s="814" t="s">
        <v>2400</v>
      </c>
      <c r="C219" s="814" t="s">
        <v>1687</v>
      </c>
      <c r="D219" s="814" t="s">
        <v>2425</v>
      </c>
      <c r="E219" s="814" t="s">
        <v>2426</v>
      </c>
      <c r="F219" s="831">
        <v>2859</v>
      </c>
      <c r="G219" s="831">
        <v>940611</v>
      </c>
      <c r="H219" s="831"/>
      <c r="I219" s="831">
        <v>329</v>
      </c>
      <c r="J219" s="831">
        <v>3691</v>
      </c>
      <c r="K219" s="831">
        <v>1214339</v>
      </c>
      <c r="L219" s="831"/>
      <c r="M219" s="831">
        <v>329</v>
      </c>
      <c r="N219" s="831">
        <v>534</v>
      </c>
      <c r="O219" s="831">
        <v>176220</v>
      </c>
      <c r="P219" s="819"/>
      <c r="Q219" s="832">
        <v>330</v>
      </c>
    </row>
    <row r="220" spans="1:17" ht="14.45" customHeight="1" x14ac:dyDescent="0.2">
      <c r="A220" s="813" t="s">
        <v>2399</v>
      </c>
      <c r="B220" s="814" t="s">
        <v>2400</v>
      </c>
      <c r="C220" s="814" t="s">
        <v>1687</v>
      </c>
      <c r="D220" s="814" t="s">
        <v>2427</v>
      </c>
      <c r="E220" s="814" t="s">
        <v>2428</v>
      </c>
      <c r="F220" s="831">
        <v>24</v>
      </c>
      <c r="G220" s="831">
        <v>3960</v>
      </c>
      <c r="H220" s="831"/>
      <c r="I220" s="831">
        <v>165</v>
      </c>
      <c r="J220" s="831">
        <v>15</v>
      </c>
      <c r="K220" s="831">
        <v>2490</v>
      </c>
      <c r="L220" s="831"/>
      <c r="M220" s="831">
        <v>166</v>
      </c>
      <c r="N220" s="831">
        <v>5</v>
      </c>
      <c r="O220" s="831">
        <v>850</v>
      </c>
      <c r="P220" s="819"/>
      <c r="Q220" s="832">
        <v>170</v>
      </c>
    </row>
    <row r="221" spans="1:17" ht="14.45" customHeight="1" x14ac:dyDescent="0.2">
      <c r="A221" s="813" t="s">
        <v>2399</v>
      </c>
      <c r="B221" s="814" t="s">
        <v>2400</v>
      </c>
      <c r="C221" s="814" t="s">
        <v>1687</v>
      </c>
      <c r="D221" s="814" t="s">
        <v>2429</v>
      </c>
      <c r="E221" s="814" t="s">
        <v>2402</v>
      </c>
      <c r="F221" s="831">
        <v>97</v>
      </c>
      <c r="G221" s="831">
        <v>7178</v>
      </c>
      <c r="H221" s="831"/>
      <c r="I221" s="831">
        <v>74</v>
      </c>
      <c r="J221" s="831">
        <v>86</v>
      </c>
      <c r="K221" s="831">
        <v>6364</v>
      </c>
      <c r="L221" s="831"/>
      <c r="M221" s="831">
        <v>74</v>
      </c>
      <c r="N221" s="831">
        <v>17</v>
      </c>
      <c r="O221" s="831">
        <v>1275</v>
      </c>
      <c r="P221" s="819"/>
      <c r="Q221" s="832">
        <v>75</v>
      </c>
    </row>
    <row r="222" spans="1:17" ht="14.45" customHeight="1" x14ac:dyDescent="0.2">
      <c r="A222" s="813" t="s">
        <v>2399</v>
      </c>
      <c r="B222" s="814" t="s">
        <v>2400</v>
      </c>
      <c r="C222" s="814" t="s">
        <v>1687</v>
      </c>
      <c r="D222" s="814" t="s">
        <v>2430</v>
      </c>
      <c r="E222" s="814" t="s">
        <v>2431</v>
      </c>
      <c r="F222" s="831">
        <v>21</v>
      </c>
      <c r="G222" s="831">
        <v>25536</v>
      </c>
      <c r="H222" s="831"/>
      <c r="I222" s="831">
        <v>1216</v>
      </c>
      <c r="J222" s="831">
        <v>37</v>
      </c>
      <c r="K222" s="831">
        <v>45140</v>
      </c>
      <c r="L222" s="831"/>
      <c r="M222" s="831">
        <v>1220</v>
      </c>
      <c r="N222" s="831">
        <v>8</v>
      </c>
      <c r="O222" s="831">
        <v>9920</v>
      </c>
      <c r="P222" s="819"/>
      <c r="Q222" s="832">
        <v>1240</v>
      </c>
    </row>
    <row r="223" spans="1:17" ht="14.45" customHeight="1" x14ac:dyDescent="0.2">
      <c r="A223" s="813" t="s">
        <v>2399</v>
      </c>
      <c r="B223" s="814" t="s">
        <v>2400</v>
      </c>
      <c r="C223" s="814" t="s">
        <v>1687</v>
      </c>
      <c r="D223" s="814" t="s">
        <v>2432</v>
      </c>
      <c r="E223" s="814" t="s">
        <v>2433</v>
      </c>
      <c r="F223" s="831">
        <v>583</v>
      </c>
      <c r="G223" s="831">
        <v>67628</v>
      </c>
      <c r="H223" s="831"/>
      <c r="I223" s="831">
        <v>116</v>
      </c>
      <c r="J223" s="831">
        <v>559</v>
      </c>
      <c r="K223" s="831">
        <v>65403</v>
      </c>
      <c r="L223" s="831"/>
      <c r="M223" s="831">
        <v>117</v>
      </c>
      <c r="N223" s="831">
        <v>121</v>
      </c>
      <c r="O223" s="831">
        <v>14762</v>
      </c>
      <c r="P223" s="819"/>
      <c r="Q223" s="832">
        <v>122</v>
      </c>
    </row>
    <row r="224" spans="1:17" ht="14.45" customHeight="1" x14ac:dyDescent="0.2">
      <c r="A224" s="813" t="s">
        <v>2399</v>
      </c>
      <c r="B224" s="814" t="s">
        <v>2400</v>
      </c>
      <c r="C224" s="814" t="s">
        <v>1687</v>
      </c>
      <c r="D224" s="814" t="s">
        <v>2434</v>
      </c>
      <c r="E224" s="814" t="s">
        <v>2435</v>
      </c>
      <c r="F224" s="831"/>
      <c r="G224" s="831"/>
      <c r="H224" s="831"/>
      <c r="I224" s="831"/>
      <c r="J224" s="831">
        <v>7</v>
      </c>
      <c r="K224" s="831">
        <v>2464</v>
      </c>
      <c r="L224" s="831"/>
      <c r="M224" s="831">
        <v>352</v>
      </c>
      <c r="N224" s="831"/>
      <c r="O224" s="831"/>
      <c r="P224" s="819"/>
      <c r="Q224" s="832"/>
    </row>
    <row r="225" spans="1:17" ht="14.45" customHeight="1" x14ac:dyDescent="0.2">
      <c r="A225" s="813" t="s">
        <v>2399</v>
      </c>
      <c r="B225" s="814" t="s">
        <v>2400</v>
      </c>
      <c r="C225" s="814" t="s">
        <v>1687</v>
      </c>
      <c r="D225" s="814" t="s">
        <v>2436</v>
      </c>
      <c r="E225" s="814" t="s">
        <v>2437</v>
      </c>
      <c r="F225" s="831">
        <v>1407</v>
      </c>
      <c r="G225" s="831">
        <v>213864</v>
      </c>
      <c r="H225" s="831"/>
      <c r="I225" s="831">
        <v>152</v>
      </c>
      <c r="J225" s="831">
        <v>1408</v>
      </c>
      <c r="K225" s="831">
        <v>215424</v>
      </c>
      <c r="L225" s="831"/>
      <c r="M225" s="831">
        <v>153</v>
      </c>
      <c r="N225" s="831">
        <v>274</v>
      </c>
      <c r="O225" s="831">
        <v>43292</v>
      </c>
      <c r="P225" s="819"/>
      <c r="Q225" s="832">
        <v>158</v>
      </c>
    </row>
    <row r="226" spans="1:17" ht="14.45" customHeight="1" x14ac:dyDescent="0.2">
      <c r="A226" s="813" t="s">
        <v>2399</v>
      </c>
      <c r="B226" s="814" t="s">
        <v>2400</v>
      </c>
      <c r="C226" s="814" t="s">
        <v>1687</v>
      </c>
      <c r="D226" s="814" t="s">
        <v>2438</v>
      </c>
      <c r="E226" s="814" t="s">
        <v>2439</v>
      </c>
      <c r="F226" s="831">
        <v>7</v>
      </c>
      <c r="G226" s="831">
        <v>2128</v>
      </c>
      <c r="H226" s="831"/>
      <c r="I226" s="831">
        <v>304</v>
      </c>
      <c r="J226" s="831">
        <v>10</v>
      </c>
      <c r="K226" s="831">
        <v>3060</v>
      </c>
      <c r="L226" s="831"/>
      <c r="M226" s="831">
        <v>306</v>
      </c>
      <c r="N226" s="831">
        <v>2</v>
      </c>
      <c r="O226" s="831">
        <v>632</v>
      </c>
      <c r="P226" s="819"/>
      <c r="Q226" s="832">
        <v>316</v>
      </c>
    </row>
    <row r="227" spans="1:17" ht="14.45" customHeight="1" x14ac:dyDescent="0.2">
      <c r="A227" s="813" t="s">
        <v>2440</v>
      </c>
      <c r="B227" s="814" t="s">
        <v>2441</v>
      </c>
      <c r="C227" s="814" t="s">
        <v>1687</v>
      </c>
      <c r="D227" s="814" t="s">
        <v>2442</v>
      </c>
      <c r="E227" s="814" t="s">
        <v>2443</v>
      </c>
      <c r="F227" s="831">
        <v>3</v>
      </c>
      <c r="G227" s="831">
        <v>177</v>
      </c>
      <c r="H227" s="831"/>
      <c r="I227" s="831">
        <v>59</v>
      </c>
      <c r="J227" s="831">
        <v>14</v>
      </c>
      <c r="K227" s="831">
        <v>826</v>
      </c>
      <c r="L227" s="831"/>
      <c r="M227" s="831">
        <v>59</v>
      </c>
      <c r="N227" s="831">
        <v>2</v>
      </c>
      <c r="O227" s="831">
        <v>126</v>
      </c>
      <c r="P227" s="819"/>
      <c r="Q227" s="832">
        <v>63</v>
      </c>
    </row>
    <row r="228" spans="1:17" ht="14.45" customHeight="1" x14ac:dyDescent="0.2">
      <c r="A228" s="813" t="s">
        <v>2440</v>
      </c>
      <c r="B228" s="814" t="s">
        <v>2441</v>
      </c>
      <c r="C228" s="814" t="s">
        <v>1687</v>
      </c>
      <c r="D228" s="814" t="s">
        <v>2444</v>
      </c>
      <c r="E228" s="814" t="s">
        <v>2445</v>
      </c>
      <c r="F228" s="831">
        <v>3</v>
      </c>
      <c r="G228" s="831">
        <v>396</v>
      </c>
      <c r="H228" s="831"/>
      <c r="I228" s="831">
        <v>132</v>
      </c>
      <c r="J228" s="831">
        <v>7</v>
      </c>
      <c r="K228" s="831">
        <v>931</v>
      </c>
      <c r="L228" s="831"/>
      <c r="M228" s="831">
        <v>133</v>
      </c>
      <c r="N228" s="831">
        <v>3</v>
      </c>
      <c r="O228" s="831">
        <v>429</v>
      </c>
      <c r="P228" s="819"/>
      <c r="Q228" s="832">
        <v>143</v>
      </c>
    </row>
    <row r="229" spans="1:17" ht="14.45" customHeight="1" x14ac:dyDescent="0.2">
      <c r="A229" s="813" t="s">
        <v>2440</v>
      </c>
      <c r="B229" s="814" t="s">
        <v>2441</v>
      </c>
      <c r="C229" s="814" t="s">
        <v>1687</v>
      </c>
      <c r="D229" s="814" t="s">
        <v>2446</v>
      </c>
      <c r="E229" s="814" t="s">
        <v>2447</v>
      </c>
      <c r="F229" s="831"/>
      <c r="G229" s="831"/>
      <c r="H229" s="831"/>
      <c r="I229" s="831"/>
      <c r="J229" s="831">
        <v>2</v>
      </c>
      <c r="K229" s="831">
        <v>826</v>
      </c>
      <c r="L229" s="831"/>
      <c r="M229" s="831">
        <v>413</v>
      </c>
      <c r="N229" s="831"/>
      <c r="O229" s="831"/>
      <c r="P229" s="819"/>
      <c r="Q229" s="832"/>
    </row>
    <row r="230" spans="1:17" ht="14.45" customHeight="1" x14ac:dyDescent="0.2">
      <c r="A230" s="813" t="s">
        <v>2440</v>
      </c>
      <c r="B230" s="814" t="s">
        <v>2441</v>
      </c>
      <c r="C230" s="814" t="s">
        <v>1687</v>
      </c>
      <c r="D230" s="814" t="s">
        <v>2448</v>
      </c>
      <c r="E230" s="814" t="s">
        <v>2449</v>
      </c>
      <c r="F230" s="831"/>
      <c r="G230" s="831"/>
      <c r="H230" s="831"/>
      <c r="I230" s="831"/>
      <c r="J230" s="831"/>
      <c r="K230" s="831"/>
      <c r="L230" s="831"/>
      <c r="M230" s="831"/>
      <c r="N230" s="831">
        <v>1</v>
      </c>
      <c r="O230" s="831">
        <v>195</v>
      </c>
      <c r="P230" s="819"/>
      <c r="Q230" s="832">
        <v>195</v>
      </c>
    </row>
    <row r="231" spans="1:17" ht="14.45" customHeight="1" x14ac:dyDescent="0.2">
      <c r="A231" s="813" t="s">
        <v>2440</v>
      </c>
      <c r="B231" s="814" t="s">
        <v>2441</v>
      </c>
      <c r="C231" s="814" t="s">
        <v>1687</v>
      </c>
      <c r="D231" s="814" t="s">
        <v>2450</v>
      </c>
      <c r="E231" s="814" t="s">
        <v>2451</v>
      </c>
      <c r="F231" s="831">
        <v>2</v>
      </c>
      <c r="G231" s="831">
        <v>682</v>
      </c>
      <c r="H231" s="831"/>
      <c r="I231" s="831">
        <v>341</v>
      </c>
      <c r="J231" s="831"/>
      <c r="K231" s="831"/>
      <c r="L231" s="831"/>
      <c r="M231" s="831"/>
      <c r="N231" s="831"/>
      <c r="O231" s="831"/>
      <c r="P231" s="819"/>
      <c r="Q231" s="832"/>
    </row>
    <row r="232" spans="1:17" ht="14.45" customHeight="1" x14ac:dyDescent="0.2">
      <c r="A232" s="813" t="s">
        <v>2440</v>
      </c>
      <c r="B232" s="814" t="s">
        <v>2441</v>
      </c>
      <c r="C232" s="814" t="s">
        <v>1687</v>
      </c>
      <c r="D232" s="814" t="s">
        <v>2452</v>
      </c>
      <c r="E232" s="814" t="s">
        <v>2453</v>
      </c>
      <c r="F232" s="831">
        <v>12</v>
      </c>
      <c r="G232" s="831">
        <v>4212</v>
      </c>
      <c r="H232" s="831"/>
      <c r="I232" s="831">
        <v>351</v>
      </c>
      <c r="J232" s="831">
        <v>21</v>
      </c>
      <c r="K232" s="831">
        <v>7413</v>
      </c>
      <c r="L232" s="831"/>
      <c r="M232" s="831">
        <v>353</v>
      </c>
      <c r="N232" s="831">
        <v>2</v>
      </c>
      <c r="O232" s="831">
        <v>728</v>
      </c>
      <c r="P232" s="819"/>
      <c r="Q232" s="832">
        <v>364</v>
      </c>
    </row>
    <row r="233" spans="1:17" ht="14.45" customHeight="1" x14ac:dyDescent="0.2">
      <c r="A233" s="813" t="s">
        <v>2440</v>
      </c>
      <c r="B233" s="814" t="s">
        <v>2441</v>
      </c>
      <c r="C233" s="814" t="s">
        <v>1687</v>
      </c>
      <c r="D233" s="814" t="s">
        <v>2454</v>
      </c>
      <c r="E233" s="814" t="s">
        <v>2455</v>
      </c>
      <c r="F233" s="831"/>
      <c r="G233" s="831"/>
      <c r="H233" s="831"/>
      <c r="I233" s="831"/>
      <c r="J233" s="831">
        <v>3</v>
      </c>
      <c r="K233" s="831">
        <v>357</v>
      </c>
      <c r="L233" s="831"/>
      <c r="M233" s="831">
        <v>119</v>
      </c>
      <c r="N233" s="831"/>
      <c r="O233" s="831"/>
      <c r="P233" s="819"/>
      <c r="Q233" s="832"/>
    </row>
    <row r="234" spans="1:17" ht="14.45" customHeight="1" x14ac:dyDescent="0.2">
      <c r="A234" s="813" t="s">
        <v>2440</v>
      </c>
      <c r="B234" s="814" t="s">
        <v>2441</v>
      </c>
      <c r="C234" s="814" t="s">
        <v>1687</v>
      </c>
      <c r="D234" s="814" t="s">
        <v>2456</v>
      </c>
      <c r="E234" s="814" t="s">
        <v>2457</v>
      </c>
      <c r="F234" s="831"/>
      <c r="G234" s="831"/>
      <c r="H234" s="831"/>
      <c r="I234" s="831"/>
      <c r="J234" s="831">
        <v>3</v>
      </c>
      <c r="K234" s="831">
        <v>117</v>
      </c>
      <c r="L234" s="831"/>
      <c r="M234" s="831">
        <v>39</v>
      </c>
      <c r="N234" s="831"/>
      <c r="O234" s="831"/>
      <c r="P234" s="819"/>
      <c r="Q234" s="832"/>
    </row>
    <row r="235" spans="1:17" ht="14.45" customHeight="1" x14ac:dyDescent="0.2">
      <c r="A235" s="813" t="s">
        <v>2440</v>
      </c>
      <c r="B235" s="814" t="s">
        <v>2441</v>
      </c>
      <c r="C235" s="814" t="s">
        <v>1687</v>
      </c>
      <c r="D235" s="814" t="s">
        <v>2458</v>
      </c>
      <c r="E235" s="814" t="s">
        <v>2459</v>
      </c>
      <c r="F235" s="831">
        <v>6</v>
      </c>
      <c r="G235" s="831">
        <v>1848</v>
      </c>
      <c r="H235" s="831"/>
      <c r="I235" s="831">
        <v>308</v>
      </c>
      <c r="J235" s="831">
        <v>20</v>
      </c>
      <c r="K235" s="831">
        <v>6200</v>
      </c>
      <c r="L235" s="831"/>
      <c r="M235" s="831">
        <v>310</v>
      </c>
      <c r="N235" s="831">
        <v>1</v>
      </c>
      <c r="O235" s="831">
        <v>333</v>
      </c>
      <c r="P235" s="819"/>
      <c r="Q235" s="832">
        <v>333</v>
      </c>
    </row>
    <row r="236" spans="1:17" ht="14.45" customHeight="1" x14ac:dyDescent="0.2">
      <c r="A236" s="813" t="s">
        <v>2440</v>
      </c>
      <c r="B236" s="814" t="s">
        <v>2441</v>
      </c>
      <c r="C236" s="814" t="s">
        <v>1687</v>
      </c>
      <c r="D236" s="814" t="s">
        <v>2460</v>
      </c>
      <c r="E236" s="814" t="s">
        <v>2461</v>
      </c>
      <c r="F236" s="831"/>
      <c r="G236" s="831"/>
      <c r="H236" s="831"/>
      <c r="I236" s="831"/>
      <c r="J236" s="831">
        <v>3</v>
      </c>
      <c r="K236" s="831">
        <v>1509</v>
      </c>
      <c r="L236" s="831"/>
      <c r="M236" s="831">
        <v>503</v>
      </c>
      <c r="N236" s="831">
        <v>4</v>
      </c>
      <c r="O236" s="831">
        <v>2164</v>
      </c>
      <c r="P236" s="819"/>
      <c r="Q236" s="832">
        <v>541</v>
      </c>
    </row>
    <row r="237" spans="1:17" ht="14.45" customHeight="1" x14ac:dyDescent="0.2">
      <c r="A237" s="813" t="s">
        <v>2440</v>
      </c>
      <c r="B237" s="814" t="s">
        <v>2441</v>
      </c>
      <c r="C237" s="814" t="s">
        <v>1687</v>
      </c>
      <c r="D237" s="814" t="s">
        <v>2462</v>
      </c>
      <c r="E237" s="814" t="s">
        <v>2463</v>
      </c>
      <c r="F237" s="831">
        <v>6</v>
      </c>
      <c r="G237" s="831">
        <v>2256</v>
      </c>
      <c r="H237" s="831"/>
      <c r="I237" s="831">
        <v>376</v>
      </c>
      <c r="J237" s="831">
        <v>22</v>
      </c>
      <c r="K237" s="831">
        <v>8360</v>
      </c>
      <c r="L237" s="831"/>
      <c r="M237" s="831">
        <v>380</v>
      </c>
      <c r="N237" s="831">
        <v>5</v>
      </c>
      <c r="O237" s="831">
        <v>2000</v>
      </c>
      <c r="P237" s="819"/>
      <c r="Q237" s="832">
        <v>400</v>
      </c>
    </row>
    <row r="238" spans="1:17" ht="14.45" customHeight="1" x14ac:dyDescent="0.2">
      <c r="A238" s="813" t="s">
        <v>2440</v>
      </c>
      <c r="B238" s="814" t="s">
        <v>2441</v>
      </c>
      <c r="C238" s="814" t="s">
        <v>1687</v>
      </c>
      <c r="D238" s="814" t="s">
        <v>2464</v>
      </c>
      <c r="E238" s="814" t="s">
        <v>2465</v>
      </c>
      <c r="F238" s="831"/>
      <c r="G238" s="831"/>
      <c r="H238" s="831"/>
      <c r="I238" s="831"/>
      <c r="J238" s="831">
        <v>1</v>
      </c>
      <c r="K238" s="831">
        <v>126</v>
      </c>
      <c r="L238" s="831"/>
      <c r="M238" s="831">
        <v>126</v>
      </c>
      <c r="N238" s="831"/>
      <c r="O238" s="831"/>
      <c r="P238" s="819"/>
      <c r="Q238" s="832"/>
    </row>
    <row r="239" spans="1:17" ht="14.45" customHeight="1" x14ac:dyDescent="0.2">
      <c r="A239" s="813" t="s">
        <v>2440</v>
      </c>
      <c r="B239" s="814" t="s">
        <v>2441</v>
      </c>
      <c r="C239" s="814" t="s">
        <v>1687</v>
      </c>
      <c r="D239" s="814" t="s">
        <v>2466</v>
      </c>
      <c r="E239" s="814" t="s">
        <v>2467</v>
      </c>
      <c r="F239" s="831"/>
      <c r="G239" s="831"/>
      <c r="H239" s="831"/>
      <c r="I239" s="831"/>
      <c r="J239" s="831">
        <v>2</v>
      </c>
      <c r="K239" s="831">
        <v>1008</v>
      </c>
      <c r="L239" s="831"/>
      <c r="M239" s="831">
        <v>504</v>
      </c>
      <c r="N239" s="831"/>
      <c r="O239" s="831"/>
      <c r="P239" s="819"/>
      <c r="Q239" s="832"/>
    </row>
    <row r="240" spans="1:17" ht="14.45" customHeight="1" x14ac:dyDescent="0.2">
      <c r="A240" s="813" t="s">
        <v>2440</v>
      </c>
      <c r="B240" s="814" t="s">
        <v>2441</v>
      </c>
      <c r="C240" s="814" t="s">
        <v>1687</v>
      </c>
      <c r="D240" s="814" t="s">
        <v>2468</v>
      </c>
      <c r="E240" s="814" t="s">
        <v>2469</v>
      </c>
      <c r="F240" s="831"/>
      <c r="G240" s="831"/>
      <c r="H240" s="831"/>
      <c r="I240" s="831"/>
      <c r="J240" s="831">
        <v>6</v>
      </c>
      <c r="K240" s="831">
        <v>354</v>
      </c>
      <c r="L240" s="831"/>
      <c r="M240" s="831">
        <v>59</v>
      </c>
      <c r="N240" s="831"/>
      <c r="O240" s="831"/>
      <c r="P240" s="819"/>
      <c r="Q240" s="832"/>
    </row>
    <row r="241" spans="1:17" ht="14.45" customHeight="1" x14ac:dyDescent="0.2">
      <c r="A241" s="813" t="s">
        <v>2440</v>
      </c>
      <c r="B241" s="814" t="s">
        <v>2441</v>
      </c>
      <c r="C241" s="814" t="s">
        <v>1687</v>
      </c>
      <c r="D241" s="814" t="s">
        <v>2470</v>
      </c>
      <c r="E241" s="814" t="s">
        <v>2471</v>
      </c>
      <c r="F241" s="831">
        <v>53</v>
      </c>
      <c r="G241" s="831">
        <v>9487</v>
      </c>
      <c r="H241" s="831"/>
      <c r="I241" s="831">
        <v>179</v>
      </c>
      <c r="J241" s="831">
        <v>51</v>
      </c>
      <c r="K241" s="831">
        <v>9231</v>
      </c>
      <c r="L241" s="831"/>
      <c r="M241" s="831">
        <v>181</v>
      </c>
      <c r="N241" s="831">
        <v>7</v>
      </c>
      <c r="O241" s="831">
        <v>1330</v>
      </c>
      <c r="P241" s="819"/>
      <c r="Q241" s="832">
        <v>190</v>
      </c>
    </row>
    <row r="242" spans="1:17" ht="14.45" customHeight="1" x14ac:dyDescent="0.2">
      <c r="A242" s="813" t="s">
        <v>2440</v>
      </c>
      <c r="B242" s="814" t="s">
        <v>2441</v>
      </c>
      <c r="C242" s="814" t="s">
        <v>1687</v>
      </c>
      <c r="D242" s="814" t="s">
        <v>2472</v>
      </c>
      <c r="E242" s="814" t="s">
        <v>2473</v>
      </c>
      <c r="F242" s="831"/>
      <c r="G242" s="831"/>
      <c r="H242" s="831"/>
      <c r="I242" s="831"/>
      <c r="J242" s="831">
        <v>1</v>
      </c>
      <c r="K242" s="831">
        <v>269</v>
      </c>
      <c r="L242" s="831"/>
      <c r="M242" s="831">
        <v>269</v>
      </c>
      <c r="N242" s="831"/>
      <c r="O242" s="831"/>
      <c r="P242" s="819"/>
      <c r="Q242" s="832"/>
    </row>
    <row r="243" spans="1:17" ht="14.45" customHeight="1" x14ac:dyDescent="0.2">
      <c r="A243" s="813" t="s">
        <v>2440</v>
      </c>
      <c r="B243" s="814" t="s">
        <v>2441</v>
      </c>
      <c r="C243" s="814" t="s">
        <v>1687</v>
      </c>
      <c r="D243" s="814" t="s">
        <v>2474</v>
      </c>
      <c r="E243" s="814" t="s">
        <v>2475</v>
      </c>
      <c r="F243" s="831"/>
      <c r="G243" s="831"/>
      <c r="H243" s="831"/>
      <c r="I243" s="831"/>
      <c r="J243" s="831"/>
      <c r="K243" s="831"/>
      <c r="L243" s="831"/>
      <c r="M243" s="831"/>
      <c r="N243" s="831">
        <v>2</v>
      </c>
      <c r="O243" s="831">
        <v>4596</v>
      </c>
      <c r="P243" s="819"/>
      <c r="Q243" s="832">
        <v>2298</v>
      </c>
    </row>
    <row r="244" spans="1:17" ht="14.45" customHeight="1" x14ac:dyDescent="0.2">
      <c r="A244" s="813" t="s">
        <v>2440</v>
      </c>
      <c r="B244" s="814" t="s">
        <v>2441</v>
      </c>
      <c r="C244" s="814" t="s">
        <v>1687</v>
      </c>
      <c r="D244" s="814" t="s">
        <v>2476</v>
      </c>
      <c r="E244" s="814" t="s">
        <v>2477</v>
      </c>
      <c r="F244" s="831"/>
      <c r="G244" s="831"/>
      <c r="H244" s="831"/>
      <c r="I244" s="831"/>
      <c r="J244" s="831">
        <v>3</v>
      </c>
      <c r="K244" s="831">
        <v>738</v>
      </c>
      <c r="L244" s="831"/>
      <c r="M244" s="831">
        <v>246</v>
      </c>
      <c r="N244" s="831"/>
      <c r="O244" s="831"/>
      <c r="P244" s="819"/>
      <c r="Q244" s="832"/>
    </row>
    <row r="245" spans="1:17" ht="14.45" customHeight="1" x14ac:dyDescent="0.2">
      <c r="A245" s="813" t="s">
        <v>2440</v>
      </c>
      <c r="B245" s="814" t="s">
        <v>2441</v>
      </c>
      <c r="C245" s="814" t="s">
        <v>1687</v>
      </c>
      <c r="D245" s="814" t="s">
        <v>2478</v>
      </c>
      <c r="E245" s="814" t="s">
        <v>2479</v>
      </c>
      <c r="F245" s="831">
        <v>2</v>
      </c>
      <c r="G245" s="831">
        <v>870</v>
      </c>
      <c r="H245" s="831"/>
      <c r="I245" s="831">
        <v>435</v>
      </c>
      <c r="J245" s="831"/>
      <c r="K245" s="831"/>
      <c r="L245" s="831"/>
      <c r="M245" s="831"/>
      <c r="N245" s="831"/>
      <c r="O245" s="831"/>
      <c r="P245" s="819"/>
      <c r="Q245" s="832"/>
    </row>
    <row r="246" spans="1:17" ht="14.45" customHeight="1" x14ac:dyDescent="0.2">
      <c r="A246" s="813" t="s">
        <v>2480</v>
      </c>
      <c r="B246" s="814" t="s">
        <v>1998</v>
      </c>
      <c r="C246" s="814" t="s">
        <v>1687</v>
      </c>
      <c r="D246" s="814" t="s">
        <v>2481</v>
      </c>
      <c r="E246" s="814" t="s">
        <v>2482</v>
      </c>
      <c r="F246" s="831">
        <v>149</v>
      </c>
      <c r="G246" s="831">
        <v>26075</v>
      </c>
      <c r="H246" s="831"/>
      <c r="I246" s="831">
        <v>175</v>
      </c>
      <c r="J246" s="831">
        <v>148</v>
      </c>
      <c r="K246" s="831">
        <v>26048</v>
      </c>
      <c r="L246" s="831"/>
      <c r="M246" s="831">
        <v>176</v>
      </c>
      <c r="N246" s="831">
        <v>25</v>
      </c>
      <c r="O246" s="831">
        <v>4750</v>
      </c>
      <c r="P246" s="819"/>
      <c r="Q246" s="832">
        <v>190</v>
      </c>
    </row>
    <row r="247" spans="1:17" ht="14.45" customHeight="1" x14ac:dyDescent="0.2">
      <c r="A247" s="813" t="s">
        <v>2480</v>
      </c>
      <c r="B247" s="814" t="s">
        <v>1998</v>
      </c>
      <c r="C247" s="814" t="s">
        <v>1687</v>
      </c>
      <c r="D247" s="814" t="s">
        <v>2483</v>
      </c>
      <c r="E247" s="814" t="s">
        <v>2484</v>
      </c>
      <c r="F247" s="831">
        <v>0</v>
      </c>
      <c r="G247" s="831">
        <v>0</v>
      </c>
      <c r="H247" s="831"/>
      <c r="I247" s="831"/>
      <c r="J247" s="831">
        <v>1</v>
      </c>
      <c r="K247" s="831">
        <v>196</v>
      </c>
      <c r="L247" s="831"/>
      <c r="M247" s="831">
        <v>196</v>
      </c>
      <c r="N247" s="831">
        <v>1</v>
      </c>
      <c r="O247" s="831">
        <v>201</v>
      </c>
      <c r="P247" s="819"/>
      <c r="Q247" s="832">
        <v>201</v>
      </c>
    </row>
    <row r="248" spans="1:17" ht="14.45" customHeight="1" x14ac:dyDescent="0.2">
      <c r="A248" s="813" t="s">
        <v>2480</v>
      </c>
      <c r="B248" s="814" t="s">
        <v>1998</v>
      </c>
      <c r="C248" s="814" t="s">
        <v>1687</v>
      </c>
      <c r="D248" s="814" t="s">
        <v>2485</v>
      </c>
      <c r="E248" s="814" t="s">
        <v>2486</v>
      </c>
      <c r="F248" s="831"/>
      <c r="G248" s="831"/>
      <c r="H248" s="831"/>
      <c r="I248" s="831"/>
      <c r="J248" s="831">
        <v>1</v>
      </c>
      <c r="K248" s="831">
        <v>261</v>
      </c>
      <c r="L248" s="831"/>
      <c r="M248" s="831">
        <v>261</v>
      </c>
      <c r="N248" s="831"/>
      <c r="O248" s="831"/>
      <c r="P248" s="819"/>
      <c r="Q248" s="832"/>
    </row>
    <row r="249" spans="1:17" ht="14.45" customHeight="1" x14ac:dyDescent="0.2">
      <c r="A249" s="813" t="s">
        <v>2480</v>
      </c>
      <c r="B249" s="814" t="s">
        <v>1998</v>
      </c>
      <c r="C249" s="814" t="s">
        <v>1687</v>
      </c>
      <c r="D249" s="814" t="s">
        <v>2487</v>
      </c>
      <c r="E249" s="814" t="s">
        <v>2488</v>
      </c>
      <c r="F249" s="831">
        <v>71</v>
      </c>
      <c r="G249" s="831">
        <v>76183</v>
      </c>
      <c r="H249" s="831"/>
      <c r="I249" s="831">
        <v>1073</v>
      </c>
      <c r="J249" s="831">
        <v>110</v>
      </c>
      <c r="K249" s="831">
        <v>118250</v>
      </c>
      <c r="L249" s="831"/>
      <c r="M249" s="831">
        <v>1075</v>
      </c>
      <c r="N249" s="831">
        <v>8</v>
      </c>
      <c r="O249" s="831">
        <v>8648</v>
      </c>
      <c r="P249" s="819"/>
      <c r="Q249" s="832">
        <v>1081</v>
      </c>
    </row>
    <row r="250" spans="1:17" ht="14.45" customHeight="1" x14ac:dyDescent="0.2">
      <c r="A250" s="813" t="s">
        <v>2480</v>
      </c>
      <c r="B250" s="814" t="s">
        <v>1998</v>
      </c>
      <c r="C250" s="814" t="s">
        <v>1687</v>
      </c>
      <c r="D250" s="814" t="s">
        <v>2489</v>
      </c>
      <c r="E250" s="814" t="s">
        <v>2490</v>
      </c>
      <c r="F250" s="831">
        <v>2990</v>
      </c>
      <c r="G250" s="831">
        <v>140530</v>
      </c>
      <c r="H250" s="831"/>
      <c r="I250" s="831">
        <v>47</v>
      </c>
      <c r="J250" s="831">
        <v>2378</v>
      </c>
      <c r="K250" s="831">
        <v>111766</v>
      </c>
      <c r="L250" s="831"/>
      <c r="M250" s="831">
        <v>47</v>
      </c>
      <c r="N250" s="831">
        <v>283</v>
      </c>
      <c r="O250" s="831">
        <v>13867</v>
      </c>
      <c r="P250" s="819"/>
      <c r="Q250" s="832">
        <v>49</v>
      </c>
    </row>
    <row r="251" spans="1:17" ht="14.45" customHeight="1" x14ac:dyDescent="0.2">
      <c r="A251" s="813" t="s">
        <v>2480</v>
      </c>
      <c r="B251" s="814" t="s">
        <v>1998</v>
      </c>
      <c r="C251" s="814" t="s">
        <v>1687</v>
      </c>
      <c r="D251" s="814" t="s">
        <v>2491</v>
      </c>
      <c r="E251" s="814" t="s">
        <v>2492</v>
      </c>
      <c r="F251" s="831">
        <v>59</v>
      </c>
      <c r="G251" s="831">
        <v>22302</v>
      </c>
      <c r="H251" s="831"/>
      <c r="I251" s="831">
        <v>378</v>
      </c>
      <c r="J251" s="831">
        <v>2</v>
      </c>
      <c r="K251" s="831">
        <v>756</v>
      </c>
      <c r="L251" s="831"/>
      <c r="M251" s="831">
        <v>378</v>
      </c>
      <c r="N251" s="831">
        <v>6</v>
      </c>
      <c r="O251" s="831">
        <v>2274</v>
      </c>
      <c r="P251" s="819"/>
      <c r="Q251" s="832">
        <v>379</v>
      </c>
    </row>
    <row r="252" spans="1:17" ht="14.45" customHeight="1" x14ac:dyDescent="0.2">
      <c r="A252" s="813" t="s">
        <v>2480</v>
      </c>
      <c r="B252" s="814" t="s">
        <v>1998</v>
      </c>
      <c r="C252" s="814" t="s">
        <v>1687</v>
      </c>
      <c r="D252" s="814" t="s">
        <v>2493</v>
      </c>
      <c r="E252" s="814" t="s">
        <v>2494</v>
      </c>
      <c r="F252" s="831"/>
      <c r="G252" s="831"/>
      <c r="H252" s="831"/>
      <c r="I252" s="831"/>
      <c r="J252" s="831">
        <v>2</v>
      </c>
      <c r="K252" s="831">
        <v>70</v>
      </c>
      <c r="L252" s="831"/>
      <c r="M252" s="831">
        <v>35</v>
      </c>
      <c r="N252" s="831"/>
      <c r="O252" s="831"/>
      <c r="P252" s="819"/>
      <c r="Q252" s="832"/>
    </row>
    <row r="253" spans="1:17" ht="14.45" customHeight="1" x14ac:dyDescent="0.2">
      <c r="A253" s="813" t="s">
        <v>2480</v>
      </c>
      <c r="B253" s="814" t="s">
        <v>1998</v>
      </c>
      <c r="C253" s="814" t="s">
        <v>1687</v>
      </c>
      <c r="D253" s="814" t="s">
        <v>2495</v>
      </c>
      <c r="E253" s="814" t="s">
        <v>2496</v>
      </c>
      <c r="F253" s="831">
        <v>19</v>
      </c>
      <c r="G253" s="831">
        <v>9975</v>
      </c>
      <c r="H253" s="831"/>
      <c r="I253" s="831">
        <v>525</v>
      </c>
      <c r="J253" s="831">
        <v>22</v>
      </c>
      <c r="K253" s="831">
        <v>11550</v>
      </c>
      <c r="L253" s="831"/>
      <c r="M253" s="831">
        <v>525</v>
      </c>
      <c r="N253" s="831">
        <v>1</v>
      </c>
      <c r="O253" s="831">
        <v>526</v>
      </c>
      <c r="P253" s="819"/>
      <c r="Q253" s="832">
        <v>526</v>
      </c>
    </row>
    <row r="254" spans="1:17" ht="14.45" customHeight="1" x14ac:dyDescent="0.2">
      <c r="A254" s="813" t="s">
        <v>2480</v>
      </c>
      <c r="B254" s="814" t="s">
        <v>1998</v>
      </c>
      <c r="C254" s="814" t="s">
        <v>1687</v>
      </c>
      <c r="D254" s="814" t="s">
        <v>2497</v>
      </c>
      <c r="E254" s="814" t="s">
        <v>2498</v>
      </c>
      <c r="F254" s="831">
        <v>5</v>
      </c>
      <c r="G254" s="831">
        <v>290</v>
      </c>
      <c r="H254" s="831"/>
      <c r="I254" s="831">
        <v>58</v>
      </c>
      <c r="J254" s="831">
        <v>9</v>
      </c>
      <c r="K254" s="831">
        <v>522</v>
      </c>
      <c r="L254" s="831"/>
      <c r="M254" s="831">
        <v>58</v>
      </c>
      <c r="N254" s="831">
        <v>1</v>
      </c>
      <c r="O254" s="831">
        <v>59</v>
      </c>
      <c r="P254" s="819"/>
      <c r="Q254" s="832">
        <v>59</v>
      </c>
    </row>
    <row r="255" spans="1:17" ht="14.45" customHeight="1" x14ac:dyDescent="0.2">
      <c r="A255" s="813" t="s">
        <v>2480</v>
      </c>
      <c r="B255" s="814" t="s">
        <v>1998</v>
      </c>
      <c r="C255" s="814" t="s">
        <v>1687</v>
      </c>
      <c r="D255" s="814" t="s">
        <v>2499</v>
      </c>
      <c r="E255" s="814" t="s">
        <v>2500</v>
      </c>
      <c r="F255" s="831">
        <v>1</v>
      </c>
      <c r="G255" s="831">
        <v>216</v>
      </c>
      <c r="H255" s="831"/>
      <c r="I255" s="831">
        <v>216</v>
      </c>
      <c r="J255" s="831"/>
      <c r="K255" s="831"/>
      <c r="L255" s="831"/>
      <c r="M255" s="831"/>
      <c r="N255" s="831"/>
      <c r="O255" s="831"/>
      <c r="P255" s="819"/>
      <c r="Q255" s="832"/>
    </row>
    <row r="256" spans="1:17" ht="14.45" customHeight="1" x14ac:dyDescent="0.2">
      <c r="A256" s="813" t="s">
        <v>2480</v>
      </c>
      <c r="B256" s="814" t="s">
        <v>1998</v>
      </c>
      <c r="C256" s="814" t="s">
        <v>1687</v>
      </c>
      <c r="D256" s="814" t="s">
        <v>2501</v>
      </c>
      <c r="E256" s="814" t="s">
        <v>2502</v>
      </c>
      <c r="F256" s="831">
        <v>1</v>
      </c>
      <c r="G256" s="831">
        <v>144</v>
      </c>
      <c r="H256" s="831"/>
      <c r="I256" s="831">
        <v>144</v>
      </c>
      <c r="J256" s="831">
        <v>2</v>
      </c>
      <c r="K256" s="831">
        <v>290</v>
      </c>
      <c r="L256" s="831"/>
      <c r="M256" s="831">
        <v>145</v>
      </c>
      <c r="N256" s="831"/>
      <c r="O256" s="831"/>
      <c r="P256" s="819"/>
      <c r="Q256" s="832"/>
    </row>
    <row r="257" spans="1:17" ht="14.45" customHeight="1" x14ac:dyDescent="0.2">
      <c r="A257" s="813" t="s">
        <v>2480</v>
      </c>
      <c r="B257" s="814" t="s">
        <v>1998</v>
      </c>
      <c r="C257" s="814" t="s">
        <v>1687</v>
      </c>
      <c r="D257" s="814" t="s">
        <v>2503</v>
      </c>
      <c r="E257" s="814" t="s">
        <v>2504</v>
      </c>
      <c r="F257" s="831">
        <v>3</v>
      </c>
      <c r="G257" s="831">
        <v>132</v>
      </c>
      <c r="H257" s="831"/>
      <c r="I257" s="831">
        <v>44</v>
      </c>
      <c r="J257" s="831"/>
      <c r="K257" s="831"/>
      <c r="L257" s="831"/>
      <c r="M257" s="831"/>
      <c r="N257" s="831"/>
      <c r="O257" s="831"/>
      <c r="P257" s="819"/>
      <c r="Q257" s="832"/>
    </row>
    <row r="258" spans="1:17" ht="14.45" customHeight="1" x14ac:dyDescent="0.2">
      <c r="A258" s="813" t="s">
        <v>2480</v>
      </c>
      <c r="B258" s="814" t="s">
        <v>1998</v>
      </c>
      <c r="C258" s="814" t="s">
        <v>1687</v>
      </c>
      <c r="D258" s="814" t="s">
        <v>2505</v>
      </c>
      <c r="E258" s="814" t="s">
        <v>2506</v>
      </c>
      <c r="F258" s="831">
        <v>1533</v>
      </c>
      <c r="G258" s="831">
        <v>211554</v>
      </c>
      <c r="H258" s="831"/>
      <c r="I258" s="831">
        <v>138</v>
      </c>
      <c r="J258" s="831">
        <v>1295</v>
      </c>
      <c r="K258" s="831">
        <v>180005</v>
      </c>
      <c r="L258" s="831"/>
      <c r="M258" s="831">
        <v>139</v>
      </c>
      <c r="N258" s="831">
        <v>228</v>
      </c>
      <c r="O258" s="831">
        <v>32604</v>
      </c>
      <c r="P258" s="819"/>
      <c r="Q258" s="832">
        <v>143</v>
      </c>
    </row>
    <row r="259" spans="1:17" ht="14.45" customHeight="1" x14ac:dyDescent="0.2">
      <c r="A259" s="813" t="s">
        <v>2480</v>
      </c>
      <c r="B259" s="814" t="s">
        <v>1998</v>
      </c>
      <c r="C259" s="814" t="s">
        <v>1687</v>
      </c>
      <c r="D259" s="814" t="s">
        <v>2507</v>
      </c>
      <c r="E259" s="814" t="s">
        <v>2508</v>
      </c>
      <c r="F259" s="831">
        <v>93</v>
      </c>
      <c r="G259" s="831">
        <v>8556</v>
      </c>
      <c r="H259" s="831"/>
      <c r="I259" s="831">
        <v>92</v>
      </c>
      <c r="J259" s="831">
        <v>97</v>
      </c>
      <c r="K259" s="831">
        <v>9021</v>
      </c>
      <c r="L259" s="831"/>
      <c r="M259" s="831">
        <v>93</v>
      </c>
      <c r="N259" s="831">
        <v>17</v>
      </c>
      <c r="O259" s="831">
        <v>1700</v>
      </c>
      <c r="P259" s="819"/>
      <c r="Q259" s="832">
        <v>100</v>
      </c>
    </row>
    <row r="260" spans="1:17" ht="14.45" customHeight="1" x14ac:dyDescent="0.2">
      <c r="A260" s="813" t="s">
        <v>2480</v>
      </c>
      <c r="B260" s="814" t="s">
        <v>1998</v>
      </c>
      <c r="C260" s="814" t="s">
        <v>1687</v>
      </c>
      <c r="D260" s="814" t="s">
        <v>2509</v>
      </c>
      <c r="E260" s="814" t="s">
        <v>2510</v>
      </c>
      <c r="F260" s="831">
        <v>34</v>
      </c>
      <c r="G260" s="831">
        <v>4760</v>
      </c>
      <c r="H260" s="831"/>
      <c r="I260" s="831">
        <v>140</v>
      </c>
      <c r="J260" s="831">
        <v>32</v>
      </c>
      <c r="K260" s="831">
        <v>4512</v>
      </c>
      <c r="L260" s="831"/>
      <c r="M260" s="831">
        <v>141</v>
      </c>
      <c r="N260" s="831">
        <v>7</v>
      </c>
      <c r="O260" s="831">
        <v>1008</v>
      </c>
      <c r="P260" s="819"/>
      <c r="Q260" s="832">
        <v>144</v>
      </c>
    </row>
    <row r="261" spans="1:17" ht="14.45" customHeight="1" x14ac:dyDescent="0.2">
      <c r="A261" s="813" t="s">
        <v>2480</v>
      </c>
      <c r="B261" s="814" t="s">
        <v>1998</v>
      </c>
      <c r="C261" s="814" t="s">
        <v>1687</v>
      </c>
      <c r="D261" s="814" t="s">
        <v>2511</v>
      </c>
      <c r="E261" s="814" t="s">
        <v>2512</v>
      </c>
      <c r="F261" s="831">
        <v>140</v>
      </c>
      <c r="G261" s="831">
        <v>9380</v>
      </c>
      <c r="H261" s="831"/>
      <c r="I261" s="831">
        <v>67</v>
      </c>
      <c r="J261" s="831">
        <v>9</v>
      </c>
      <c r="K261" s="831">
        <v>603</v>
      </c>
      <c r="L261" s="831"/>
      <c r="M261" s="831">
        <v>67</v>
      </c>
      <c r="N261" s="831"/>
      <c r="O261" s="831"/>
      <c r="P261" s="819"/>
      <c r="Q261" s="832"/>
    </row>
    <row r="262" spans="1:17" ht="14.45" customHeight="1" x14ac:dyDescent="0.2">
      <c r="A262" s="813" t="s">
        <v>2480</v>
      </c>
      <c r="B262" s="814" t="s">
        <v>1998</v>
      </c>
      <c r="C262" s="814" t="s">
        <v>1687</v>
      </c>
      <c r="D262" s="814" t="s">
        <v>2425</v>
      </c>
      <c r="E262" s="814" t="s">
        <v>2426</v>
      </c>
      <c r="F262" s="831">
        <v>13</v>
      </c>
      <c r="G262" s="831">
        <v>4277</v>
      </c>
      <c r="H262" s="831"/>
      <c r="I262" s="831">
        <v>329</v>
      </c>
      <c r="J262" s="831">
        <v>3</v>
      </c>
      <c r="K262" s="831">
        <v>987</v>
      </c>
      <c r="L262" s="831"/>
      <c r="M262" s="831">
        <v>329</v>
      </c>
      <c r="N262" s="831">
        <v>3</v>
      </c>
      <c r="O262" s="831">
        <v>990</v>
      </c>
      <c r="P262" s="819"/>
      <c r="Q262" s="832">
        <v>330</v>
      </c>
    </row>
    <row r="263" spans="1:17" ht="14.45" customHeight="1" x14ac:dyDescent="0.2">
      <c r="A263" s="813" t="s">
        <v>2480</v>
      </c>
      <c r="B263" s="814" t="s">
        <v>1998</v>
      </c>
      <c r="C263" s="814" t="s">
        <v>1687</v>
      </c>
      <c r="D263" s="814" t="s">
        <v>2513</v>
      </c>
      <c r="E263" s="814" t="s">
        <v>2514</v>
      </c>
      <c r="F263" s="831">
        <v>1</v>
      </c>
      <c r="G263" s="831">
        <v>72</v>
      </c>
      <c r="H263" s="831"/>
      <c r="I263" s="831">
        <v>72</v>
      </c>
      <c r="J263" s="831"/>
      <c r="K263" s="831"/>
      <c r="L263" s="831"/>
      <c r="M263" s="831"/>
      <c r="N263" s="831">
        <v>1</v>
      </c>
      <c r="O263" s="831">
        <v>75</v>
      </c>
      <c r="P263" s="819"/>
      <c r="Q263" s="832">
        <v>75</v>
      </c>
    </row>
    <row r="264" spans="1:17" ht="14.45" customHeight="1" x14ac:dyDescent="0.2">
      <c r="A264" s="813" t="s">
        <v>2480</v>
      </c>
      <c r="B264" s="814" t="s">
        <v>1998</v>
      </c>
      <c r="C264" s="814" t="s">
        <v>1687</v>
      </c>
      <c r="D264" s="814" t="s">
        <v>2515</v>
      </c>
      <c r="E264" s="814" t="s">
        <v>2516</v>
      </c>
      <c r="F264" s="831">
        <v>94</v>
      </c>
      <c r="G264" s="831">
        <v>4888</v>
      </c>
      <c r="H264" s="831"/>
      <c r="I264" s="831">
        <v>52</v>
      </c>
      <c r="J264" s="831">
        <v>183</v>
      </c>
      <c r="K264" s="831">
        <v>9516</v>
      </c>
      <c r="L264" s="831"/>
      <c r="M264" s="831">
        <v>52</v>
      </c>
      <c r="N264" s="831">
        <v>18</v>
      </c>
      <c r="O264" s="831">
        <v>954</v>
      </c>
      <c r="P264" s="819"/>
      <c r="Q264" s="832">
        <v>53</v>
      </c>
    </row>
    <row r="265" spans="1:17" ht="14.45" customHeight="1" x14ac:dyDescent="0.2">
      <c r="A265" s="813" t="s">
        <v>2480</v>
      </c>
      <c r="B265" s="814" t="s">
        <v>1998</v>
      </c>
      <c r="C265" s="814" t="s">
        <v>1687</v>
      </c>
      <c r="D265" s="814" t="s">
        <v>2517</v>
      </c>
      <c r="E265" s="814" t="s">
        <v>2518</v>
      </c>
      <c r="F265" s="831">
        <v>0</v>
      </c>
      <c r="G265" s="831">
        <v>0</v>
      </c>
      <c r="H265" s="831"/>
      <c r="I265" s="831"/>
      <c r="J265" s="831"/>
      <c r="K265" s="831"/>
      <c r="L265" s="831"/>
      <c r="M265" s="831"/>
      <c r="N265" s="831"/>
      <c r="O265" s="831"/>
      <c r="P265" s="819"/>
      <c r="Q265" s="832"/>
    </row>
    <row r="266" spans="1:17" ht="14.45" customHeight="1" x14ac:dyDescent="0.2">
      <c r="A266" s="813" t="s">
        <v>2480</v>
      </c>
      <c r="B266" s="814" t="s">
        <v>1998</v>
      </c>
      <c r="C266" s="814" t="s">
        <v>1687</v>
      </c>
      <c r="D266" s="814" t="s">
        <v>2519</v>
      </c>
      <c r="E266" s="814" t="s">
        <v>2520</v>
      </c>
      <c r="F266" s="831">
        <v>14</v>
      </c>
      <c r="G266" s="831">
        <v>8610</v>
      </c>
      <c r="H266" s="831"/>
      <c r="I266" s="831">
        <v>615</v>
      </c>
      <c r="J266" s="831">
        <v>17</v>
      </c>
      <c r="K266" s="831">
        <v>10489</v>
      </c>
      <c r="L266" s="831"/>
      <c r="M266" s="831">
        <v>617</v>
      </c>
      <c r="N266" s="831">
        <v>1</v>
      </c>
      <c r="O266" s="831">
        <v>626</v>
      </c>
      <c r="P266" s="819"/>
      <c r="Q266" s="832">
        <v>626</v>
      </c>
    </row>
    <row r="267" spans="1:17" ht="14.45" customHeight="1" x14ac:dyDescent="0.2">
      <c r="A267" s="813" t="s">
        <v>2480</v>
      </c>
      <c r="B267" s="814" t="s">
        <v>1998</v>
      </c>
      <c r="C267" s="814" t="s">
        <v>1687</v>
      </c>
      <c r="D267" s="814" t="s">
        <v>2521</v>
      </c>
      <c r="E267" s="814" t="s">
        <v>2522</v>
      </c>
      <c r="F267" s="831">
        <v>1</v>
      </c>
      <c r="G267" s="831">
        <v>153</v>
      </c>
      <c r="H267" s="831"/>
      <c r="I267" s="831">
        <v>153</v>
      </c>
      <c r="J267" s="831"/>
      <c r="K267" s="831"/>
      <c r="L267" s="831"/>
      <c r="M267" s="831"/>
      <c r="N267" s="831"/>
      <c r="O267" s="831"/>
      <c r="P267" s="819"/>
      <c r="Q267" s="832"/>
    </row>
    <row r="268" spans="1:17" ht="14.45" customHeight="1" x14ac:dyDescent="0.2">
      <c r="A268" s="813" t="s">
        <v>2480</v>
      </c>
      <c r="B268" s="814" t="s">
        <v>1998</v>
      </c>
      <c r="C268" s="814" t="s">
        <v>1687</v>
      </c>
      <c r="D268" s="814" t="s">
        <v>2523</v>
      </c>
      <c r="E268" s="814" t="s">
        <v>2524</v>
      </c>
      <c r="F268" s="831">
        <v>1</v>
      </c>
      <c r="G268" s="831">
        <v>275</v>
      </c>
      <c r="H268" s="831"/>
      <c r="I268" s="831">
        <v>275</v>
      </c>
      <c r="J268" s="831"/>
      <c r="K268" s="831"/>
      <c r="L268" s="831"/>
      <c r="M268" s="831"/>
      <c r="N268" s="831"/>
      <c r="O268" s="831"/>
      <c r="P268" s="819"/>
      <c r="Q268" s="832"/>
    </row>
    <row r="269" spans="1:17" ht="14.45" customHeight="1" x14ac:dyDescent="0.2">
      <c r="A269" s="813" t="s">
        <v>2480</v>
      </c>
      <c r="B269" s="814" t="s">
        <v>1998</v>
      </c>
      <c r="C269" s="814" t="s">
        <v>1687</v>
      </c>
      <c r="D269" s="814" t="s">
        <v>2525</v>
      </c>
      <c r="E269" s="814" t="s">
        <v>2526</v>
      </c>
      <c r="F269" s="831">
        <v>351</v>
      </c>
      <c r="G269" s="831">
        <v>16497</v>
      </c>
      <c r="H269" s="831"/>
      <c r="I269" s="831">
        <v>47</v>
      </c>
      <c r="J269" s="831">
        <v>277</v>
      </c>
      <c r="K269" s="831">
        <v>13019</v>
      </c>
      <c r="L269" s="831"/>
      <c r="M269" s="831">
        <v>47</v>
      </c>
      <c r="N269" s="831">
        <v>32</v>
      </c>
      <c r="O269" s="831">
        <v>1536</v>
      </c>
      <c r="P269" s="819"/>
      <c r="Q269" s="832">
        <v>48</v>
      </c>
    </row>
    <row r="270" spans="1:17" ht="14.45" customHeight="1" x14ac:dyDescent="0.2">
      <c r="A270" s="813" t="s">
        <v>2480</v>
      </c>
      <c r="B270" s="814" t="s">
        <v>1998</v>
      </c>
      <c r="C270" s="814" t="s">
        <v>1687</v>
      </c>
      <c r="D270" s="814" t="s">
        <v>1999</v>
      </c>
      <c r="E270" s="814" t="s">
        <v>2000</v>
      </c>
      <c r="F270" s="831">
        <v>40</v>
      </c>
      <c r="G270" s="831">
        <v>59840</v>
      </c>
      <c r="H270" s="831"/>
      <c r="I270" s="831">
        <v>1496</v>
      </c>
      <c r="J270" s="831">
        <v>16</v>
      </c>
      <c r="K270" s="831">
        <v>23968</v>
      </c>
      <c r="L270" s="831"/>
      <c r="M270" s="831">
        <v>1498</v>
      </c>
      <c r="N270" s="831">
        <v>2</v>
      </c>
      <c r="O270" s="831">
        <v>3008</v>
      </c>
      <c r="P270" s="819"/>
      <c r="Q270" s="832">
        <v>1504</v>
      </c>
    </row>
    <row r="271" spans="1:17" ht="14.45" customHeight="1" x14ac:dyDescent="0.2">
      <c r="A271" s="813" t="s">
        <v>2480</v>
      </c>
      <c r="B271" s="814" t="s">
        <v>1998</v>
      </c>
      <c r="C271" s="814" t="s">
        <v>1687</v>
      </c>
      <c r="D271" s="814" t="s">
        <v>2001</v>
      </c>
      <c r="E271" s="814" t="s">
        <v>2002</v>
      </c>
      <c r="F271" s="831">
        <v>78</v>
      </c>
      <c r="G271" s="831">
        <v>25662</v>
      </c>
      <c r="H271" s="831"/>
      <c r="I271" s="831">
        <v>329</v>
      </c>
      <c r="J271" s="831">
        <v>89</v>
      </c>
      <c r="K271" s="831">
        <v>29459</v>
      </c>
      <c r="L271" s="831"/>
      <c r="M271" s="831">
        <v>331</v>
      </c>
      <c r="N271" s="831">
        <v>8</v>
      </c>
      <c r="O271" s="831">
        <v>2712</v>
      </c>
      <c r="P271" s="819"/>
      <c r="Q271" s="832">
        <v>339</v>
      </c>
    </row>
    <row r="272" spans="1:17" ht="14.45" customHeight="1" x14ac:dyDescent="0.2">
      <c r="A272" s="813" t="s">
        <v>2480</v>
      </c>
      <c r="B272" s="814" t="s">
        <v>1998</v>
      </c>
      <c r="C272" s="814" t="s">
        <v>1687</v>
      </c>
      <c r="D272" s="814" t="s">
        <v>2527</v>
      </c>
      <c r="E272" s="814" t="s">
        <v>2528</v>
      </c>
      <c r="F272" s="831">
        <v>7</v>
      </c>
      <c r="G272" s="831">
        <v>6237</v>
      </c>
      <c r="H272" s="831"/>
      <c r="I272" s="831">
        <v>891</v>
      </c>
      <c r="J272" s="831">
        <v>8</v>
      </c>
      <c r="K272" s="831">
        <v>7152</v>
      </c>
      <c r="L272" s="831"/>
      <c r="M272" s="831">
        <v>894</v>
      </c>
      <c r="N272" s="831">
        <v>1</v>
      </c>
      <c r="O272" s="831">
        <v>909</v>
      </c>
      <c r="P272" s="819"/>
      <c r="Q272" s="832">
        <v>909</v>
      </c>
    </row>
    <row r="273" spans="1:17" ht="14.45" customHeight="1" x14ac:dyDescent="0.2">
      <c r="A273" s="813" t="s">
        <v>2480</v>
      </c>
      <c r="B273" s="814" t="s">
        <v>1998</v>
      </c>
      <c r="C273" s="814" t="s">
        <v>1687</v>
      </c>
      <c r="D273" s="814" t="s">
        <v>2529</v>
      </c>
      <c r="E273" s="814" t="s">
        <v>2530</v>
      </c>
      <c r="F273" s="831">
        <v>1654</v>
      </c>
      <c r="G273" s="831">
        <v>433348</v>
      </c>
      <c r="H273" s="831"/>
      <c r="I273" s="831">
        <v>262</v>
      </c>
      <c r="J273" s="831">
        <v>1529</v>
      </c>
      <c r="K273" s="831">
        <v>403656</v>
      </c>
      <c r="L273" s="831"/>
      <c r="M273" s="831">
        <v>264</v>
      </c>
      <c r="N273" s="831">
        <v>227</v>
      </c>
      <c r="O273" s="831">
        <v>60836</v>
      </c>
      <c r="P273" s="819"/>
      <c r="Q273" s="832">
        <v>268</v>
      </c>
    </row>
    <row r="274" spans="1:17" ht="14.45" customHeight="1" x14ac:dyDescent="0.2">
      <c r="A274" s="813" t="s">
        <v>2480</v>
      </c>
      <c r="B274" s="814" t="s">
        <v>1998</v>
      </c>
      <c r="C274" s="814" t="s">
        <v>1687</v>
      </c>
      <c r="D274" s="814" t="s">
        <v>2531</v>
      </c>
      <c r="E274" s="814" t="s">
        <v>2532</v>
      </c>
      <c r="F274" s="831">
        <v>27</v>
      </c>
      <c r="G274" s="831">
        <v>4482</v>
      </c>
      <c r="H274" s="831"/>
      <c r="I274" s="831">
        <v>166</v>
      </c>
      <c r="J274" s="831">
        <v>32</v>
      </c>
      <c r="K274" s="831">
        <v>5344</v>
      </c>
      <c r="L274" s="831"/>
      <c r="M274" s="831">
        <v>167</v>
      </c>
      <c r="N274" s="831">
        <v>31</v>
      </c>
      <c r="O274" s="831">
        <v>5239</v>
      </c>
      <c r="P274" s="819"/>
      <c r="Q274" s="832">
        <v>169</v>
      </c>
    </row>
    <row r="275" spans="1:17" ht="14.45" customHeight="1" x14ac:dyDescent="0.2">
      <c r="A275" s="813" t="s">
        <v>2480</v>
      </c>
      <c r="B275" s="814" t="s">
        <v>1998</v>
      </c>
      <c r="C275" s="814" t="s">
        <v>1687</v>
      </c>
      <c r="D275" s="814" t="s">
        <v>2533</v>
      </c>
      <c r="E275" s="814" t="s">
        <v>2534</v>
      </c>
      <c r="F275" s="831"/>
      <c r="G275" s="831"/>
      <c r="H275" s="831"/>
      <c r="I275" s="831"/>
      <c r="J275" s="831"/>
      <c r="K275" s="831"/>
      <c r="L275" s="831"/>
      <c r="M275" s="831"/>
      <c r="N275" s="831">
        <v>12</v>
      </c>
      <c r="O275" s="831">
        <v>15720</v>
      </c>
      <c r="P275" s="819"/>
      <c r="Q275" s="832">
        <v>1310</v>
      </c>
    </row>
    <row r="276" spans="1:17" ht="14.45" customHeight="1" x14ac:dyDescent="0.2">
      <c r="A276" s="813" t="s">
        <v>2480</v>
      </c>
      <c r="B276" s="814" t="s">
        <v>1998</v>
      </c>
      <c r="C276" s="814" t="s">
        <v>1687</v>
      </c>
      <c r="D276" s="814" t="s">
        <v>2535</v>
      </c>
      <c r="E276" s="814" t="s">
        <v>2536</v>
      </c>
      <c r="F276" s="831"/>
      <c r="G276" s="831"/>
      <c r="H276" s="831"/>
      <c r="I276" s="831"/>
      <c r="J276" s="831">
        <v>2</v>
      </c>
      <c r="K276" s="831">
        <v>4246</v>
      </c>
      <c r="L276" s="831"/>
      <c r="M276" s="831">
        <v>2123</v>
      </c>
      <c r="N276" s="831">
        <v>5</v>
      </c>
      <c r="O276" s="831">
        <v>10660</v>
      </c>
      <c r="P276" s="819"/>
      <c r="Q276" s="832">
        <v>2132</v>
      </c>
    </row>
    <row r="277" spans="1:17" ht="14.45" customHeight="1" x14ac:dyDescent="0.2">
      <c r="A277" s="813" t="s">
        <v>2537</v>
      </c>
      <c r="B277" s="814" t="s">
        <v>2336</v>
      </c>
      <c r="C277" s="814" t="s">
        <v>1687</v>
      </c>
      <c r="D277" s="814" t="s">
        <v>2538</v>
      </c>
      <c r="E277" s="814" t="s">
        <v>2539</v>
      </c>
      <c r="F277" s="831">
        <v>8</v>
      </c>
      <c r="G277" s="831">
        <v>4408</v>
      </c>
      <c r="H277" s="831"/>
      <c r="I277" s="831">
        <v>551</v>
      </c>
      <c r="J277" s="831">
        <v>1</v>
      </c>
      <c r="K277" s="831">
        <v>552</v>
      </c>
      <c r="L277" s="831"/>
      <c r="M277" s="831">
        <v>552</v>
      </c>
      <c r="N277" s="831">
        <v>1</v>
      </c>
      <c r="O277" s="831">
        <v>555</v>
      </c>
      <c r="P277" s="819"/>
      <c r="Q277" s="832">
        <v>555</v>
      </c>
    </row>
    <row r="278" spans="1:17" ht="14.45" customHeight="1" x14ac:dyDescent="0.2">
      <c r="A278" s="813" t="s">
        <v>2537</v>
      </c>
      <c r="B278" s="814" t="s">
        <v>2336</v>
      </c>
      <c r="C278" s="814" t="s">
        <v>1687</v>
      </c>
      <c r="D278" s="814" t="s">
        <v>2540</v>
      </c>
      <c r="E278" s="814" t="s">
        <v>2541</v>
      </c>
      <c r="F278" s="831">
        <v>14</v>
      </c>
      <c r="G278" s="831">
        <v>9184</v>
      </c>
      <c r="H278" s="831"/>
      <c r="I278" s="831">
        <v>656</v>
      </c>
      <c r="J278" s="831">
        <v>4</v>
      </c>
      <c r="K278" s="831">
        <v>2628</v>
      </c>
      <c r="L278" s="831"/>
      <c r="M278" s="831">
        <v>657</v>
      </c>
      <c r="N278" s="831">
        <v>1</v>
      </c>
      <c r="O278" s="831">
        <v>660</v>
      </c>
      <c r="P278" s="819"/>
      <c r="Q278" s="832">
        <v>660</v>
      </c>
    </row>
    <row r="279" spans="1:17" ht="14.45" customHeight="1" x14ac:dyDescent="0.2">
      <c r="A279" s="813" t="s">
        <v>2537</v>
      </c>
      <c r="B279" s="814" t="s">
        <v>2336</v>
      </c>
      <c r="C279" s="814" t="s">
        <v>1687</v>
      </c>
      <c r="D279" s="814" t="s">
        <v>2542</v>
      </c>
      <c r="E279" s="814" t="s">
        <v>2543</v>
      </c>
      <c r="F279" s="831">
        <v>14</v>
      </c>
      <c r="G279" s="831">
        <v>9184</v>
      </c>
      <c r="H279" s="831"/>
      <c r="I279" s="831">
        <v>656</v>
      </c>
      <c r="J279" s="831">
        <v>4</v>
      </c>
      <c r="K279" s="831">
        <v>2628</v>
      </c>
      <c r="L279" s="831"/>
      <c r="M279" s="831">
        <v>657</v>
      </c>
      <c r="N279" s="831">
        <v>1</v>
      </c>
      <c r="O279" s="831">
        <v>660</v>
      </c>
      <c r="P279" s="819"/>
      <c r="Q279" s="832">
        <v>660</v>
      </c>
    </row>
    <row r="280" spans="1:17" ht="14.45" customHeight="1" x14ac:dyDescent="0.2">
      <c r="A280" s="813" t="s">
        <v>2537</v>
      </c>
      <c r="B280" s="814" t="s">
        <v>2336</v>
      </c>
      <c r="C280" s="814" t="s">
        <v>1687</v>
      </c>
      <c r="D280" s="814" t="s">
        <v>2544</v>
      </c>
      <c r="E280" s="814" t="s">
        <v>2545</v>
      </c>
      <c r="F280" s="831">
        <v>28</v>
      </c>
      <c r="G280" s="831">
        <v>8736</v>
      </c>
      <c r="H280" s="831"/>
      <c r="I280" s="831">
        <v>312</v>
      </c>
      <c r="J280" s="831">
        <v>8</v>
      </c>
      <c r="K280" s="831">
        <v>2504</v>
      </c>
      <c r="L280" s="831"/>
      <c r="M280" s="831">
        <v>313</v>
      </c>
      <c r="N280" s="831">
        <v>2</v>
      </c>
      <c r="O280" s="831">
        <v>628</v>
      </c>
      <c r="P280" s="819"/>
      <c r="Q280" s="832">
        <v>314</v>
      </c>
    </row>
    <row r="281" spans="1:17" ht="14.45" customHeight="1" x14ac:dyDescent="0.2">
      <c r="A281" s="813" t="s">
        <v>2537</v>
      </c>
      <c r="B281" s="814" t="s">
        <v>2336</v>
      </c>
      <c r="C281" s="814" t="s">
        <v>1687</v>
      </c>
      <c r="D281" s="814" t="s">
        <v>2546</v>
      </c>
      <c r="E281" s="814" t="s">
        <v>2547</v>
      </c>
      <c r="F281" s="831">
        <v>14</v>
      </c>
      <c r="G281" s="831">
        <v>9184</v>
      </c>
      <c r="H281" s="831"/>
      <c r="I281" s="831">
        <v>656</v>
      </c>
      <c r="J281" s="831">
        <v>4</v>
      </c>
      <c r="K281" s="831">
        <v>2628</v>
      </c>
      <c r="L281" s="831"/>
      <c r="M281" s="831">
        <v>657</v>
      </c>
      <c r="N281" s="831">
        <v>1</v>
      </c>
      <c r="O281" s="831">
        <v>660</v>
      </c>
      <c r="P281" s="819"/>
      <c r="Q281" s="832">
        <v>660</v>
      </c>
    </row>
    <row r="282" spans="1:17" ht="14.45" customHeight="1" x14ac:dyDescent="0.2">
      <c r="A282" s="813" t="s">
        <v>2537</v>
      </c>
      <c r="B282" s="814" t="s">
        <v>2336</v>
      </c>
      <c r="C282" s="814" t="s">
        <v>1687</v>
      </c>
      <c r="D282" s="814" t="s">
        <v>2548</v>
      </c>
      <c r="E282" s="814" t="s">
        <v>2549</v>
      </c>
      <c r="F282" s="831">
        <v>14</v>
      </c>
      <c r="G282" s="831">
        <v>9184</v>
      </c>
      <c r="H282" s="831"/>
      <c r="I282" s="831">
        <v>656</v>
      </c>
      <c r="J282" s="831">
        <v>4</v>
      </c>
      <c r="K282" s="831">
        <v>2628</v>
      </c>
      <c r="L282" s="831"/>
      <c r="M282" s="831">
        <v>657</v>
      </c>
      <c r="N282" s="831">
        <v>1</v>
      </c>
      <c r="O282" s="831">
        <v>660</v>
      </c>
      <c r="P282" s="819"/>
      <c r="Q282" s="832">
        <v>660</v>
      </c>
    </row>
    <row r="283" spans="1:17" ht="14.45" customHeight="1" x14ac:dyDescent="0.2">
      <c r="A283" s="813" t="s">
        <v>2537</v>
      </c>
      <c r="B283" s="814" t="s">
        <v>2336</v>
      </c>
      <c r="C283" s="814" t="s">
        <v>1687</v>
      </c>
      <c r="D283" s="814" t="s">
        <v>2550</v>
      </c>
      <c r="E283" s="814" t="s">
        <v>2551</v>
      </c>
      <c r="F283" s="831">
        <v>14</v>
      </c>
      <c r="G283" s="831">
        <v>19600</v>
      </c>
      <c r="H283" s="831"/>
      <c r="I283" s="831">
        <v>1400</v>
      </c>
      <c r="J283" s="831">
        <v>4</v>
      </c>
      <c r="K283" s="831">
        <v>5604</v>
      </c>
      <c r="L283" s="831"/>
      <c r="M283" s="831">
        <v>1401</v>
      </c>
      <c r="N283" s="831">
        <v>1</v>
      </c>
      <c r="O283" s="831">
        <v>1404</v>
      </c>
      <c r="P283" s="819"/>
      <c r="Q283" s="832">
        <v>1404</v>
      </c>
    </row>
    <row r="284" spans="1:17" ht="14.45" customHeight="1" x14ac:dyDescent="0.2">
      <c r="A284" s="813" t="s">
        <v>2537</v>
      </c>
      <c r="B284" s="814" t="s">
        <v>2336</v>
      </c>
      <c r="C284" s="814" t="s">
        <v>1687</v>
      </c>
      <c r="D284" s="814" t="s">
        <v>2552</v>
      </c>
      <c r="E284" s="814" t="s">
        <v>2553</v>
      </c>
      <c r="F284" s="831">
        <v>2</v>
      </c>
      <c r="G284" s="831">
        <v>2046</v>
      </c>
      <c r="H284" s="831"/>
      <c r="I284" s="831">
        <v>1023</v>
      </c>
      <c r="J284" s="831">
        <v>2</v>
      </c>
      <c r="K284" s="831">
        <v>2048</v>
      </c>
      <c r="L284" s="831"/>
      <c r="M284" s="831">
        <v>1024</v>
      </c>
      <c r="N284" s="831">
        <v>1</v>
      </c>
      <c r="O284" s="831">
        <v>1029</v>
      </c>
      <c r="P284" s="819"/>
      <c r="Q284" s="832">
        <v>1029</v>
      </c>
    </row>
    <row r="285" spans="1:17" ht="14.45" customHeight="1" x14ac:dyDescent="0.2">
      <c r="A285" s="813" t="s">
        <v>2537</v>
      </c>
      <c r="B285" s="814" t="s">
        <v>2336</v>
      </c>
      <c r="C285" s="814" t="s">
        <v>1687</v>
      </c>
      <c r="D285" s="814" t="s">
        <v>2554</v>
      </c>
      <c r="E285" s="814" t="s">
        <v>2555</v>
      </c>
      <c r="F285" s="831">
        <v>1</v>
      </c>
      <c r="G285" s="831">
        <v>190</v>
      </c>
      <c r="H285" s="831"/>
      <c r="I285" s="831">
        <v>190</v>
      </c>
      <c r="J285" s="831"/>
      <c r="K285" s="831"/>
      <c r="L285" s="831"/>
      <c r="M285" s="831"/>
      <c r="N285" s="831"/>
      <c r="O285" s="831"/>
      <c r="P285" s="819"/>
      <c r="Q285" s="832"/>
    </row>
    <row r="286" spans="1:17" ht="14.45" customHeight="1" x14ac:dyDescent="0.2">
      <c r="A286" s="813" t="s">
        <v>2537</v>
      </c>
      <c r="B286" s="814" t="s">
        <v>2004</v>
      </c>
      <c r="C286" s="814" t="s">
        <v>1687</v>
      </c>
      <c r="D286" s="814" t="s">
        <v>2556</v>
      </c>
      <c r="E286" s="814" t="s">
        <v>2557</v>
      </c>
      <c r="F286" s="831">
        <v>2</v>
      </c>
      <c r="G286" s="831">
        <v>24</v>
      </c>
      <c r="H286" s="831"/>
      <c r="I286" s="831">
        <v>12</v>
      </c>
      <c r="J286" s="831">
        <v>3</v>
      </c>
      <c r="K286" s="831">
        <v>36</v>
      </c>
      <c r="L286" s="831"/>
      <c r="M286" s="831">
        <v>12</v>
      </c>
      <c r="N286" s="831">
        <v>1</v>
      </c>
      <c r="O286" s="831">
        <v>13</v>
      </c>
      <c r="P286" s="819"/>
      <c r="Q286" s="832">
        <v>13</v>
      </c>
    </row>
    <row r="287" spans="1:17" ht="14.45" customHeight="1" x14ac:dyDescent="0.2">
      <c r="A287" s="813" t="s">
        <v>2537</v>
      </c>
      <c r="B287" s="814" t="s">
        <v>2004</v>
      </c>
      <c r="C287" s="814" t="s">
        <v>1687</v>
      </c>
      <c r="D287" s="814" t="s">
        <v>2558</v>
      </c>
      <c r="E287" s="814" t="s">
        <v>2559</v>
      </c>
      <c r="F287" s="831">
        <v>8</v>
      </c>
      <c r="G287" s="831">
        <v>3808</v>
      </c>
      <c r="H287" s="831"/>
      <c r="I287" s="831">
        <v>476</v>
      </c>
      <c r="J287" s="831">
        <v>12</v>
      </c>
      <c r="K287" s="831">
        <v>5760</v>
      </c>
      <c r="L287" s="831"/>
      <c r="M287" s="831">
        <v>480</v>
      </c>
      <c r="N287" s="831">
        <v>4</v>
      </c>
      <c r="O287" s="831">
        <v>1952</v>
      </c>
      <c r="P287" s="819"/>
      <c r="Q287" s="832">
        <v>488</v>
      </c>
    </row>
    <row r="288" spans="1:17" ht="14.45" customHeight="1" x14ac:dyDescent="0.2">
      <c r="A288" s="813" t="s">
        <v>2560</v>
      </c>
      <c r="B288" s="814" t="s">
        <v>1998</v>
      </c>
      <c r="C288" s="814" t="s">
        <v>1687</v>
      </c>
      <c r="D288" s="814" t="s">
        <v>2481</v>
      </c>
      <c r="E288" s="814" t="s">
        <v>2482</v>
      </c>
      <c r="F288" s="831"/>
      <c r="G288" s="831"/>
      <c r="H288" s="831"/>
      <c r="I288" s="831"/>
      <c r="J288" s="831">
        <v>2</v>
      </c>
      <c r="K288" s="831">
        <v>352</v>
      </c>
      <c r="L288" s="831"/>
      <c r="M288" s="831">
        <v>176</v>
      </c>
      <c r="N288" s="831"/>
      <c r="O288" s="831"/>
      <c r="P288" s="819"/>
      <c r="Q288" s="832"/>
    </row>
    <row r="289" spans="1:17" ht="14.45" customHeight="1" x14ac:dyDescent="0.2">
      <c r="A289" s="813" t="s">
        <v>2560</v>
      </c>
      <c r="B289" s="814" t="s">
        <v>1998</v>
      </c>
      <c r="C289" s="814" t="s">
        <v>1687</v>
      </c>
      <c r="D289" s="814" t="s">
        <v>2483</v>
      </c>
      <c r="E289" s="814" t="s">
        <v>2484</v>
      </c>
      <c r="F289" s="831"/>
      <c r="G289" s="831"/>
      <c r="H289" s="831"/>
      <c r="I289" s="831"/>
      <c r="J289" s="831">
        <v>0</v>
      </c>
      <c r="K289" s="831">
        <v>0</v>
      </c>
      <c r="L289" s="831"/>
      <c r="M289" s="831"/>
      <c r="N289" s="831"/>
      <c r="O289" s="831"/>
      <c r="P289" s="819"/>
      <c r="Q289" s="832"/>
    </row>
    <row r="290" spans="1:17" ht="14.45" customHeight="1" x14ac:dyDescent="0.2">
      <c r="A290" s="813" t="s">
        <v>2560</v>
      </c>
      <c r="B290" s="814" t="s">
        <v>1998</v>
      </c>
      <c r="C290" s="814" t="s">
        <v>1687</v>
      </c>
      <c r="D290" s="814" t="s">
        <v>2485</v>
      </c>
      <c r="E290" s="814" t="s">
        <v>2486</v>
      </c>
      <c r="F290" s="831"/>
      <c r="G290" s="831"/>
      <c r="H290" s="831"/>
      <c r="I290" s="831"/>
      <c r="J290" s="831">
        <v>0</v>
      </c>
      <c r="K290" s="831">
        <v>0</v>
      </c>
      <c r="L290" s="831"/>
      <c r="M290" s="831"/>
      <c r="N290" s="831"/>
      <c r="O290" s="831"/>
      <c r="P290" s="819"/>
      <c r="Q290" s="832"/>
    </row>
    <row r="291" spans="1:17" ht="14.45" customHeight="1" x14ac:dyDescent="0.2">
      <c r="A291" s="813" t="s">
        <v>2560</v>
      </c>
      <c r="B291" s="814" t="s">
        <v>1998</v>
      </c>
      <c r="C291" s="814" t="s">
        <v>1687</v>
      </c>
      <c r="D291" s="814" t="s">
        <v>2489</v>
      </c>
      <c r="E291" s="814" t="s">
        <v>2490</v>
      </c>
      <c r="F291" s="831"/>
      <c r="G291" s="831"/>
      <c r="H291" s="831"/>
      <c r="I291" s="831"/>
      <c r="J291" s="831">
        <v>21</v>
      </c>
      <c r="K291" s="831">
        <v>987</v>
      </c>
      <c r="L291" s="831"/>
      <c r="M291" s="831">
        <v>47</v>
      </c>
      <c r="N291" s="831"/>
      <c r="O291" s="831"/>
      <c r="P291" s="819"/>
      <c r="Q291" s="832"/>
    </row>
    <row r="292" spans="1:17" ht="14.45" customHeight="1" x14ac:dyDescent="0.2">
      <c r="A292" s="813" t="s">
        <v>2560</v>
      </c>
      <c r="B292" s="814" t="s">
        <v>1998</v>
      </c>
      <c r="C292" s="814" t="s">
        <v>1687</v>
      </c>
      <c r="D292" s="814" t="s">
        <v>2505</v>
      </c>
      <c r="E292" s="814" t="s">
        <v>2506</v>
      </c>
      <c r="F292" s="831"/>
      <c r="G292" s="831"/>
      <c r="H292" s="831"/>
      <c r="I292" s="831"/>
      <c r="J292" s="831">
        <v>23</v>
      </c>
      <c r="K292" s="831">
        <v>3197</v>
      </c>
      <c r="L292" s="831"/>
      <c r="M292" s="831">
        <v>139</v>
      </c>
      <c r="N292" s="831"/>
      <c r="O292" s="831"/>
      <c r="P292" s="819"/>
      <c r="Q292" s="832"/>
    </row>
    <row r="293" spans="1:17" ht="14.45" customHeight="1" x14ac:dyDescent="0.2">
      <c r="A293" s="813" t="s">
        <v>2560</v>
      </c>
      <c r="B293" s="814" t="s">
        <v>1998</v>
      </c>
      <c r="C293" s="814" t="s">
        <v>1687</v>
      </c>
      <c r="D293" s="814" t="s">
        <v>2507</v>
      </c>
      <c r="E293" s="814" t="s">
        <v>2508</v>
      </c>
      <c r="F293" s="831"/>
      <c r="G293" s="831"/>
      <c r="H293" s="831"/>
      <c r="I293" s="831"/>
      <c r="J293" s="831">
        <v>1</v>
      </c>
      <c r="K293" s="831">
        <v>93</v>
      </c>
      <c r="L293" s="831"/>
      <c r="M293" s="831">
        <v>93</v>
      </c>
      <c r="N293" s="831"/>
      <c r="O293" s="831"/>
      <c r="P293" s="819"/>
      <c r="Q293" s="832"/>
    </row>
    <row r="294" spans="1:17" ht="14.45" customHeight="1" x14ac:dyDescent="0.2">
      <c r="A294" s="813" t="s">
        <v>2560</v>
      </c>
      <c r="B294" s="814" t="s">
        <v>1998</v>
      </c>
      <c r="C294" s="814" t="s">
        <v>1687</v>
      </c>
      <c r="D294" s="814" t="s">
        <v>2509</v>
      </c>
      <c r="E294" s="814" t="s">
        <v>2510</v>
      </c>
      <c r="F294" s="831"/>
      <c r="G294" s="831"/>
      <c r="H294" s="831"/>
      <c r="I294" s="831"/>
      <c r="J294" s="831">
        <v>4</v>
      </c>
      <c r="K294" s="831">
        <v>564</v>
      </c>
      <c r="L294" s="831"/>
      <c r="M294" s="831">
        <v>141</v>
      </c>
      <c r="N294" s="831"/>
      <c r="O294" s="831"/>
      <c r="P294" s="819"/>
      <c r="Q294" s="832"/>
    </row>
    <row r="295" spans="1:17" ht="14.45" customHeight="1" x14ac:dyDescent="0.2">
      <c r="A295" s="813" t="s">
        <v>2560</v>
      </c>
      <c r="B295" s="814" t="s">
        <v>1998</v>
      </c>
      <c r="C295" s="814" t="s">
        <v>1687</v>
      </c>
      <c r="D295" s="814" t="s">
        <v>2515</v>
      </c>
      <c r="E295" s="814" t="s">
        <v>2516</v>
      </c>
      <c r="F295" s="831"/>
      <c r="G295" s="831"/>
      <c r="H295" s="831"/>
      <c r="I295" s="831"/>
      <c r="J295" s="831">
        <v>3</v>
      </c>
      <c r="K295" s="831">
        <v>156</v>
      </c>
      <c r="L295" s="831"/>
      <c r="M295" s="831">
        <v>52</v>
      </c>
      <c r="N295" s="831"/>
      <c r="O295" s="831"/>
      <c r="P295" s="819"/>
      <c r="Q295" s="832"/>
    </row>
    <row r="296" spans="1:17" ht="14.45" customHeight="1" x14ac:dyDescent="0.2">
      <c r="A296" s="813" t="s">
        <v>2560</v>
      </c>
      <c r="B296" s="814" t="s">
        <v>1998</v>
      </c>
      <c r="C296" s="814" t="s">
        <v>1687</v>
      </c>
      <c r="D296" s="814" t="s">
        <v>1999</v>
      </c>
      <c r="E296" s="814" t="s">
        <v>2000</v>
      </c>
      <c r="F296" s="831"/>
      <c r="G296" s="831"/>
      <c r="H296" s="831"/>
      <c r="I296" s="831"/>
      <c r="J296" s="831">
        <v>2</v>
      </c>
      <c r="K296" s="831">
        <v>2996</v>
      </c>
      <c r="L296" s="831"/>
      <c r="M296" s="831">
        <v>1498</v>
      </c>
      <c r="N296" s="831"/>
      <c r="O296" s="831"/>
      <c r="P296" s="819"/>
      <c r="Q296" s="832"/>
    </row>
    <row r="297" spans="1:17" ht="14.45" customHeight="1" x14ac:dyDescent="0.2">
      <c r="A297" s="813" t="s">
        <v>2560</v>
      </c>
      <c r="B297" s="814" t="s">
        <v>1998</v>
      </c>
      <c r="C297" s="814" t="s">
        <v>1687</v>
      </c>
      <c r="D297" s="814" t="s">
        <v>2001</v>
      </c>
      <c r="E297" s="814" t="s">
        <v>2002</v>
      </c>
      <c r="F297" s="831"/>
      <c r="G297" s="831"/>
      <c r="H297" s="831"/>
      <c r="I297" s="831"/>
      <c r="J297" s="831">
        <v>2</v>
      </c>
      <c r="K297" s="831">
        <v>662</v>
      </c>
      <c r="L297" s="831"/>
      <c r="M297" s="831">
        <v>331</v>
      </c>
      <c r="N297" s="831"/>
      <c r="O297" s="831"/>
      <c r="P297" s="819"/>
      <c r="Q297" s="832"/>
    </row>
    <row r="298" spans="1:17" ht="14.45" customHeight="1" x14ac:dyDescent="0.2">
      <c r="A298" s="813" t="s">
        <v>2560</v>
      </c>
      <c r="B298" s="814" t="s">
        <v>1998</v>
      </c>
      <c r="C298" s="814" t="s">
        <v>1687</v>
      </c>
      <c r="D298" s="814" t="s">
        <v>2529</v>
      </c>
      <c r="E298" s="814" t="s">
        <v>2530</v>
      </c>
      <c r="F298" s="831"/>
      <c r="G298" s="831"/>
      <c r="H298" s="831"/>
      <c r="I298" s="831"/>
      <c r="J298" s="831">
        <v>22</v>
      </c>
      <c r="K298" s="831">
        <v>5808</v>
      </c>
      <c r="L298" s="831"/>
      <c r="M298" s="831">
        <v>264</v>
      </c>
      <c r="N298" s="831"/>
      <c r="O298" s="831"/>
      <c r="P298" s="819"/>
      <c r="Q298" s="832"/>
    </row>
    <row r="299" spans="1:17" ht="14.45" customHeight="1" thickBot="1" x14ac:dyDescent="0.25">
      <c r="A299" s="821" t="s">
        <v>2560</v>
      </c>
      <c r="B299" s="822" t="s">
        <v>2004</v>
      </c>
      <c r="C299" s="822" t="s">
        <v>1687</v>
      </c>
      <c r="D299" s="822" t="s">
        <v>2021</v>
      </c>
      <c r="E299" s="822" t="s">
        <v>2022</v>
      </c>
      <c r="F299" s="833"/>
      <c r="G299" s="833"/>
      <c r="H299" s="833"/>
      <c r="I299" s="833"/>
      <c r="J299" s="833">
        <v>2</v>
      </c>
      <c r="K299" s="833">
        <v>79720</v>
      </c>
      <c r="L299" s="833"/>
      <c r="M299" s="833">
        <v>39860</v>
      </c>
      <c r="N299" s="833"/>
      <c r="O299" s="833"/>
      <c r="P299" s="827"/>
      <c r="Q299" s="834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DC479260-8920-41B7-917D-B0FAC4AD6001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0" t="s">
        <v>328</v>
      </c>
      <c r="B2" s="189"/>
      <c r="C2" s="189"/>
      <c r="D2" s="189"/>
      <c r="E2" s="189"/>
      <c r="F2" s="189"/>
      <c r="G2" s="386"/>
      <c r="H2" s="386"/>
      <c r="I2" s="386"/>
      <c r="J2" s="189"/>
      <c r="K2" s="386"/>
      <c r="L2" s="386"/>
      <c r="M2" s="386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16447</v>
      </c>
      <c r="D3" s="193">
        <f>SUBTOTAL(9,D6:D1048576)</f>
        <v>15431</v>
      </c>
      <c r="E3" s="193">
        <f>SUBTOTAL(9,E6:E1048576)</f>
        <v>3055</v>
      </c>
      <c r="F3" s="194">
        <f>IF(OR(E3=0,D3=0),"",E3/D3)</f>
        <v>0.19797809604043809</v>
      </c>
      <c r="G3" s="387">
        <f>SUBTOTAL(9,G6:G1048576)</f>
        <v>67255.321379999994</v>
      </c>
      <c r="H3" s="388">
        <f>SUBTOTAL(9,H6:H1048576)</f>
        <v>60919.246890000017</v>
      </c>
      <c r="I3" s="388">
        <f>SUBTOTAL(9,I6:I1048576)</f>
        <v>12494.961000000001</v>
      </c>
      <c r="J3" s="194">
        <f>IF(OR(I3=0,H3=0),"",I3/H3)</f>
        <v>0.20510695121628411</v>
      </c>
      <c r="K3" s="387">
        <f>SUBTOTAL(9,K6:K1048576)</f>
        <v>15722.16</v>
      </c>
      <c r="L3" s="388">
        <f>SUBTOTAL(9,L6:L1048576)</f>
        <v>13813.78</v>
      </c>
      <c r="M3" s="388">
        <f>SUBTOTAL(9,M6:M1048576)</f>
        <v>2880.7799999999997</v>
      </c>
      <c r="N3" s="195">
        <f>IF(OR(M3=0,E3=0),"",M3*1000/E3)</f>
        <v>942.97217675941067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73"/>
      <c r="B5" s="974"/>
      <c r="C5" s="981">
        <v>2019</v>
      </c>
      <c r="D5" s="981">
        <v>2020</v>
      </c>
      <c r="E5" s="981">
        <v>2021</v>
      </c>
      <c r="F5" s="982" t="s">
        <v>2</v>
      </c>
      <c r="G5" s="992">
        <v>2019</v>
      </c>
      <c r="H5" s="981">
        <v>2020</v>
      </c>
      <c r="I5" s="981">
        <v>2021</v>
      </c>
      <c r="J5" s="982" t="s">
        <v>2</v>
      </c>
      <c r="K5" s="992">
        <v>2019</v>
      </c>
      <c r="L5" s="981">
        <v>2020</v>
      </c>
      <c r="M5" s="981">
        <v>2021</v>
      </c>
      <c r="N5" s="993" t="s">
        <v>92</v>
      </c>
    </row>
    <row r="6" spans="1:14" ht="14.45" customHeight="1" x14ac:dyDescent="0.2">
      <c r="A6" s="975" t="s">
        <v>1796</v>
      </c>
      <c r="B6" s="978" t="s">
        <v>2562</v>
      </c>
      <c r="C6" s="983">
        <v>10693</v>
      </c>
      <c r="D6" s="984">
        <v>9873</v>
      </c>
      <c r="E6" s="984">
        <v>1813</v>
      </c>
      <c r="F6" s="989"/>
      <c r="G6" s="983">
        <v>9183.3919799999985</v>
      </c>
      <c r="H6" s="984">
        <v>8520.0174900000093</v>
      </c>
      <c r="I6" s="984">
        <v>1569.5928000000004</v>
      </c>
      <c r="J6" s="989"/>
      <c r="K6" s="983">
        <v>641.58000000000004</v>
      </c>
      <c r="L6" s="984">
        <v>592.38</v>
      </c>
      <c r="M6" s="984">
        <v>108.78</v>
      </c>
      <c r="N6" s="994">
        <v>60</v>
      </c>
    </row>
    <row r="7" spans="1:14" ht="14.45" customHeight="1" x14ac:dyDescent="0.2">
      <c r="A7" s="976" t="s">
        <v>1772</v>
      </c>
      <c r="B7" s="979" t="s">
        <v>2562</v>
      </c>
      <c r="C7" s="985">
        <v>1106</v>
      </c>
      <c r="D7" s="986">
        <v>914</v>
      </c>
      <c r="E7" s="986">
        <v>284</v>
      </c>
      <c r="F7" s="990"/>
      <c r="G7" s="985">
        <v>180.16739999999973</v>
      </c>
      <c r="H7" s="986">
        <v>171.98459999999994</v>
      </c>
      <c r="I7" s="986">
        <v>47.54160000000001</v>
      </c>
      <c r="J7" s="990"/>
      <c r="K7" s="985">
        <v>41.58</v>
      </c>
      <c r="L7" s="986">
        <v>29.4</v>
      </c>
      <c r="M7" s="986">
        <v>6</v>
      </c>
      <c r="N7" s="995">
        <v>21.12676056338028</v>
      </c>
    </row>
    <row r="8" spans="1:14" ht="14.45" customHeight="1" x14ac:dyDescent="0.2">
      <c r="A8" s="976" t="s">
        <v>1876</v>
      </c>
      <c r="B8" s="979" t="s">
        <v>2563</v>
      </c>
      <c r="C8" s="985">
        <v>188</v>
      </c>
      <c r="D8" s="986">
        <v>156</v>
      </c>
      <c r="E8" s="986">
        <v>49</v>
      </c>
      <c r="F8" s="990"/>
      <c r="G8" s="985">
        <v>4901.8355999999994</v>
      </c>
      <c r="H8" s="986">
        <v>4068.0756000000001</v>
      </c>
      <c r="I8" s="986">
        <v>1277.9028000000001</v>
      </c>
      <c r="J8" s="990"/>
      <c r="K8" s="985">
        <v>1504</v>
      </c>
      <c r="L8" s="986">
        <v>1248</v>
      </c>
      <c r="M8" s="986">
        <v>392</v>
      </c>
      <c r="N8" s="995">
        <v>8000</v>
      </c>
    </row>
    <row r="9" spans="1:14" ht="14.45" customHeight="1" x14ac:dyDescent="0.2">
      <c r="A9" s="976" t="s">
        <v>1912</v>
      </c>
      <c r="B9" s="979" t="s">
        <v>2563</v>
      </c>
      <c r="C9" s="985">
        <v>1371</v>
      </c>
      <c r="D9" s="986">
        <v>1112</v>
      </c>
      <c r="E9" s="986">
        <v>215</v>
      </c>
      <c r="F9" s="990"/>
      <c r="G9" s="985">
        <v>30526.786799999994</v>
      </c>
      <c r="H9" s="986">
        <v>24764.529599999998</v>
      </c>
      <c r="I9" s="986">
        <v>4788.4437000000007</v>
      </c>
      <c r="J9" s="990"/>
      <c r="K9" s="985">
        <v>8226</v>
      </c>
      <c r="L9" s="986">
        <v>6672</v>
      </c>
      <c r="M9" s="986">
        <v>1290</v>
      </c>
      <c r="N9" s="995">
        <v>6000</v>
      </c>
    </row>
    <row r="10" spans="1:14" ht="14.45" customHeight="1" x14ac:dyDescent="0.2">
      <c r="A10" s="976" t="s">
        <v>1878</v>
      </c>
      <c r="B10" s="979" t="s">
        <v>2563</v>
      </c>
      <c r="C10" s="985">
        <v>740</v>
      </c>
      <c r="D10" s="986">
        <v>632</v>
      </c>
      <c r="E10" s="986">
        <v>130</v>
      </c>
      <c r="F10" s="990"/>
      <c r="G10" s="985">
        <v>9108.7235999999975</v>
      </c>
      <c r="H10" s="986">
        <v>7782.2747999999974</v>
      </c>
      <c r="I10" s="986">
        <v>1601.0451</v>
      </c>
      <c r="J10" s="990"/>
      <c r="K10" s="985">
        <v>2960</v>
      </c>
      <c r="L10" s="986">
        <v>2528</v>
      </c>
      <c r="M10" s="986">
        <v>520</v>
      </c>
      <c r="N10" s="995">
        <v>4000</v>
      </c>
    </row>
    <row r="11" spans="1:14" ht="14.45" customHeight="1" thickBot="1" x14ac:dyDescent="0.25">
      <c r="A11" s="977" t="s">
        <v>1900</v>
      </c>
      <c r="B11" s="980" t="s">
        <v>2563</v>
      </c>
      <c r="C11" s="987">
        <v>2349</v>
      </c>
      <c r="D11" s="988">
        <v>2744</v>
      </c>
      <c r="E11" s="988">
        <v>564</v>
      </c>
      <c r="F11" s="991"/>
      <c r="G11" s="987">
        <v>13354.416000000001</v>
      </c>
      <c r="H11" s="988">
        <v>15612.364800000012</v>
      </c>
      <c r="I11" s="988">
        <v>3210.4349999999999</v>
      </c>
      <c r="J11" s="991"/>
      <c r="K11" s="987">
        <v>2349</v>
      </c>
      <c r="L11" s="988">
        <v>2744</v>
      </c>
      <c r="M11" s="988">
        <v>564</v>
      </c>
      <c r="N11" s="996">
        <v>1000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61685B3D-6652-4F26-81F7-6DB41A5E8122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0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19"/>
      <c r="B3" s="320" t="s">
        <v>102</v>
      </c>
      <c r="C3" s="321" t="s">
        <v>103</v>
      </c>
      <c r="D3" s="321" t="s">
        <v>104</v>
      </c>
      <c r="E3" s="320" t="s">
        <v>105</v>
      </c>
      <c r="F3" s="321" t="s">
        <v>106</v>
      </c>
      <c r="G3" s="321" t="s">
        <v>107</v>
      </c>
      <c r="H3" s="321" t="s">
        <v>108</v>
      </c>
      <c r="I3" s="321" t="s">
        <v>109</v>
      </c>
      <c r="J3" s="321" t="s">
        <v>110</v>
      </c>
      <c r="K3" s="321" t="s">
        <v>111</v>
      </c>
      <c r="L3" s="321" t="s">
        <v>112</v>
      </c>
      <c r="M3" s="321" t="s">
        <v>113</v>
      </c>
    </row>
    <row r="4" spans="1:13" ht="14.45" customHeight="1" x14ac:dyDescent="0.2">
      <c r="A4" s="319" t="s">
        <v>101</v>
      </c>
      <c r="B4" s="322">
        <f>(B10+B8)/B6</f>
        <v>0.538305922006451</v>
      </c>
      <c r="C4" s="322">
        <f t="shared" ref="C4:M4" si="0">(C10+C8)/C6</f>
        <v>0.52313024230307514</v>
      </c>
      <c r="D4" s="322">
        <f t="shared" si="0"/>
        <v>0.74057242362318243</v>
      </c>
      <c r="E4" s="322">
        <f t="shared" si="0"/>
        <v>8.3411504192314554E-3</v>
      </c>
      <c r="F4" s="322">
        <f t="shared" si="0"/>
        <v>8.3411504192314554E-3</v>
      </c>
      <c r="G4" s="322">
        <f t="shared" si="0"/>
        <v>8.3411504192314554E-3</v>
      </c>
      <c r="H4" s="322">
        <f t="shared" si="0"/>
        <v>8.3411504192314554E-3</v>
      </c>
      <c r="I4" s="322">
        <f t="shared" si="0"/>
        <v>8.3411504192314554E-3</v>
      </c>
      <c r="J4" s="322">
        <f t="shared" si="0"/>
        <v>8.3411504192314554E-3</v>
      </c>
      <c r="K4" s="322">
        <f t="shared" si="0"/>
        <v>8.3411504192314554E-3</v>
      </c>
      <c r="L4" s="322">
        <f t="shared" si="0"/>
        <v>8.3411504192314554E-3</v>
      </c>
      <c r="M4" s="322">
        <f t="shared" si="0"/>
        <v>8.3411504192314554E-3</v>
      </c>
    </row>
    <row r="5" spans="1:13" ht="14.45" customHeight="1" x14ac:dyDescent="0.2">
      <c r="A5" s="323" t="s">
        <v>53</v>
      </c>
      <c r="B5" s="322">
        <f>IF(ISERROR(VLOOKUP($A5,'Man Tab'!$A:$Q,COLUMN()+2,0)),0,VLOOKUP($A5,'Man Tab'!$A:$Q,COLUMN()+2,0))</f>
        <v>7980.5531100000007</v>
      </c>
      <c r="C5" s="322">
        <f>IF(ISERROR(VLOOKUP($A5,'Man Tab'!$A:$Q,COLUMN()+2,0)),0,VLOOKUP($A5,'Man Tab'!$A:$Q,COLUMN()+2,0))</f>
        <v>8176.5571399999999</v>
      </c>
      <c r="D5" s="322">
        <f>IF(ISERROR(VLOOKUP($A5,'Man Tab'!$A:$Q,COLUMN()+2,0)),0,VLOOKUP($A5,'Man Tab'!$A:$Q,COLUMN()+2,0))</f>
        <v>7732.7598499999995</v>
      </c>
      <c r="E5" s="322">
        <f>IF(ISERROR(VLOOKUP($A5,'Man Tab'!$A:$Q,COLUMN()+2,0)),0,VLOOKUP($A5,'Man Tab'!$A:$Q,COLUMN()+2,0))</f>
        <v>0</v>
      </c>
      <c r="F5" s="322">
        <f>IF(ISERROR(VLOOKUP($A5,'Man Tab'!$A:$Q,COLUMN()+2,0)),0,VLOOKUP($A5,'Man Tab'!$A:$Q,COLUMN()+2,0))</f>
        <v>0</v>
      </c>
      <c r="G5" s="322">
        <f>IF(ISERROR(VLOOKUP($A5,'Man Tab'!$A:$Q,COLUMN()+2,0)),0,VLOOKUP($A5,'Man Tab'!$A:$Q,COLUMN()+2,0))</f>
        <v>0</v>
      </c>
      <c r="H5" s="322">
        <f>IF(ISERROR(VLOOKUP($A5,'Man Tab'!$A:$Q,COLUMN()+2,0)),0,VLOOKUP($A5,'Man Tab'!$A:$Q,COLUMN()+2,0))</f>
        <v>0</v>
      </c>
      <c r="I5" s="322">
        <f>IF(ISERROR(VLOOKUP($A5,'Man Tab'!$A:$Q,COLUMN()+2,0)),0,VLOOKUP($A5,'Man Tab'!$A:$Q,COLUMN()+2,0))</f>
        <v>0</v>
      </c>
      <c r="J5" s="322">
        <f>IF(ISERROR(VLOOKUP($A5,'Man Tab'!$A:$Q,COLUMN()+2,0)),0,VLOOKUP($A5,'Man Tab'!$A:$Q,COLUMN()+2,0))</f>
        <v>0</v>
      </c>
      <c r="K5" s="322">
        <f>IF(ISERROR(VLOOKUP($A5,'Man Tab'!$A:$Q,COLUMN()+2,0)),0,VLOOKUP($A5,'Man Tab'!$A:$Q,COLUMN()+2,0))</f>
        <v>0</v>
      </c>
      <c r="L5" s="322">
        <f>IF(ISERROR(VLOOKUP($A5,'Man Tab'!$A:$Q,COLUMN()+2,0)),0,VLOOKUP($A5,'Man Tab'!$A:$Q,COLUMN()+2,0))</f>
        <v>0</v>
      </c>
      <c r="M5" s="322">
        <f>IF(ISERROR(VLOOKUP($A5,'Man Tab'!$A:$Q,COLUMN()+2,0)),0,VLOOKUP($A5,'Man Tab'!$A:$Q,COLUMN()+2,0))</f>
        <v>0</v>
      </c>
    </row>
    <row r="6" spans="1:13" ht="14.45" customHeight="1" x14ac:dyDescent="0.2">
      <c r="A6" s="323" t="s">
        <v>97</v>
      </c>
      <c r="B6" s="324">
        <f>B5</f>
        <v>7980.5531100000007</v>
      </c>
      <c r="C6" s="324">
        <f t="shared" ref="C6:M6" si="1">C5+B6</f>
        <v>16157.110250000002</v>
      </c>
      <c r="D6" s="324">
        <f t="shared" si="1"/>
        <v>23889.8701</v>
      </c>
      <c r="E6" s="324">
        <f t="shared" si="1"/>
        <v>23889.8701</v>
      </c>
      <c r="F6" s="324">
        <f t="shared" si="1"/>
        <v>23889.8701</v>
      </c>
      <c r="G6" s="324">
        <f t="shared" si="1"/>
        <v>23889.8701</v>
      </c>
      <c r="H6" s="324">
        <f t="shared" si="1"/>
        <v>23889.8701</v>
      </c>
      <c r="I6" s="324">
        <f t="shared" si="1"/>
        <v>23889.8701</v>
      </c>
      <c r="J6" s="324">
        <f t="shared" si="1"/>
        <v>23889.8701</v>
      </c>
      <c r="K6" s="324">
        <f t="shared" si="1"/>
        <v>23889.8701</v>
      </c>
      <c r="L6" s="324">
        <f t="shared" si="1"/>
        <v>23889.8701</v>
      </c>
      <c r="M6" s="324">
        <f t="shared" si="1"/>
        <v>23889.8701</v>
      </c>
    </row>
    <row r="7" spans="1:13" ht="14.45" customHeight="1" x14ac:dyDescent="0.2">
      <c r="A7" s="323" t="s">
        <v>125</v>
      </c>
      <c r="B7" s="323">
        <v>141.43</v>
      </c>
      <c r="C7" s="323">
        <v>277.81799999999998</v>
      </c>
      <c r="D7" s="323">
        <v>583.09699999999998</v>
      </c>
      <c r="E7" s="323"/>
      <c r="F7" s="323"/>
      <c r="G7" s="323"/>
      <c r="H7" s="323"/>
      <c r="I7" s="323"/>
      <c r="J7" s="323"/>
      <c r="K7" s="323"/>
      <c r="L7" s="323"/>
      <c r="M7" s="323"/>
    </row>
    <row r="8" spans="1:13" ht="14.45" customHeight="1" x14ac:dyDescent="0.2">
      <c r="A8" s="323" t="s">
        <v>98</v>
      </c>
      <c r="B8" s="324">
        <f>B7*30</f>
        <v>4242.9000000000005</v>
      </c>
      <c r="C8" s="324">
        <f t="shared" ref="C8:M8" si="2">C7*30</f>
        <v>8334.5399999999991</v>
      </c>
      <c r="D8" s="324">
        <f t="shared" si="2"/>
        <v>17492.91</v>
      </c>
      <c r="E8" s="324">
        <f t="shared" si="2"/>
        <v>0</v>
      </c>
      <c r="F8" s="324">
        <f t="shared" si="2"/>
        <v>0</v>
      </c>
      <c r="G8" s="324">
        <f t="shared" si="2"/>
        <v>0</v>
      </c>
      <c r="H8" s="324">
        <f t="shared" si="2"/>
        <v>0</v>
      </c>
      <c r="I8" s="324">
        <f t="shared" si="2"/>
        <v>0</v>
      </c>
      <c r="J8" s="324">
        <f t="shared" si="2"/>
        <v>0</v>
      </c>
      <c r="K8" s="324">
        <f t="shared" si="2"/>
        <v>0</v>
      </c>
      <c r="L8" s="324">
        <f t="shared" si="2"/>
        <v>0</v>
      </c>
      <c r="M8" s="324">
        <f t="shared" si="2"/>
        <v>0</v>
      </c>
    </row>
    <row r="9" spans="1:13" ht="14.45" customHeight="1" x14ac:dyDescent="0.2">
      <c r="A9" s="323" t="s">
        <v>126</v>
      </c>
      <c r="B9" s="323">
        <v>53079</v>
      </c>
      <c r="C9" s="323">
        <v>64654</v>
      </c>
      <c r="D9" s="323">
        <v>81536</v>
      </c>
      <c r="E9" s="323"/>
      <c r="F9" s="323"/>
      <c r="G9" s="323"/>
      <c r="H9" s="323"/>
      <c r="I9" s="323"/>
      <c r="J9" s="323"/>
      <c r="K9" s="323"/>
      <c r="L9" s="323"/>
      <c r="M9" s="323"/>
    </row>
    <row r="10" spans="1:13" ht="14.45" customHeight="1" x14ac:dyDescent="0.2">
      <c r="A10" s="323" t="s">
        <v>99</v>
      </c>
      <c r="B10" s="324">
        <f>B9/1000</f>
        <v>53.079000000000001</v>
      </c>
      <c r="C10" s="324">
        <f t="shared" ref="C10:M10" si="3">C9/1000+B10</f>
        <v>117.733</v>
      </c>
      <c r="D10" s="324">
        <f t="shared" si="3"/>
        <v>199.26900000000001</v>
      </c>
      <c r="E10" s="324">
        <f t="shared" si="3"/>
        <v>199.26900000000001</v>
      </c>
      <c r="F10" s="324">
        <f t="shared" si="3"/>
        <v>199.26900000000001</v>
      </c>
      <c r="G10" s="324">
        <f t="shared" si="3"/>
        <v>199.26900000000001</v>
      </c>
      <c r="H10" s="324">
        <f t="shared" si="3"/>
        <v>199.26900000000001</v>
      </c>
      <c r="I10" s="324">
        <f t="shared" si="3"/>
        <v>199.26900000000001</v>
      </c>
      <c r="J10" s="324">
        <f t="shared" si="3"/>
        <v>199.26900000000001</v>
      </c>
      <c r="K10" s="324">
        <f t="shared" si="3"/>
        <v>199.26900000000001</v>
      </c>
      <c r="L10" s="324">
        <f t="shared" si="3"/>
        <v>199.26900000000001</v>
      </c>
      <c r="M10" s="324">
        <f t="shared" si="3"/>
        <v>199.26900000000001</v>
      </c>
    </row>
    <row r="11" spans="1:13" ht="14.45" customHeight="1" x14ac:dyDescent="0.2">
      <c r="A11" s="319"/>
      <c r="B11" s="319" t="s">
        <v>115</v>
      </c>
      <c r="C11" s="319">
        <f ca="1">IF(MONTH(TODAY())=1,12,MONTH(TODAY())-1)</f>
        <v>4</v>
      </c>
      <c r="D11" s="319"/>
      <c r="E11" s="319"/>
      <c r="F11" s="319"/>
      <c r="G11" s="319"/>
      <c r="H11" s="319"/>
      <c r="I11" s="319"/>
      <c r="J11" s="319"/>
      <c r="K11" s="319"/>
      <c r="L11" s="319"/>
      <c r="M11" s="319"/>
    </row>
    <row r="12" spans="1:13" ht="14.45" customHeight="1" x14ac:dyDescent="0.2">
      <c r="A12" s="319">
        <v>0</v>
      </c>
      <c r="B12" s="322" t="str">
        <f>IF(ISERROR(HI!F15),#REF!,HI!F15)</f>
        <v/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</row>
    <row r="13" spans="1:13" ht="14.45" customHeight="1" x14ac:dyDescent="0.2">
      <c r="A13" s="319">
        <v>1</v>
      </c>
      <c r="B13" s="322" t="str">
        <f>IF(ISERROR(HI!F15),#REF!,HI!F15)</f>
        <v/>
      </c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</row>
  </sheetData>
  <mergeCells count="1">
    <mergeCell ref="A1:M1"/>
  </mergeCells>
  <hyperlinks>
    <hyperlink ref="A2" location="Obsah!A1" display="Zpět na Obsah  KL 01  1.-4.měsíc" xr:uid="{18EF42C3-567B-418B-A185-10E48F8A3936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5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5" customFormat="1" ht="14.45" customHeight="1" thickBot="1" x14ac:dyDescent="0.25">
      <c r="A2" s="370" t="s">
        <v>328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2021</v>
      </c>
      <c r="C4" s="257" t="s">
        <v>30</v>
      </c>
      <c r="D4" s="405" t="s">
        <v>304</v>
      </c>
      <c r="E4" s="405" t="s">
        <v>305</v>
      </c>
      <c r="F4" s="405" t="s">
        <v>306</v>
      </c>
      <c r="G4" s="405" t="s">
        <v>307</v>
      </c>
      <c r="H4" s="405" t="s">
        <v>308</v>
      </c>
      <c r="I4" s="405" t="s">
        <v>309</v>
      </c>
      <c r="J4" s="405" t="s">
        <v>310</v>
      </c>
      <c r="K4" s="405" t="s">
        <v>311</v>
      </c>
      <c r="L4" s="405" t="s">
        <v>312</v>
      </c>
      <c r="M4" s="405" t="s">
        <v>313</v>
      </c>
      <c r="N4" s="405" t="s">
        <v>314</v>
      </c>
      <c r="O4" s="405" t="s">
        <v>315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6600</v>
      </c>
      <c r="C7" s="56">
        <v>550</v>
      </c>
      <c r="D7" s="56">
        <v>249.82748000000001</v>
      </c>
      <c r="E7" s="56">
        <v>1123.8478400000001</v>
      </c>
      <c r="F7" s="56">
        <v>393.47550000000001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1767.1508200000001</v>
      </c>
      <c r="Q7" s="185">
        <v>0.26775012424242423</v>
      </c>
    </row>
    <row r="8" spans="1:17" ht="14.45" customHeight="1" x14ac:dyDescent="0.2">
      <c r="A8" s="19" t="s">
        <v>36</v>
      </c>
      <c r="B8" s="55">
        <v>323.7229188</v>
      </c>
      <c r="C8" s="56">
        <v>26.976909899999999</v>
      </c>
      <c r="D8" s="56">
        <v>5.3819999999999997</v>
      </c>
      <c r="E8" s="56">
        <v>17.13</v>
      </c>
      <c r="F8" s="56">
        <v>11.061999999999999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33.573999999999998</v>
      </c>
      <c r="Q8" s="185">
        <v>0.103712150268676</v>
      </c>
    </row>
    <row r="9" spans="1:17" ht="14.45" customHeight="1" x14ac:dyDescent="0.2">
      <c r="A9" s="19" t="s">
        <v>37</v>
      </c>
      <c r="B9" s="55">
        <v>4414.9999994999998</v>
      </c>
      <c r="C9" s="56">
        <v>367.916666625</v>
      </c>
      <c r="D9" s="56">
        <v>506.07409000000001</v>
      </c>
      <c r="E9" s="56">
        <v>376.47353000000004</v>
      </c>
      <c r="F9" s="56">
        <v>460.34009000000003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1342.88771</v>
      </c>
      <c r="Q9" s="185">
        <v>0.30416482676151357</v>
      </c>
    </row>
    <row r="10" spans="1:17" ht="14.45" customHeight="1" x14ac:dyDescent="0.2">
      <c r="A10" s="19" t="s">
        <v>38</v>
      </c>
      <c r="B10" s="55">
        <v>243.08390839999998</v>
      </c>
      <c r="C10" s="56">
        <v>20.256992366666665</v>
      </c>
      <c r="D10" s="56">
        <v>19.289570000000001</v>
      </c>
      <c r="E10" s="56">
        <v>13.284540000000002</v>
      </c>
      <c r="F10" s="56">
        <v>17.811209999999999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50.385320000000007</v>
      </c>
      <c r="Q10" s="185">
        <v>0.20727542325463125</v>
      </c>
    </row>
    <row r="11" spans="1:17" ht="14.45" customHeight="1" x14ac:dyDescent="0.2">
      <c r="A11" s="19" t="s">
        <v>39</v>
      </c>
      <c r="B11" s="55">
        <v>748.87306310000008</v>
      </c>
      <c r="C11" s="56">
        <v>62.406088591666673</v>
      </c>
      <c r="D11" s="56">
        <v>53.653870000000005</v>
      </c>
      <c r="E11" s="56">
        <v>42.698059999999998</v>
      </c>
      <c r="F11" s="56">
        <v>91.017309999999995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187.36923999999999</v>
      </c>
      <c r="Q11" s="185">
        <v>0.25020160189014545</v>
      </c>
    </row>
    <row r="12" spans="1:17" ht="14.45" customHeight="1" x14ac:dyDescent="0.2">
      <c r="A12" s="19" t="s">
        <v>40</v>
      </c>
      <c r="B12" s="55">
        <v>221.8971616</v>
      </c>
      <c r="C12" s="56">
        <v>18.491430133333335</v>
      </c>
      <c r="D12" s="56">
        <v>76.354199999999992</v>
      </c>
      <c r="E12" s="56">
        <v>10.65326</v>
      </c>
      <c r="F12" s="56">
        <v>56.99832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144.00577999999999</v>
      </c>
      <c r="Q12" s="185">
        <v>0.64897531343636616</v>
      </c>
    </row>
    <row r="13" spans="1:17" ht="14.45" customHeight="1" x14ac:dyDescent="0.2">
      <c r="A13" s="19" t="s">
        <v>41</v>
      </c>
      <c r="B13" s="55">
        <v>613.99999960000002</v>
      </c>
      <c r="C13" s="56">
        <v>51.166666633333335</v>
      </c>
      <c r="D13" s="56">
        <v>60.833400000000005</v>
      </c>
      <c r="E13" s="56">
        <v>114.91558999999999</v>
      </c>
      <c r="F13" s="56">
        <v>65.865030000000004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241.61401999999998</v>
      </c>
      <c r="Q13" s="185">
        <v>0.39350817615212252</v>
      </c>
    </row>
    <row r="14" spans="1:17" ht="14.45" customHeight="1" x14ac:dyDescent="0.2">
      <c r="A14" s="19" t="s">
        <v>42</v>
      </c>
      <c r="B14" s="55">
        <v>961.77711499999998</v>
      </c>
      <c r="C14" s="56">
        <v>80.14809291666667</v>
      </c>
      <c r="D14" s="56">
        <v>117.24047</v>
      </c>
      <c r="E14" s="56">
        <v>107.79741</v>
      </c>
      <c r="F14" s="56">
        <v>103.21928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328.25716</v>
      </c>
      <c r="Q14" s="185">
        <v>0.34130273519764498</v>
      </c>
    </row>
    <row r="15" spans="1:17" ht="14.45" customHeight="1" x14ac:dyDescent="0.2">
      <c r="A15" s="19" t="s">
        <v>43</v>
      </c>
      <c r="B15" s="55">
        <v>241.09504340000001</v>
      </c>
      <c r="C15" s="56">
        <v>20.091253616666666</v>
      </c>
      <c r="D15" s="56">
        <v>27.27298</v>
      </c>
      <c r="E15" s="56">
        <v>7.1025499999999999</v>
      </c>
      <c r="F15" s="56">
        <v>25.468499999999999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59.844029999999997</v>
      </c>
      <c r="Q15" s="185">
        <v>0.24821758737160332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633.80429449999997</v>
      </c>
      <c r="C17" s="56">
        <v>52.817024541666662</v>
      </c>
      <c r="D17" s="56">
        <v>38.802839999999996</v>
      </c>
      <c r="E17" s="56">
        <v>161.49655999999999</v>
      </c>
      <c r="F17" s="56">
        <v>64.811149999999998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265.11054999999999</v>
      </c>
      <c r="Q17" s="185">
        <v>0.41828455928835617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</v>
      </c>
      <c r="E18" s="56">
        <v>0</v>
      </c>
      <c r="F18" s="56">
        <v>0.31900000000000001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0.31900000000000001</v>
      </c>
      <c r="Q18" s="185" t="s">
        <v>329</v>
      </c>
    </row>
    <row r="19" spans="1:17" ht="14.45" customHeight="1" x14ac:dyDescent="0.2">
      <c r="A19" s="19" t="s">
        <v>47</v>
      </c>
      <c r="B19" s="55">
        <v>3980.3275343999999</v>
      </c>
      <c r="C19" s="56">
        <v>331.69396119999999</v>
      </c>
      <c r="D19" s="56">
        <v>389.61030999999997</v>
      </c>
      <c r="E19" s="56">
        <v>237.42185999999998</v>
      </c>
      <c r="F19" s="56">
        <v>288.42212999999998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915.45429999999988</v>
      </c>
      <c r="Q19" s="185">
        <v>0.22999471578360869</v>
      </c>
    </row>
    <row r="20" spans="1:17" ht="14.45" customHeight="1" x14ac:dyDescent="0.2">
      <c r="A20" s="19" t="s">
        <v>48</v>
      </c>
      <c r="B20" s="55">
        <v>80493.546727699999</v>
      </c>
      <c r="C20" s="56">
        <v>6707.7955606416663</v>
      </c>
      <c r="D20" s="56">
        <v>5775.8902800000005</v>
      </c>
      <c r="E20" s="56">
        <v>5306.9054100000003</v>
      </c>
      <c r="F20" s="56">
        <v>5498.66345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16581.459139999999</v>
      </c>
      <c r="Q20" s="185">
        <v>0.20599737263526335</v>
      </c>
    </row>
    <row r="21" spans="1:17" ht="14.45" customHeight="1" x14ac:dyDescent="0.2">
      <c r="A21" s="20" t="s">
        <v>49</v>
      </c>
      <c r="B21" s="55">
        <v>7486.9037939999998</v>
      </c>
      <c r="C21" s="56">
        <v>623.90864950000002</v>
      </c>
      <c r="D21" s="56">
        <v>645.59203000000002</v>
      </c>
      <c r="E21" s="56">
        <v>656.43538999999998</v>
      </c>
      <c r="F21" s="56">
        <v>651.2093000000001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1953.2367199999999</v>
      </c>
      <c r="Q21" s="185">
        <v>0.26088711351751609</v>
      </c>
    </row>
    <row r="22" spans="1:17" ht="14.45" customHeight="1" x14ac:dyDescent="0.2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85" t="s">
        <v>329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0</v>
      </c>
      <c r="C24" s="56">
        <v>0</v>
      </c>
      <c r="D24" s="56">
        <v>14.729590000000826</v>
      </c>
      <c r="E24" s="56">
        <v>0.39513999999962834</v>
      </c>
      <c r="F24" s="56">
        <v>4.0775799999992159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19.20230999999967</v>
      </c>
      <c r="Q24" s="185" t="s">
        <v>329</v>
      </c>
    </row>
    <row r="25" spans="1:17" ht="14.45" customHeight="1" x14ac:dyDescent="0.2">
      <c r="A25" s="21" t="s">
        <v>53</v>
      </c>
      <c r="B25" s="58">
        <v>106964.03156</v>
      </c>
      <c r="C25" s="59">
        <v>8913.6692966666669</v>
      </c>
      <c r="D25" s="59">
        <v>7980.5531100000007</v>
      </c>
      <c r="E25" s="59">
        <v>8176.5571399999999</v>
      </c>
      <c r="F25" s="59">
        <v>7732.7598499999995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23889.8701</v>
      </c>
      <c r="Q25" s="186">
        <v>0.22334489221827158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845.47685999999999</v>
      </c>
      <c r="E26" s="56">
        <v>714.06643999999994</v>
      </c>
      <c r="F26" s="56">
        <v>802.03242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2361.5757199999998</v>
      </c>
      <c r="Q26" s="185" t="s">
        <v>329</v>
      </c>
    </row>
    <row r="27" spans="1:17" ht="14.45" customHeight="1" x14ac:dyDescent="0.2">
      <c r="A27" s="22" t="s">
        <v>55</v>
      </c>
      <c r="B27" s="58">
        <v>106964.03156</v>
      </c>
      <c r="C27" s="59">
        <v>8913.6692966666669</v>
      </c>
      <c r="D27" s="59">
        <v>8826.0299700000014</v>
      </c>
      <c r="E27" s="59">
        <v>8890.6235799999995</v>
      </c>
      <c r="F27" s="59">
        <v>8534.7922699999999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26251.445820000001</v>
      </c>
      <c r="Q27" s="186">
        <v>0.24542311501483199</v>
      </c>
    </row>
    <row r="28" spans="1:17" ht="14.45" customHeight="1" x14ac:dyDescent="0.2">
      <c r="A28" s="20" t="s">
        <v>56</v>
      </c>
      <c r="B28" s="55">
        <v>24.7912347</v>
      </c>
      <c r="C28" s="56">
        <v>2.0659362250000002</v>
      </c>
      <c r="D28" s="56">
        <v>5.9710000000000001</v>
      </c>
      <c r="E28" s="56">
        <v>7.4720000000000004</v>
      </c>
      <c r="F28" s="56">
        <v>11.13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24.573</v>
      </c>
      <c r="Q28" s="185">
        <v>0.99119710241781533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147.99999990000001</v>
      </c>
      <c r="C30" s="56">
        <v>12.333333325</v>
      </c>
      <c r="D30" s="56">
        <v>6.5430399999999995</v>
      </c>
      <c r="E30" s="56">
        <v>6.2508800000000004</v>
      </c>
      <c r="F30" s="56">
        <v>10.082270000000001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22.876190000000001</v>
      </c>
      <c r="Q30" s="185">
        <v>0.15456885145578977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18.149999999999999</v>
      </c>
      <c r="E31" s="62">
        <v>0</v>
      </c>
      <c r="F31" s="62">
        <v>3.0070000000000001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21.157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303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phoneticPr fontId="67" type="noConversion"/>
  <hyperlinks>
    <hyperlink ref="A2" location="Obsah!A1" display="Zpět na Obsah  KL 01  1.-4.měsíc" xr:uid="{EDC4BE61-DA41-479B-AFD4-7F5B7772CC5B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370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319</v>
      </c>
      <c r="G4" s="540" t="s">
        <v>64</v>
      </c>
      <c r="H4" s="259" t="s">
        <v>182</v>
      </c>
      <c r="I4" s="538" t="s">
        <v>65</v>
      </c>
      <c r="J4" s="540" t="s">
        <v>317</v>
      </c>
      <c r="K4" s="541" t="s">
        <v>316</v>
      </c>
    </row>
    <row r="5" spans="1:13" ht="39" thickBot="1" x14ac:dyDescent="0.25">
      <c r="A5" s="103"/>
      <c r="B5" s="28" t="s">
        <v>323</v>
      </c>
      <c r="C5" s="29" t="s">
        <v>322</v>
      </c>
      <c r="D5" s="30" t="s">
        <v>321</v>
      </c>
      <c r="E5" s="30" t="s">
        <v>320</v>
      </c>
      <c r="F5" s="539"/>
      <c r="G5" s="539"/>
      <c r="H5" s="29" t="s">
        <v>318</v>
      </c>
      <c r="I5" s="539"/>
      <c r="J5" s="539"/>
      <c r="K5" s="542"/>
    </row>
    <row r="6" spans="1:13" ht="14.45" customHeight="1" x14ac:dyDescent="0.2">
      <c r="A6" s="710" t="s">
        <v>66</v>
      </c>
      <c r="B6" s="706">
        <v>-97326.867002199899</v>
      </c>
      <c r="C6" s="707">
        <v>294.52723999997602</v>
      </c>
      <c r="D6" s="707">
        <v>97621.39424219988</v>
      </c>
      <c r="E6" s="708">
        <v>-3.0261658375720524E-3</v>
      </c>
      <c r="F6" s="706">
        <v>-222.845247400012</v>
      </c>
      <c r="G6" s="707">
        <v>-55.711311850003</v>
      </c>
      <c r="H6" s="707">
        <v>1410.2435700000001</v>
      </c>
      <c r="I6" s="707">
        <v>1026.4286099999999</v>
      </c>
      <c r="J6" s="707">
        <v>1082.139921850003</v>
      </c>
      <c r="K6" s="709">
        <v>-4.6060152593586103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0" t="s">
        <v>331</v>
      </c>
      <c r="B7" s="706">
        <v>97821.452434699895</v>
      </c>
      <c r="C7" s="707">
        <v>103077.36740999999</v>
      </c>
      <c r="D7" s="707">
        <v>5255.9149753000966</v>
      </c>
      <c r="E7" s="708">
        <v>1.0537296763080537</v>
      </c>
      <c r="F7" s="706">
        <v>106964.03156</v>
      </c>
      <c r="G7" s="707">
        <v>26741.007890000001</v>
      </c>
      <c r="H7" s="707">
        <v>7732.7598499999995</v>
      </c>
      <c r="I7" s="707">
        <v>23889.8701</v>
      </c>
      <c r="J7" s="707">
        <v>-2851.1377900000007</v>
      </c>
      <c r="K7" s="709">
        <v>0.22334489221827158</v>
      </c>
      <c r="L7" s="270"/>
      <c r="M7" s="705" t="str">
        <f t="shared" si="0"/>
        <v/>
      </c>
    </row>
    <row r="8" spans="1:13" ht="14.45" customHeight="1" x14ac:dyDescent="0.2">
      <c r="A8" s="710" t="s">
        <v>332</v>
      </c>
      <c r="B8" s="706">
        <v>14499.253193299999</v>
      </c>
      <c r="C8" s="707">
        <v>13861.048349999999</v>
      </c>
      <c r="D8" s="707">
        <v>-638.20484329999999</v>
      </c>
      <c r="E8" s="708">
        <v>0.95598360585944453</v>
      </c>
      <c r="F8" s="706">
        <v>14369.4492094</v>
      </c>
      <c r="G8" s="707">
        <v>3592.3623023500004</v>
      </c>
      <c r="H8" s="707">
        <v>1228.2648200000001</v>
      </c>
      <c r="I8" s="707">
        <v>4158.4903899999999</v>
      </c>
      <c r="J8" s="707">
        <v>566.12808764999954</v>
      </c>
      <c r="K8" s="709">
        <v>0.2893980367236107</v>
      </c>
      <c r="L8" s="270"/>
      <c r="M8" s="705" t="str">
        <f t="shared" si="0"/>
        <v/>
      </c>
    </row>
    <row r="9" spans="1:13" ht="14.45" customHeight="1" x14ac:dyDescent="0.2">
      <c r="A9" s="710" t="s">
        <v>333</v>
      </c>
      <c r="B9" s="706">
        <v>13318.608713099999</v>
      </c>
      <c r="C9" s="707">
        <v>12701.064849999999</v>
      </c>
      <c r="D9" s="707">
        <v>-617.54386309999973</v>
      </c>
      <c r="E9" s="708">
        <v>0.9536330050380869</v>
      </c>
      <c r="F9" s="706">
        <v>13166.577051</v>
      </c>
      <c r="G9" s="707">
        <v>3291.6442627500001</v>
      </c>
      <c r="H9" s="707">
        <v>1099.5770400000001</v>
      </c>
      <c r="I9" s="707">
        <v>3770.3892000000001</v>
      </c>
      <c r="J9" s="707">
        <v>478.74493725000002</v>
      </c>
      <c r="K9" s="709">
        <v>0.28636062246061433</v>
      </c>
      <c r="L9" s="270"/>
      <c r="M9" s="705" t="str">
        <f t="shared" si="0"/>
        <v/>
      </c>
    </row>
    <row r="10" spans="1:13" ht="14.45" customHeight="1" x14ac:dyDescent="0.2">
      <c r="A10" s="710" t="s">
        <v>334</v>
      </c>
      <c r="B10" s="706">
        <v>0</v>
      </c>
      <c r="C10" s="707">
        <v>1.4399999999999999E-3</v>
      </c>
      <c r="D10" s="707">
        <v>1.4399999999999999E-3</v>
      </c>
      <c r="E10" s="708">
        <v>0</v>
      </c>
      <c r="F10" s="706">
        <v>0</v>
      </c>
      <c r="G10" s="707">
        <v>0</v>
      </c>
      <c r="H10" s="707">
        <v>5.8E-4</v>
      </c>
      <c r="I10" s="707">
        <v>-6.8999999999999997E-4</v>
      </c>
      <c r="J10" s="707">
        <v>-6.8999999999999997E-4</v>
      </c>
      <c r="K10" s="709">
        <v>0</v>
      </c>
      <c r="L10" s="270"/>
      <c r="M10" s="705" t="str">
        <f t="shared" si="0"/>
        <v>X</v>
      </c>
    </row>
    <row r="11" spans="1:13" ht="14.45" customHeight="1" x14ac:dyDescent="0.2">
      <c r="A11" s="710" t="s">
        <v>335</v>
      </c>
      <c r="B11" s="706">
        <v>0</v>
      </c>
      <c r="C11" s="707">
        <v>1.4399999999999999E-3</v>
      </c>
      <c r="D11" s="707">
        <v>1.4399999999999999E-3</v>
      </c>
      <c r="E11" s="708">
        <v>0</v>
      </c>
      <c r="F11" s="706">
        <v>0</v>
      </c>
      <c r="G11" s="707">
        <v>0</v>
      </c>
      <c r="H11" s="707">
        <v>5.8E-4</v>
      </c>
      <c r="I11" s="707">
        <v>-6.8999999999999997E-4</v>
      </c>
      <c r="J11" s="707">
        <v>-6.8999999999999997E-4</v>
      </c>
      <c r="K11" s="709">
        <v>0</v>
      </c>
      <c r="L11" s="270"/>
      <c r="M11" s="705" t="str">
        <f t="shared" si="0"/>
        <v/>
      </c>
    </row>
    <row r="12" spans="1:13" ht="14.45" customHeight="1" x14ac:dyDescent="0.2">
      <c r="A12" s="710" t="s">
        <v>336</v>
      </c>
      <c r="B12" s="706">
        <v>7029.9999992000003</v>
      </c>
      <c r="C12" s="707">
        <v>6150.39995</v>
      </c>
      <c r="D12" s="707">
        <v>-879.60004920000029</v>
      </c>
      <c r="E12" s="708">
        <v>0.87487908260311564</v>
      </c>
      <c r="F12" s="706">
        <v>6600</v>
      </c>
      <c r="G12" s="707">
        <v>1650</v>
      </c>
      <c r="H12" s="707">
        <v>393.47550000000001</v>
      </c>
      <c r="I12" s="707">
        <v>1767.1508200000001</v>
      </c>
      <c r="J12" s="707">
        <v>117.15082000000007</v>
      </c>
      <c r="K12" s="709">
        <v>0.26775012424242423</v>
      </c>
      <c r="L12" s="270"/>
      <c r="M12" s="705" t="str">
        <f t="shared" si="0"/>
        <v>X</v>
      </c>
    </row>
    <row r="13" spans="1:13" ht="14.45" customHeight="1" x14ac:dyDescent="0.2">
      <c r="A13" s="710" t="s">
        <v>337</v>
      </c>
      <c r="B13" s="706">
        <v>1899.9999998000001</v>
      </c>
      <c r="C13" s="707">
        <v>1889.1998000000001</v>
      </c>
      <c r="D13" s="707">
        <v>-10.800199799999973</v>
      </c>
      <c r="E13" s="708">
        <v>0.99431568431519113</v>
      </c>
      <c r="F13" s="706">
        <v>2000</v>
      </c>
      <c r="G13" s="707">
        <v>500</v>
      </c>
      <c r="H13" s="707">
        <v>175.47980999999999</v>
      </c>
      <c r="I13" s="707">
        <v>647.54476999999997</v>
      </c>
      <c r="J13" s="707">
        <v>147.54476999999997</v>
      </c>
      <c r="K13" s="709">
        <v>0.323772385</v>
      </c>
      <c r="L13" s="270"/>
      <c r="M13" s="705" t="str">
        <f t="shared" si="0"/>
        <v/>
      </c>
    </row>
    <row r="14" spans="1:13" ht="14.45" customHeight="1" x14ac:dyDescent="0.2">
      <c r="A14" s="710" t="s">
        <v>338</v>
      </c>
      <c r="B14" s="706">
        <v>10</v>
      </c>
      <c r="C14" s="707">
        <v>6.8267199999999999</v>
      </c>
      <c r="D14" s="707">
        <v>-3.1732800000000001</v>
      </c>
      <c r="E14" s="708">
        <v>0.68267199999999995</v>
      </c>
      <c r="F14" s="706">
        <v>10</v>
      </c>
      <c r="G14" s="707">
        <v>2.5</v>
      </c>
      <c r="H14" s="707">
        <v>0</v>
      </c>
      <c r="I14" s="707">
        <v>1.70668</v>
      </c>
      <c r="J14" s="707">
        <v>-0.79332000000000003</v>
      </c>
      <c r="K14" s="709">
        <v>0.17066799999999999</v>
      </c>
      <c r="L14" s="270"/>
      <c r="M14" s="705" t="str">
        <f t="shared" si="0"/>
        <v/>
      </c>
    </row>
    <row r="15" spans="1:13" ht="14.45" customHeight="1" x14ac:dyDescent="0.2">
      <c r="A15" s="710" t="s">
        <v>339</v>
      </c>
      <c r="B15" s="706">
        <v>250</v>
      </c>
      <c r="C15" s="707">
        <v>189.3484</v>
      </c>
      <c r="D15" s="707">
        <v>-60.651600000000002</v>
      </c>
      <c r="E15" s="708">
        <v>0.7573936</v>
      </c>
      <c r="F15" s="706">
        <v>250</v>
      </c>
      <c r="G15" s="707">
        <v>62.5</v>
      </c>
      <c r="H15" s="707">
        <v>11.544090000000001</v>
      </c>
      <c r="I15" s="707">
        <v>56.387639999999998</v>
      </c>
      <c r="J15" s="707">
        <v>-6.1123600000000025</v>
      </c>
      <c r="K15" s="709">
        <v>0.22555055999999998</v>
      </c>
      <c r="L15" s="270"/>
      <c r="M15" s="705" t="str">
        <f t="shared" si="0"/>
        <v/>
      </c>
    </row>
    <row r="16" spans="1:13" ht="14.45" customHeight="1" x14ac:dyDescent="0.2">
      <c r="A16" s="710" t="s">
        <v>340</v>
      </c>
      <c r="B16" s="706">
        <v>150</v>
      </c>
      <c r="C16" s="707">
        <v>92.864890000000003</v>
      </c>
      <c r="D16" s="707">
        <v>-57.135109999999997</v>
      </c>
      <c r="E16" s="708">
        <v>0.6190992666666667</v>
      </c>
      <c r="F16" s="706">
        <v>150</v>
      </c>
      <c r="G16" s="707">
        <v>37.5</v>
      </c>
      <c r="H16" s="707">
        <v>6.1172599999999999</v>
      </c>
      <c r="I16" s="707">
        <v>13.29674</v>
      </c>
      <c r="J16" s="707">
        <v>-24.20326</v>
      </c>
      <c r="K16" s="709">
        <v>8.8644933333333328E-2</v>
      </c>
      <c r="L16" s="270"/>
      <c r="M16" s="705" t="str">
        <f t="shared" si="0"/>
        <v/>
      </c>
    </row>
    <row r="17" spans="1:13" ht="14.45" customHeight="1" x14ac:dyDescent="0.2">
      <c r="A17" s="710" t="s">
        <v>341</v>
      </c>
      <c r="B17" s="706">
        <v>49.999999799999998</v>
      </c>
      <c r="C17" s="707">
        <v>20.120840000000001</v>
      </c>
      <c r="D17" s="707">
        <v>-29.879159799999996</v>
      </c>
      <c r="E17" s="708">
        <v>0.40241680160966725</v>
      </c>
      <c r="F17" s="706">
        <v>30</v>
      </c>
      <c r="G17" s="707">
        <v>7.5</v>
      </c>
      <c r="H17" s="707">
        <v>0</v>
      </c>
      <c r="I17" s="707">
        <v>1.0991199999999999</v>
      </c>
      <c r="J17" s="707">
        <v>-6.4008799999999999</v>
      </c>
      <c r="K17" s="709">
        <v>3.6637333333333327E-2</v>
      </c>
      <c r="L17" s="270"/>
      <c r="M17" s="705" t="str">
        <f t="shared" si="0"/>
        <v/>
      </c>
    </row>
    <row r="18" spans="1:13" ht="14.45" customHeight="1" x14ac:dyDescent="0.2">
      <c r="A18" s="710" t="s">
        <v>342</v>
      </c>
      <c r="B18" s="706">
        <v>94.999999899999992</v>
      </c>
      <c r="C18" s="707">
        <v>83.119280000000003</v>
      </c>
      <c r="D18" s="707">
        <v>-11.880719899999988</v>
      </c>
      <c r="E18" s="708">
        <v>0.87493979039467362</v>
      </c>
      <c r="F18" s="706">
        <v>94.999999899999992</v>
      </c>
      <c r="G18" s="707">
        <v>23.749999974999998</v>
      </c>
      <c r="H18" s="707">
        <v>7.3151700000000002</v>
      </c>
      <c r="I18" s="707">
        <v>23.083299999999998</v>
      </c>
      <c r="J18" s="707">
        <v>-0.66669997500000022</v>
      </c>
      <c r="K18" s="709">
        <v>0.24298210551892854</v>
      </c>
      <c r="L18" s="270"/>
      <c r="M18" s="705" t="str">
        <f t="shared" si="0"/>
        <v/>
      </c>
    </row>
    <row r="19" spans="1:13" ht="14.45" customHeight="1" x14ac:dyDescent="0.2">
      <c r="A19" s="710" t="s">
        <v>343</v>
      </c>
      <c r="B19" s="706">
        <v>2.0000000999999998</v>
      </c>
      <c r="C19" s="707">
        <v>2.14168</v>
      </c>
      <c r="D19" s="707">
        <v>0.14167990000000019</v>
      </c>
      <c r="E19" s="708">
        <v>1.0708399464580027</v>
      </c>
      <c r="F19" s="706">
        <v>2.0000000999999998</v>
      </c>
      <c r="G19" s="707">
        <v>0.50000002499999996</v>
      </c>
      <c r="H19" s="707">
        <v>0</v>
      </c>
      <c r="I19" s="707">
        <v>0</v>
      </c>
      <c r="J19" s="707">
        <v>-0.50000002499999996</v>
      </c>
      <c r="K19" s="709">
        <v>0</v>
      </c>
      <c r="L19" s="270"/>
      <c r="M19" s="705" t="str">
        <f t="shared" si="0"/>
        <v/>
      </c>
    </row>
    <row r="20" spans="1:13" ht="14.45" customHeight="1" x14ac:dyDescent="0.2">
      <c r="A20" s="710" t="s">
        <v>344</v>
      </c>
      <c r="B20" s="706">
        <v>3999.9999996000001</v>
      </c>
      <c r="C20" s="707">
        <v>3520.63096</v>
      </c>
      <c r="D20" s="707">
        <v>-479.36903960000018</v>
      </c>
      <c r="E20" s="708">
        <v>0.88015774008801573</v>
      </c>
      <c r="F20" s="706">
        <v>3600</v>
      </c>
      <c r="G20" s="707">
        <v>900</v>
      </c>
      <c r="H20" s="707">
        <v>0</v>
      </c>
      <c r="I20" s="707">
        <v>783.52319999999997</v>
      </c>
      <c r="J20" s="707">
        <v>-116.47680000000003</v>
      </c>
      <c r="K20" s="709">
        <v>0.21764533333333333</v>
      </c>
      <c r="L20" s="270"/>
      <c r="M20" s="705" t="str">
        <f t="shared" si="0"/>
        <v/>
      </c>
    </row>
    <row r="21" spans="1:13" ht="14.45" customHeight="1" x14ac:dyDescent="0.2">
      <c r="A21" s="710" t="s">
        <v>345</v>
      </c>
      <c r="B21" s="706">
        <v>573</v>
      </c>
      <c r="C21" s="707">
        <v>346.14738</v>
      </c>
      <c r="D21" s="707">
        <v>-226.85262</v>
      </c>
      <c r="E21" s="708">
        <v>0.60409664921465966</v>
      </c>
      <c r="F21" s="706">
        <v>463</v>
      </c>
      <c r="G21" s="707">
        <v>115.75</v>
      </c>
      <c r="H21" s="707">
        <v>193.01917</v>
      </c>
      <c r="I21" s="707">
        <v>240.50936999999999</v>
      </c>
      <c r="J21" s="707">
        <v>124.75936999999999</v>
      </c>
      <c r="K21" s="709">
        <v>0.5194586825053995</v>
      </c>
      <c r="L21" s="270"/>
      <c r="M21" s="705" t="str">
        <f t="shared" si="0"/>
        <v/>
      </c>
    </row>
    <row r="22" spans="1:13" ht="14.45" customHeight="1" x14ac:dyDescent="0.2">
      <c r="A22" s="710" t="s">
        <v>346</v>
      </c>
      <c r="B22" s="706">
        <v>343.43354740000001</v>
      </c>
      <c r="C22" s="707">
        <v>147.25399999999999</v>
      </c>
      <c r="D22" s="707">
        <v>-196.17954740000002</v>
      </c>
      <c r="E22" s="708">
        <v>0.42876999383083558</v>
      </c>
      <c r="F22" s="706">
        <v>323.7229188</v>
      </c>
      <c r="G22" s="707">
        <v>80.930729700000001</v>
      </c>
      <c r="H22" s="707">
        <v>11.061999999999999</v>
      </c>
      <c r="I22" s="707">
        <v>33.573999999999998</v>
      </c>
      <c r="J22" s="707">
        <v>-47.356729700000002</v>
      </c>
      <c r="K22" s="709">
        <v>0.103712150268676</v>
      </c>
      <c r="L22" s="270"/>
      <c r="M22" s="705" t="str">
        <f t="shared" si="0"/>
        <v>X</v>
      </c>
    </row>
    <row r="23" spans="1:13" ht="14.45" customHeight="1" x14ac:dyDescent="0.2">
      <c r="A23" s="710" t="s">
        <v>347</v>
      </c>
      <c r="B23" s="706">
        <v>321.33451990000003</v>
      </c>
      <c r="C23" s="707">
        <v>137.97</v>
      </c>
      <c r="D23" s="707">
        <v>-183.36451990000003</v>
      </c>
      <c r="E23" s="708">
        <v>0.42936563442650527</v>
      </c>
      <c r="F23" s="706">
        <v>303.92979050000002</v>
      </c>
      <c r="G23" s="707">
        <v>75.982447625000006</v>
      </c>
      <c r="H23" s="707">
        <v>10.57</v>
      </c>
      <c r="I23" s="707">
        <v>30.13</v>
      </c>
      <c r="J23" s="707">
        <v>-45.852447625000011</v>
      </c>
      <c r="K23" s="709">
        <v>9.9134737501159823E-2</v>
      </c>
      <c r="L23" s="270"/>
      <c r="M23" s="705" t="str">
        <f t="shared" si="0"/>
        <v/>
      </c>
    </row>
    <row r="24" spans="1:13" ht="14.45" customHeight="1" x14ac:dyDescent="0.2">
      <c r="A24" s="710" t="s">
        <v>348</v>
      </c>
      <c r="B24" s="706">
        <v>22.099027500000002</v>
      </c>
      <c r="C24" s="707">
        <v>9.2840000000000007</v>
      </c>
      <c r="D24" s="707">
        <v>-12.815027500000001</v>
      </c>
      <c r="E24" s="708">
        <v>0.42010898443381728</v>
      </c>
      <c r="F24" s="706">
        <v>19.793128299999999</v>
      </c>
      <c r="G24" s="707">
        <v>4.9482820749999998</v>
      </c>
      <c r="H24" s="707">
        <v>0.49199999999999999</v>
      </c>
      <c r="I24" s="707">
        <v>3.444</v>
      </c>
      <c r="J24" s="707">
        <v>-1.5042820749999999</v>
      </c>
      <c r="K24" s="709">
        <v>0.17399978153023946</v>
      </c>
      <c r="L24" s="270"/>
      <c r="M24" s="705" t="str">
        <f t="shared" si="0"/>
        <v/>
      </c>
    </row>
    <row r="25" spans="1:13" ht="14.45" customHeight="1" x14ac:dyDescent="0.2">
      <c r="A25" s="710" t="s">
        <v>349</v>
      </c>
      <c r="B25" s="706">
        <v>4414.9999994999998</v>
      </c>
      <c r="C25" s="707">
        <v>4337.9715400000005</v>
      </c>
      <c r="D25" s="707">
        <v>-77.028459499999371</v>
      </c>
      <c r="E25" s="708">
        <v>0.98255301030380005</v>
      </c>
      <c r="F25" s="706">
        <v>4414.9999994999998</v>
      </c>
      <c r="G25" s="707">
        <v>1103.749999875</v>
      </c>
      <c r="H25" s="707">
        <v>460.34009000000003</v>
      </c>
      <c r="I25" s="707">
        <v>1342.88771</v>
      </c>
      <c r="J25" s="707">
        <v>239.13771012500001</v>
      </c>
      <c r="K25" s="709">
        <v>0.30416482676151357</v>
      </c>
      <c r="L25" s="270"/>
      <c r="M25" s="705" t="str">
        <f t="shared" si="0"/>
        <v>X</v>
      </c>
    </row>
    <row r="26" spans="1:13" ht="14.45" customHeight="1" x14ac:dyDescent="0.2">
      <c r="A26" s="710" t="s">
        <v>350</v>
      </c>
      <c r="B26" s="706">
        <v>680.00000009999997</v>
      </c>
      <c r="C26" s="707">
        <v>629.49928</v>
      </c>
      <c r="D26" s="707">
        <v>-50.500720099999967</v>
      </c>
      <c r="E26" s="708">
        <v>0.92573423515798026</v>
      </c>
      <c r="F26" s="706">
        <v>630</v>
      </c>
      <c r="G26" s="707">
        <v>157.5</v>
      </c>
      <c r="H26" s="707">
        <v>66.41452000000001</v>
      </c>
      <c r="I26" s="707">
        <v>162.12695000000002</v>
      </c>
      <c r="J26" s="707">
        <v>4.6269500000000221</v>
      </c>
      <c r="K26" s="709">
        <v>0.25734436507936509</v>
      </c>
      <c r="L26" s="270"/>
      <c r="M26" s="705" t="str">
        <f t="shared" si="0"/>
        <v/>
      </c>
    </row>
    <row r="27" spans="1:13" ht="14.45" customHeight="1" x14ac:dyDescent="0.2">
      <c r="A27" s="710" t="s">
        <v>351</v>
      </c>
      <c r="B27" s="706">
        <v>199.99999979999998</v>
      </c>
      <c r="C27" s="707">
        <v>212.01991000000001</v>
      </c>
      <c r="D27" s="707">
        <v>12.019910200000027</v>
      </c>
      <c r="E27" s="708">
        <v>1.0600995510600997</v>
      </c>
      <c r="F27" s="706">
        <v>199.99999979999998</v>
      </c>
      <c r="G27" s="707">
        <v>49.999999950000003</v>
      </c>
      <c r="H27" s="707">
        <v>13.73583</v>
      </c>
      <c r="I27" s="707">
        <v>40.891169999999995</v>
      </c>
      <c r="J27" s="707">
        <v>-9.1088299500000076</v>
      </c>
      <c r="K27" s="709">
        <v>0.20445585020445584</v>
      </c>
      <c r="L27" s="270"/>
      <c r="M27" s="705" t="str">
        <f t="shared" si="0"/>
        <v/>
      </c>
    </row>
    <row r="28" spans="1:13" ht="14.45" customHeight="1" x14ac:dyDescent="0.2">
      <c r="A28" s="710" t="s">
        <v>352</v>
      </c>
      <c r="B28" s="706">
        <v>2800</v>
      </c>
      <c r="C28" s="707">
        <v>2809.1410900000001</v>
      </c>
      <c r="D28" s="707">
        <v>9.1410900000000765</v>
      </c>
      <c r="E28" s="708">
        <v>1.0032646750000001</v>
      </c>
      <c r="F28" s="706">
        <v>2810.0000000999999</v>
      </c>
      <c r="G28" s="707">
        <v>702.50000002499996</v>
      </c>
      <c r="H28" s="707">
        <v>292.38832000000002</v>
      </c>
      <c r="I28" s="707">
        <v>845.10910000000001</v>
      </c>
      <c r="J28" s="707">
        <v>142.60909997500005</v>
      </c>
      <c r="K28" s="709">
        <v>0.30075056938431494</v>
      </c>
      <c r="L28" s="270"/>
      <c r="M28" s="705" t="str">
        <f t="shared" si="0"/>
        <v/>
      </c>
    </row>
    <row r="29" spans="1:13" ht="14.45" customHeight="1" x14ac:dyDescent="0.2">
      <c r="A29" s="710" t="s">
        <v>353</v>
      </c>
      <c r="B29" s="706">
        <v>39.999999799999998</v>
      </c>
      <c r="C29" s="707">
        <v>20.000400000000003</v>
      </c>
      <c r="D29" s="707">
        <v>-19.999599799999995</v>
      </c>
      <c r="E29" s="708">
        <v>0.50001000250005012</v>
      </c>
      <c r="F29" s="706">
        <v>29.9999997</v>
      </c>
      <c r="G29" s="707">
        <v>7.4999999250000009</v>
      </c>
      <c r="H29" s="707">
        <v>3.9445000000000001</v>
      </c>
      <c r="I29" s="707">
        <v>4.1379999999999999</v>
      </c>
      <c r="J29" s="707">
        <v>-3.361999925000001</v>
      </c>
      <c r="K29" s="709">
        <v>0.13793333471266667</v>
      </c>
      <c r="L29" s="270"/>
      <c r="M29" s="705" t="str">
        <f t="shared" si="0"/>
        <v/>
      </c>
    </row>
    <row r="30" spans="1:13" ht="14.45" customHeight="1" x14ac:dyDescent="0.2">
      <c r="A30" s="710" t="s">
        <v>354</v>
      </c>
      <c r="B30" s="706">
        <v>9.9999997999999994</v>
      </c>
      <c r="C30" s="707">
        <v>2.9911500000000002</v>
      </c>
      <c r="D30" s="707">
        <v>-7.0088497999999992</v>
      </c>
      <c r="E30" s="708">
        <v>0.29911500598230018</v>
      </c>
      <c r="F30" s="706">
        <v>9.9999997999999994</v>
      </c>
      <c r="G30" s="707">
        <v>2.4999999499999999</v>
      </c>
      <c r="H30" s="707">
        <v>0</v>
      </c>
      <c r="I30" s="707">
        <v>1.1964600000000001</v>
      </c>
      <c r="J30" s="707">
        <v>-1.3035399499999998</v>
      </c>
      <c r="K30" s="709">
        <v>0.11964600239292006</v>
      </c>
      <c r="L30" s="270"/>
      <c r="M30" s="705" t="str">
        <f t="shared" si="0"/>
        <v/>
      </c>
    </row>
    <row r="31" spans="1:13" ht="14.45" customHeight="1" x14ac:dyDescent="0.2">
      <c r="A31" s="710" t="s">
        <v>355</v>
      </c>
      <c r="B31" s="706">
        <v>10</v>
      </c>
      <c r="C31" s="707">
        <v>7.39154</v>
      </c>
      <c r="D31" s="707">
        <v>-2.60846</v>
      </c>
      <c r="E31" s="708">
        <v>0.73915399999999998</v>
      </c>
      <c r="F31" s="706">
        <v>10</v>
      </c>
      <c r="G31" s="707">
        <v>2.5</v>
      </c>
      <c r="H31" s="707">
        <v>0.35699999999999998</v>
      </c>
      <c r="I31" s="707">
        <v>1.3227200000000001</v>
      </c>
      <c r="J31" s="707">
        <v>-1.1772799999999999</v>
      </c>
      <c r="K31" s="709">
        <v>0.132272</v>
      </c>
      <c r="L31" s="270"/>
      <c r="M31" s="705" t="str">
        <f t="shared" si="0"/>
        <v/>
      </c>
    </row>
    <row r="32" spans="1:13" ht="14.45" customHeight="1" x14ac:dyDescent="0.2">
      <c r="A32" s="710" t="s">
        <v>356</v>
      </c>
      <c r="B32" s="706">
        <v>150.00000020000002</v>
      </c>
      <c r="C32" s="707">
        <v>207.20071999999999</v>
      </c>
      <c r="D32" s="707">
        <v>57.200719799999973</v>
      </c>
      <c r="E32" s="708">
        <v>1.3813381314915489</v>
      </c>
      <c r="F32" s="706">
        <v>200</v>
      </c>
      <c r="G32" s="707">
        <v>50</v>
      </c>
      <c r="H32" s="707">
        <v>30.149000000000001</v>
      </c>
      <c r="I32" s="707">
        <v>124.4615</v>
      </c>
      <c r="J32" s="707">
        <v>74.461500000000001</v>
      </c>
      <c r="K32" s="709">
        <v>0.62230750000000001</v>
      </c>
      <c r="L32" s="270"/>
      <c r="M32" s="705" t="str">
        <f t="shared" si="0"/>
        <v/>
      </c>
    </row>
    <row r="33" spans="1:13" ht="14.45" customHeight="1" x14ac:dyDescent="0.2">
      <c r="A33" s="710" t="s">
        <v>357</v>
      </c>
      <c r="B33" s="706">
        <v>265</v>
      </c>
      <c r="C33" s="707">
        <v>117.82980000000001</v>
      </c>
      <c r="D33" s="707">
        <v>-147.17019999999999</v>
      </c>
      <c r="E33" s="708">
        <v>0.44464075471698117</v>
      </c>
      <c r="F33" s="706">
        <v>190.00000009999999</v>
      </c>
      <c r="G33" s="707">
        <v>47.500000024999999</v>
      </c>
      <c r="H33" s="707">
        <v>11.035200000000001</v>
      </c>
      <c r="I33" s="707">
        <v>46.488199999999999</v>
      </c>
      <c r="J33" s="707">
        <v>-1.0118000249999994</v>
      </c>
      <c r="K33" s="709">
        <v>0.24467473671332909</v>
      </c>
      <c r="L33" s="270"/>
      <c r="M33" s="705" t="str">
        <f t="shared" si="0"/>
        <v/>
      </c>
    </row>
    <row r="34" spans="1:13" ht="14.45" customHeight="1" x14ac:dyDescent="0.2">
      <c r="A34" s="710" t="s">
        <v>358</v>
      </c>
      <c r="B34" s="706">
        <v>259.99999980000001</v>
      </c>
      <c r="C34" s="707">
        <v>331.89765</v>
      </c>
      <c r="D34" s="707">
        <v>71.897650199999987</v>
      </c>
      <c r="E34" s="708">
        <v>1.2765294240588687</v>
      </c>
      <c r="F34" s="706">
        <v>335</v>
      </c>
      <c r="G34" s="707">
        <v>83.75</v>
      </c>
      <c r="H34" s="707">
        <v>28.715720000000001</v>
      </c>
      <c r="I34" s="707">
        <v>103.55361000000001</v>
      </c>
      <c r="J34" s="707">
        <v>19.803610000000006</v>
      </c>
      <c r="K34" s="709">
        <v>0.3091152537313433</v>
      </c>
      <c r="L34" s="270"/>
      <c r="M34" s="705" t="str">
        <f t="shared" si="0"/>
        <v/>
      </c>
    </row>
    <row r="35" spans="1:13" ht="14.45" customHeight="1" x14ac:dyDescent="0.2">
      <c r="A35" s="710" t="s">
        <v>359</v>
      </c>
      <c r="B35" s="706">
        <v>0</v>
      </c>
      <c r="C35" s="707">
        <v>0</v>
      </c>
      <c r="D35" s="707">
        <v>0</v>
      </c>
      <c r="E35" s="708">
        <v>0</v>
      </c>
      <c r="F35" s="706">
        <v>0</v>
      </c>
      <c r="G35" s="707">
        <v>0</v>
      </c>
      <c r="H35" s="707">
        <v>13.6</v>
      </c>
      <c r="I35" s="707">
        <v>13.6</v>
      </c>
      <c r="J35" s="707">
        <v>13.6</v>
      </c>
      <c r="K35" s="709">
        <v>0</v>
      </c>
      <c r="L35" s="270"/>
      <c r="M35" s="705" t="str">
        <f t="shared" si="0"/>
        <v/>
      </c>
    </row>
    <row r="36" spans="1:13" ht="14.45" customHeight="1" x14ac:dyDescent="0.2">
      <c r="A36" s="710" t="s">
        <v>360</v>
      </c>
      <c r="B36" s="706">
        <v>251.5315511</v>
      </c>
      <c r="C36" s="707">
        <v>173.18588</v>
      </c>
      <c r="D36" s="707">
        <v>-78.345671100000004</v>
      </c>
      <c r="E36" s="708">
        <v>0.68852547222255811</v>
      </c>
      <c r="F36" s="706">
        <v>243.08390839999998</v>
      </c>
      <c r="G36" s="707">
        <v>60.770977099999996</v>
      </c>
      <c r="H36" s="707">
        <v>17.811209999999999</v>
      </c>
      <c r="I36" s="707">
        <v>50.38532</v>
      </c>
      <c r="J36" s="707">
        <v>-10.385657099999996</v>
      </c>
      <c r="K36" s="709">
        <v>0.20727542325463122</v>
      </c>
      <c r="L36" s="270"/>
      <c r="M36" s="705" t="str">
        <f t="shared" si="0"/>
        <v>X</v>
      </c>
    </row>
    <row r="37" spans="1:13" ht="14.45" customHeight="1" x14ac:dyDescent="0.2">
      <c r="A37" s="710" t="s">
        <v>361</v>
      </c>
      <c r="B37" s="706">
        <v>85.703733999999997</v>
      </c>
      <c r="C37" s="707">
        <v>86.265740000000008</v>
      </c>
      <c r="D37" s="707">
        <v>0.56200600000001089</v>
      </c>
      <c r="E37" s="708">
        <v>1.0065575439221821</v>
      </c>
      <c r="F37" s="706">
        <v>90.361968900000008</v>
      </c>
      <c r="G37" s="707">
        <v>22.590492225000002</v>
      </c>
      <c r="H37" s="707">
        <v>10.10336</v>
      </c>
      <c r="I37" s="707">
        <v>30.358669999999996</v>
      </c>
      <c r="J37" s="707">
        <v>7.7681777749999945</v>
      </c>
      <c r="K37" s="709">
        <v>0.3359673363646683</v>
      </c>
      <c r="L37" s="270"/>
      <c r="M37" s="705" t="str">
        <f t="shared" si="0"/>
        <v/>
      </c>
    </row>
    <row r="38" spans="1:13" ht="14.45" customHeight="1" x14ac:dyDescent="0.2">
      <c r="A38" s="710" t="s">
        <v>362</v>
      </c>
      <c r="B38" s="706">
        <v>13.493048699999999</v>
      </c>
      <c r="C38" s="707">
        <v>5.6769099999999995</v>
      </c>
      <c r="D38" s="707">
        <v>-7.8161386999999998</v>
      </c>
      <c r="E38" s="708">
        <v>0.42072848962592124</v>
      </c>
      <c r="F38" s="706">
        <v>14.2358478</v>
      </c>
      <c r="G38" s="707">
        <v>3.5589619500000005</v>
      </c>
      <c r="H38" s="707">
        <v>7.7909999999999993E-2</v>
      </c>
      <c r="I38" s="707">
        <v>1.1726400000000001</v>
      </c>
      <c r="J38" s="707">
        <v>-2.3863219500000001</v>
      </c>
      <c r="K38" s="709">
        <v>8.237233331477456E-2</v>
      </c>
      <c r="L38" s="270"/>
      <c r="M38" s="705" t="str">
        <f t="shared" si="0"/>
        <v/>
      </c>
    </row>
    <row r="39" spans="1:13" ht="14.45" customHeight="1" x14ac:dyDescent="0.2">
      <c r="A39" s="710" t="s">
        <v>363</v>
      </c>
      <c r="B39" s="706">
        <v>152.3347684</v>
      </c>
      <c r="C39" s="707">
        <v>81.243229999999997</v>
      </c>
      <c r="D39" s="707">
        <v>-71.091538400000005</v>
      </c>
      <c r="E39" s="708">
        <v>0.53332033686933411</v>
      </c>
      <c r="F39" s="706">
        <v>138.4860917</v>
      </c>
      <c r="G39" s="707">
        <v>34.621522925000001</v>
      </c>
      <c r="H39" s="707">
        <v>7.6299399999999995</v>
      </c>
      <c r="I39" s="707">
        <v>18.854009999999999</v>
      </c>
      <c r="J39" s="707">
        <v>-15.767512925000002</v>
      </c>
      <c r="K39" s="709">
        <v>0.13614370778000662</v>
      </c>
      <c r="L39" s="270"/>
      <c r="M39" s="705" t="str">
        <f t="shared" si="0"/>
        <v/>
      </c>
    </row>
    <row r="40" spans="1:13" ht="14.45" customHeight="1" x14ac:dyDescent="0.2">
      <c r="A40" s="710" t="s">
        <v>364</v>
      </c>
      <c r="B40" s="706">
        <v>734.29234669999994</v>
      </c>
      <c r="C40" s="707">
        <v>809.25360000000001</v>
      </c>
      <c r="D40" s="707">
        <v>74.961253300000067</v>
      </c>
      <c r="E40" s="708">
        <v>1.1020863878493152</v>
      </c>
      <c r="F40" s="706">
        <v>748.87306310000008</v>
      </c>
      <c r="G40" s="707">
        <v>187.21826577500002</v>
      </c>
      <c r="H40" s="707">
        <v>91.017309999999995</v>
      </c>
      <c r="I40" s="707">
        <v>187.36923999999999</v>
      </c>
      <c r="J40" s="707">
        <v>0.15097422499997037</v>
      </c>
      <c r="K40" s="709">
        <v>0.25020160189014545</v>
      </c>
      <c r="L40" s="270"/>
      <c r="M40" s="705" t="str">
        <f t="shared" si="0"/>
        <v>X</v>
      </c>
    </row>
    <row r="41" spans="1:13" ht="14.45" customHeight="1" x14ac:dyDescent="0.2">
      <c r="A41" s="710" t="s">
        <v>365</v>
      </c>
      <c r="B41" s="706">
        <v>0</v>
      </c>
      <c r="C41" s="707">
        <v>46.06964</v>
      </c>
      <c r="D41" s="707">
        <v>46.06964</v>
      </c>
      <c r="E41" s="708">
        <v>0</v>
      </c>
      <c r="F41" s="706">
        <v>0</v>
      </c>
      <c r="G41" s="707">
        <v>0</v>
      </c>
      <c r="H41" s="707">
        <v>0</v>
      </c>
      <c r="I41" s="707">
        <v>0</v>
      </c>
      <c r="J41" s="707">
        <v>0</v>
      </c>
      <c r="K41" s="709">
        <v>0</v>
      </c>
      <c r="L41" s="270"/>
      <c r="M41" s="705" t="str">
        <f t="shared" si="0"/>
        <v/>
      </c>
    </row>
    <row r="42" spans="1:13" ht="14.45" customHeight="1" x14ac:dyDescent="0.2">
      <c r="A42" s="710" t="s">
        <v>366</v>
      </c>
      <c r="B42" s="706">
        <v>24.999999899999999</v>
      </c>
      <c r="C42" s="707">
        <v>30.369810000000001</v>
      </c>
      <c r="D42" s="707">
        <v>5.3698101000000023</v>
      </c>
      <c r="E42" s="708">
        <v>1.2147924048591696</v>
      </c>
      <c r="F42" s="706">
        <v>29.999999899999999</v>
      </c>
      <c r="G42" s="707">
        <v>7.4999999749999997</v>
      </c>
      <c r="H42" s="707">
        <v>3.44218</v>
      </c>
      <c r="I42" s="707">
        <v>6.7760699999999998</v>
      </c>
      <c r="J42" s="707">
        <v>-0.72392997499999989</v>
      </c>
      <c r="K42" s="709">
        <v>0.22586900075289668</v>
      </c>
      <c r="L42" s="270"/>
      <c r="M42" s="705" t="str">
        <f t="shared" si="0"/>
        <v/>
      </c>
    </row>
    <row r="43" spans="1:13" ht="14.45" customHeight="1" x14ac:dyDescent="0.2">
      <c r="A43" s="710" t="s">
        <v>367</v>
      </c>
      <c r="B43" s="706">
        <v>430</v>
      </c>
      <c r="C43" s="707">
        <v>441.61633</v>
      </c>
      <c r="D43" s="707">
        <v>11.616330000000005</v>
      </c>
      <c r="E43" s="708">
        <v>1.0270147209302325</v>
      </c>
      <c r="F43" s="706">
        <v>430</v>
      </c>
      <c r="G43" s="707">
        <v>107.5</v>
      </c>
      <c r="H43" s="707">
        <v>61.690330000000003</v>
      </c>
      <c r="I43" s="707">
        <v>114.56406</v>
      </c>
      <c r="J43" s="707">
        <v>7.0640599999999978</v>
      </c>
      <c r="K43" s="709">
        <v>0.26642804651162788</v>
      </c>
      <c r="L43" s="270"/>
      <c r="M43" s="705" t="str">
        <f t="shared" si="0"/>
        <v/>
      </c>
    </row>
    <row r="44" spans="1:13" ht="14.45" customHeight="1" x14ac:dyDescent="0.2">
      <c r="A44" s="710" t="s">
        <v>368</v>
      </c>
      <c r="B44" s="706">
        <v>79.999999800000012</v>
      </c>
      <c r="C44" s="707">
        <v>69.039149999999992</v>
      </c>
      <c r="D44" s="707">
        <v>-10.96084980000002</v>
      </c>
      <c r="E44" s="708">
        <v>0.86298937715747326</v>
      </c>
      <c r="F44" s="706">
        <v>75</v>
      </c>
      <c r="G44" s="707">
        <v>18.75</v>
      </c>
      <c r="H44" s="707">
        <v>7.2637900000000002</v>
      </c>
      <c r="I44" s="707">
        <v>18.4328</v>
      </c>
      <c r="J44" s="707">
        <v>-0.3171999999999997</v>
      </c>
      <c r="K44" s="709">
        <v>0.24577066666666667</v>
      </c>
      <c r="L44" s="270"/>
      <c r="M44" s="705" t="str">
        <f t="shared" si="0"/>
        <v/>
      </c>
    </row>
    <row r="45" spans="1:13" ht="14.45" customHeight="1" x14ac:dyDescent="0.2">
      <c r="A45" s="710" t="s">
        <v>369</v>
      </c>
      <c r="B45" s="706">
        <v>3.6305242</v>
      </c>
      <c r="C45" s="707">
        <v>5.4688599999999994</v>
      </c>
      <c r="D45" s="707">
        <v>1.8383357999999994</v>
      </c>
      <c r="E45" s="708">
        <v>1.5063554734051903</v>
      </c>
      <c r="F45" s="706">
        <v>4.0106462999999994</v>
      </c>
      <c r="G45" s="707">
        <v>1.0026615749999999</v>
      </c>
      <c r="H45" s="707">
        <v>8.6999999999999994E-2</v>
      </c>
      <c r="I45" s="707">
        <v>8.6999999999999994E-2</v>
      </c>
      <c r="J45" s="707">
        <v>-0.91566157499999989</v>
      </c>
      <c r="K45" s="709">
        <v>2.1692264411349364E-2</v>
      </c>
      <c r="L45" s="270"/>
      <c r="M45" s="705" t="str">
        <f t="shared" si="0"/>
        <v/>
      </c>
    </row>
    <row r="46" spans="1:13" ht="14.45" customHeight="1" x14ac:dyDescent="0.2">
      <c r="A46" s="710" t="s">
        <v>370</v>
      </c>
      <c r="B46" s="706">
        <v>0</v>
      </c>
      <c r="C46" s="707">
        <v>3.3653899999999997</v>
      </c>
      <c r="D46" s="707">
        <v>3.3653899999999997</v>
      </c>
      <c r="E46" s="708">
        <v>0</v>
      </c>
      <c r="F46" s="706">
        <v>0</v>
      </c>
      <c r="G46" s="707">
        <v>0</v>
      </c>
      <c r="H46" s="707">
        <v>2.9000000000000001E-2</v>
      </c>
      <c r="I46" s="707">
        <v>0.44775999999999999</v>
      </c>
      <c r="J46" s="707">
        <v>0.44775999999999999</v>
      </c>
      <c r="K46" s="709">
        <v>0</v>
      </c>
      <c r="L46" s="270"/>
      <c r="M46" s="705" t="str">
        <f t="shared" si="0"/>
        <v/>
      </c>
    </row>
    <row r="47" spans="1:13" ht="14.45" customHeight="1" x14ac:dyDescent="0.2">
      <c r="A47" s="710" t="s">
        <v>371</v>
      </c>
      <c r="B47" s="706">
        <v>0</v>
      </c>
      <c r="C47" s="707">
        <v>10.5633</v>
      </c>
      <c r="D47" s="707">
        <v>10.5633</v>
      </c>
      <c r="E47" s="708">
        <v>0</v>
      </c>
      <c r="F47" s="706">
        <v>0</v>
      </c>
      <c r="G47" s="707">
        <v>0</v>
      </c>
      <c r="H47" s="707">
        <v>1.1737</v>
      </c>
      <c r="I47" s="707">
        <v>2.3473999999999999</v>
      </c>
      <c r="J47" s="707">
        <v>2.3473999999999999</v>
      </c>
      <c r="K47" s="709">
        <v>0</v>
      </c>
      <c r="L47" s="270"/>
      <c r="M47" s="705" t="str">
        <f t="shared" si="0"/>
        <v/>
      </c>
    </row>
    <row r="48" spans="1:13" ht="14.45" customHeight="1" x14ac:dyDescent="0.2">
      <c r="A48" s="710" t="s">
        <v>372</v>
      </c>
      <c r="B48" s="706">
        <v>0</v>
      </c>
      <c r="C48" s="707">
        <v>0.23111000000000001</v>
      </c>
      <c r="D48" s="707">
        <v>0.23111000000000001</v>
      </c>
      <c r="E48" s="708">
        <v>0</v>
      </c>
      <c r="F48" s="706">
        <v>0</v>
      </c>
      <c r="G48" s="707">
        <v>0</v>
      </c>
      <c r="H48" s="707">
        <v>0</v>
      </c>
      <c r="I48" s="707">
        <v>0</v>
      </c>
      <c r="J48" s="707">
        <v>0</v>
      </c>
      <c r="K48" s="709">
        <v>0</v>
      </c>
      <c r="L48" s="270"/>
      <c r="M48" s="705" t="str">
        <f t="shared" si="0"/>
        <v/>
      </c>
    </row>
    <row r="49" spans="1:13" ht="14.45" customHeight="1" x14ac:dyDescent="0.2">
      <c r="A49" s="710" t="s">
        <v>373</v>
      </c>
      <c r="B49" s="706">
        <v>5</v>
      </c>
      <c r="C49" s="707">
        <v>3.2007099999999999</v>
      </c>
      <c r="D49" s="707">
        <v>-1.7992900000000001</v>
      </c>
      <c r="E49" s="708">
        <v>0.64014199999999999</v>
      </c>
      <c r="F49" s="706">
        <v>5</v>
      </c>
      <c r="G49" s="707">
        <v>1.25</v>
      </c>
      <c r="H49" s="707">
        <v>0</v>
      </c>
      <c r="I49" s="707">
        <v>1.1863900000000001</v>
      </c>
      <c r="J49" s="707">
        <v>-6.3609999999999944E-2</v>
      </c>
      <c r="K49" s="709">
        <v>0.23727800000000002</v>
      </c>
      <c r="L49" s="270"/>
      <c r="M49" s="705" t="str">
        <f t="shared" si="0"/>
        <v/>
      </c>
    </row>
    <row r="50" spans="1:13" ht="14.45" customHeight="1" x14ac:dyDescent="0.2">
      <c r="A50" s="710" t="s">
        <v>374</v>
      </c>
      <c r="B50" s="706">
        <v>30.661822700000002</v>
      </c>
      <c r="C50" s="707">
        <v>35.451809999999995</v>
      </c>
      <c r="D50" s="707">
        <v>4.7899872999999928</v>
      </c>
      <c r="E50" s="708">
        <v>1.1562199138278884</v>
      </c>
      <c r="F50" s="706">
        <v>44.862416799999998</v>
      </c>
      <c r="G50" s="707">
        <v>11.2156042</v>
      </c>
      <c r="H50" s="707">
        <v>3.1218000000000004</v>
      </c>
      <c r="I50" s="707">
        <v>5.0488500000000007</v>
      </c>
      <c r="J50" s="707">
        <v>-6.1667541999999989</v>
      </c>
      <c r="K50" s="709">
        <v>0.1125407492536158</v>
      </c>
      <c r="L50" s="270"/>
      <c r="M50" s="705" t="str">
        <f t="shared" si="0"/>
        <v/>
      </c>
    </row>
    <row r="51" spans="1:13" ht="14.45" customHeight="1" x14ac:dyDescent="0.2">
      <c r="A51" s="710" t="s">
        <v>375</v>
      </c>
      <c r="B51" s="706">
        <v>0</v>
      </c>
      <c r="C51" s="707">
        <v>2.7829999999999999</v>
      </c>
      <c r="D51" s="707">
        <v>2.7829999999999999</v>
      </c>
      <c r="E51" s="708">
        <v>0</v>
      </c>
      <c r="F51" s="706">
        <v>0</v>
      </c>
      <c r="G51" s="707">
        <v>0</v>
      </c>
      <c r="H51" s="707">
        <v>0</v>
      </c>
      <c r="I51" s="707">
        <v>0</v>
      </c>
      <c r="J51" s="707">
        <v>0</v>
      </c>
      <c r="K51" s="709">
        <v>0</v>
      </c>
      <c r="L51" s="270"/>
      <c r="M51" s="705" t="str">
        <f t="shared" si="0"/>
        <v/>
      </c>
    </row>
    <row r="52" spans="1:13" ht="14.45" customHeight="1" x14ac:dyDescent="0.2">
      <c r="A52" s="710" t="s">
        <v>376</v>
      </c>
      <c r="B52" s="706">
        <v>0</v>
      </c>
      <c r="C52" s="707">
        <v>2.9830000000000001</v>
      </c>
      <c r="D52" s="707">
        <v>2.9830000000000001</v>
      </c>
      <c r="E52" s="708">
        <v>0</v>
      </c>
      <c r="F52" s="706">
        <v>0</v>
      </c>
      <c r="G52" s="707">
        <v>0</v>
      </c>
      <c r="H52" s="707">
        <v>0</v>
      </c>
      <c r="I52" s="707">
        <v>0</v>
      </c>
      <c r="J52" s="707">
        <v>0</v>
      </c>
      <c r="K52" s="709">
        <v>0</v>
      </c>
      <c r="L52" s="270"/>
      <c r="M52" s="705" t="str">
        <f t="shared" si="0"/>
        <v/>
      </c>
    </row>
    <row r="53" spans="1:13" ht="14.45" customHeight="1" x14ac:dyDescent="0.2">
      <c r="A53" s="710" t="s">
        <v>377</v>
      </c>
      <c r="B53" s="706">
        <v>160.00000009999999</v>
      </c>
      <c r="C53" s="707">
        <v>158.11149</v>
      </c>
      <c r="D53" s="707">
        <v>-1.8885100999999906</v>
      </c>
      <c r="E53" s="708">
        <v>0.98819681188237707</v>
      </c>
      <c r="F53" s="706">
        <v>160.00000009999999</v>
      </c>
      <c r="G53" s="707">
        <v>40.000000024999999</v>
      </c>
      <c r="H53" s="707">
        <v>14.20951</v>
      </c>
      <c r="I53" s="707">
        <v>38.478910000000006</v>
      </c>
      <c r="J53" s="707">
        <v>-1.5210900249999924</v>
      </c>
      <c r="K53" s="709">
        <v>0.2404931873496918</v>
      </c>
      <c r="L53" s="270"/>
      <c r="M53" s="705" t="str">
        <f t="shared" si="0"/>
        <v/>
      </c>
    </row>
    <row r="54" spans="1:13" ht="14.45" customHeight="1" x14ac:dyDescent="0.2">
      <c r="A54" s="710" t="s">
        <v>378</v>
      </c>
      <c r="B54" s="706">
        <v>159.35126890000001</v>
      </c>
      <c r="C54" s="707">
        <v>223.69533999999999</v>
      </c>
      <c r="D54" s="707">
        <v>64.344071099999979</v>
      </c>
      <c r="E54" s="708">
        <v>1.4037876293308886</v>
      </c>
      <c r="F54" s="706">
        <v>221.8971616</v>
      </c>
      <c r="G54" s="707">
        <v>55.474290400000001</v>
      </c>
      <c r="H54" s="707">
        <v>56.99832</v>
      </c>
      <c r="I54" s="707">
        <v>144.00577999999999</v>
      </c>
      <c r="J54" s="707">
        <v>88.531489599999986</v>
      </c>
      <c r="K54" s="709">
        <v>0.64897531343636616</v>
      </c>
      <c r="L54" s="270"/>
      <c r="M54" s="705" t="str">
        <f t="shared" si="0"/>
        <v>X</v>
      </c>
    </row>
    <row r="55" spans="1:13" ht="14.45" customHeight="1" x14ac:dyDescent="0.2">
      <c r="A55" s="710" t="s">
        <v>379</v>
      </c>
      <c r="B55" s="706">
        <v>0.41209320000000005</v>
      </c>
      <c r="C55" s="707">
        <v>0</v>
      </c>
      <c r="D55" s="707">
        <v>-0.41209320000000005</v>
      </c>
      <c r="E55" s="708">
        <v>0</v>
      </c>
      <c r="F55" s="706">
        <v>1.030233</v>
      </c>
      <c r="G55" s="707">
        <v>0.25755824999999999</v>
      </c>
      <c r="H55" s="707">
        <v>0</v>
      </c>
      <c r="I55" s="707">
        <v>0</v>
      </c>
      <c r="J55" s="707">
        <v>-0.25755824999999999</v>
      </c>
      <c r="K55" s="709">
        <v>0</v>
      </c>
      <c r="L55" s="270"/>
      <c r="M55" s="705" t="str">
        <f t="shared" si="0"/>
        <v/>
      </c>
    </row>
    <row r="56" spans="1:13" ht="14.45" customHeight="1" x14ac:dyDescent="0.2">
      <c r="A56" s="710" t="s">
        <v>380</v>
      </c>
      <c r="B56" s="706">
        <v>154.9391756</v>
      </c>
      <c r="C56" s="707">
        <v>123.6301</v>
      </c>
      <c r="D56" s="707">
        <v>-31.3090756</v>
      </c>
      <c r="E56" s="708">
        <v>0.79792666716628635</v>
      </c>
      <c r="F56" s="706">
        <v>171.2485623</v>
      </c>
      <c r="G56" s="707">
        <v>42.812140575000001</v>
      </c>
      <c r="H56" s="707">
        <v>55.074359999999999</v>
      </c>
      <c r="I56" s="707">
        <v>121.80422</v>
      </c>
      <c r="J56" s="707">
        <v>78.992079425</v>
      </c>
      <c r="K56" s="709">
        <v>0.71127148960595976</v>
      </c>
      <c r="L56" s="270"/>
      <c r="M56" s="705" t="str">
        <f t="shared" si="0"/>
        <v/>
      </c>
    </row>
    <row r="57" spans="1:13" ht="14.45" customHeight="1" x14ac:dyDescent="0.2">
      <c r="A57" s="710" t="s">
        <v>381</v>
      </c>
      <c r="B57" s="706">
        <v>0</v>
      </c>
      <c r="C57" s="707">
        <v>1.089</v>
      </c>
      <c r="D57" s="707">
        <v>1.089</v>
      </c>
      <c r="E57" s="708">
        <v>0</v>
      </c>
      <c r="F57" s="706">
        <v>0</v>
      </c>
      <c r="G57" s="707">
        <v>0</v>
      </c>
      <c r="H57" s="707">
        <v>0</v>
      </c>
      <c r="I57" s="707">
        <v>0</v>
      </c>
      <c r="J57" s="707">
        <v>0</v>
      </c>
      <c r="K57" s="709">
        <v>0</v>
      </c>
      <c r="L57" s="270"/>
      <c r="M57" s="705" t="str">
        <f t="shared" si="0"/>
        <v/>
      </c>
    </row>
    <row r="58" spans="1:13" ht="14.45" customHeight="1" x14ac:dyDescent="0.2">
      <c r="A58" s="710" t="s">
        <v>382</v>
      </c>
      <c r="B58" s="706">
        <v>4.0000001000000003</v>
      </c>
      <c r="C58" s="707">
        <v>82.218759999999989</v>
      </c>
      <c r="D58" s="707">
        <v>78.218759899999995</v>
      </c>
      <c r="E58" s="708">
        <v>20.554689486132759</v>
      </c>
      <c r="F58" s="706">
        <v>49.618366299999998</v>
      </c>
      <c r="G58" s="707">
        <v>12.404591575000001</v>
      </c>
      <c r="H58" s="707">
        <v>1.9239600000000001</v>
      </c>
      <c r="I58" s="707">
        <v>22.201560000000001</v>
      </c>
      <c r="J58" s="707">
        <v>9.7969684249999993</v>
      </c>
      <c r="K58" s="709">
        <v>0.44744641259984413</v>
      </c>
      <c r="L58" s="270"/>
      <c r="M58" s="705" t="str">
        <f t="shared" si="0"/>
        <v/>
      </c>
    </row>
    <row r="59" spans="1:13" ht="14.45" customHeight="1" x14ac:dyDescent="0.2">
      <c r="A59" s="710" t="s">
        <v>383</v>
      </c>
      <c r="B59" s="706">
        <v>0</v>
      </c>
      <c r="C59" s="707">
        <v>16.757480000000001</v>
      </c>
      <c r="D59" s="707">
        <v>16.757480000000001</v>
      </c>
      <c r="E59" s="708">
        <v>0</v>
      </c>
      <c r="F59" s="706">
        <v>0</v>
      </c>
      <c r="G59" s="707">
        <v>0</v>
      </c>
      <c r="H59" s="707">
        <v>0</v>
      </c>
      <c r="I59" s="707">
        <v>0</v>
      </c>
      <c r="J59" s="707">
        <v>0</v>
      </c>
      <c r="K59" s="709">
        <v>0</v>
      </c>
      <c r="L59" s="270"/>
      <c r="M59" s="705" t="str">
        <f t="shared" si="0"/>
        <v/>
      </c>
    </row>
    <row r="60" spans="1:13" ht="14.45" customHeight="1" x14ac:dyDescent="0.2">
      <c r="A60" s="710" t="s">
        <v>384</v>
      </c>
      <c r="B60" s="706">
        <v>385.00000030000001</v>
      </c>
      <c r="C60" s="707">
        <v>752.66949999999997</v>
      </c>
      <c r="D60" s="707">
        <v>367.66949969999996</v>
      </c>
      <c r="E60" s="708">
        <v>1.9549857127623487</v>
      </c>
      <c r="F60" s="706">
        <v>613.99999960000002</v>
      </c>
      <c r="G60" s="707">
        <v>153.49999990000001</v>
      </c>
      <c r="H60" s="707">
        <v>65.865030000000004</v>
      </c>
      <c r="I60" s="707">
        <v>241.61401999999998</v>
      </c>
      <c r="J60" s="707">
        <v>88.114020099999976</v>
      </c>
      <c r="K60" s="709">
        <v>0.39350817615212252</v>
      </c>
      <c r="L60" s="270"/>
      <c r="M60" s="705" t="str">
        <f t="shared" si="0"/>
        <v>X</v>
      </c>
    </row>
    <row r="61" spans="1:13" ht="14.45" customHeight="1" x14ac:dyDescent="0.2">
      <c r="A61" s="710" t="s">
        <v>385</v>
      </c>
      <c r="B61" s="706">
        <v>0</v>
      </c>
      <c r="C61" s="707">
        <v>3.3279999999999998</v>
      </c>
      <c r="D61" s="707">
        <v>3.3279999999999998</v>
      </c>
      <c r="E61" s="708">
        <v>0</v>
      </c>
      <c r="F61" s="706">
        <v>0</v>
      </c>
      <c r="G61" s="707">
        <v>0</v>
      </c>
      <c r="H61" s="707">
        <v>0</v>
      </c>
      <c r="I61" s="707">
        <v>0</v>
      </c>
      <c r="J61" s="707">
        <v>0</v>
      </c>
      <c r="K61" s="709">
        <v>0</v>
      </c>
      <c r="L61" s="270"/>
      <c r="M61" s="705" t="str">
        <f t="shared" si="0"/>
        <v/>
      </c>
    </row>
    <row r="62" spans="1:13" ht="14.45" customHeight="1" x14ac:dyDescent="0.2">
      <c r="A62" s="710" t="s">
        <v>386</v>
      </c>
      <c r="B62" s="706">
        <v>0</v>
      </c>
      <c r="C62" s="707">
        <v>11.709389999999999</v>
      </c>
      <c r="D62" s="707">
        <v>11.709389999999999</v>
      </c>
      <c r="E62" s="708">
        <v>0</v>
      </c>
      <c r="F62" s="706">
        <v>0</v>
      </c>
      <c r="G62" s="707">
        <v>0</v>
      </c>
      <c r="H62" s="707">
        <v>0.31218000000000001</v>
      </c>
      <c r="I62" s="707">
        <v>2.2300300000000002</v>
      </c>
      <c r="J62" s="707">
        <v>2.2300300000000002</v>
      </c>
      <c r="K62" s="709">
        <v>0</v>
      </c>
      <c r="L62" s="270"/>
      <c r="M62" s="705" t="str">
        <f t="shared" si="0"/>
        <v/>
      </c>
    </row>
    <row r="63" spans="1:13" ht="14.45" customHeight="1" x14ac:dyDescent="0.2">
      <c r="A63" s="710" t="s">
        <v>387</v>
      </c>
      <c r="B63" s="706">
        <v>0</v>
      </c>
      <c r="C63" s="707">
        <v>0.29158000000000001</v>
      </c>
      <c r="D63" s="707">
        <v>0.29158000000000001</v>
      </c>
      <c r="E63" s="708">
        <v>0</v>
      </c>
      <c r="F63" s="706">
        <v>0</v>
      </c>
      <c r="G63" s="707">
        <v>0</v>
      </c>
      <c r="H63" s="707">
        <v>0.29158999999999996</v>
      </c>
      <c r="I63" s="707">
        <v>41.190589999999993</v>
      </c>
      <c r="J63" s="707">
        <v>41.190589999999993</v>
      </c>
      <c r="K63" s="709">
        <v>0</v>
      </c>
      <c r="L63" s="270"/>
      <c r="M63" s="705" t="str">
        <f t="shared" si="0"/>
        <v/>
      </c>
    </row>
    <row r="64" spans="1:13" ht="14.45" customHeight="1" x14ac:dyDescent="0.2">
      <c r="A64" s="710" t="s">
        <v>388</v>
      </c>
      <c r="B64" s="706">
        <v>49.999999799999998</v>
      </c>
      <c r="C64" s="707">
        <v>206.10583</v>
      </c>
      <c r="D64" s="707">
        <v>156.10583020000001</v>
      </c>
      <c r="E64" s="708">
        <v>4.1221166164884666</v>
      </c>
      <c r="F64" s="706">
        <v>209.99999969999999</v>
      </c>
      <c r="G64" s="707">
        <v>52.499999924999997</v>
      </c>
      <c r="H64" s="707">
        <v>14.787940000000001</v>
      </c>
      <c r="I64" s="707">
        <v>72.089660000000009</v>
      </c>
      <c r="J64" s="707">
        <v>19.589660075000012</v>
      </c>
      <c r="K64" s="709">
        <v>0.34328409572850116</v>
      </c>
      <c r="L64" s="270"/>
      <c r="M64" s="705" t="str">
        <f t="shared" si="0"/>
        <v/>
      </c>
    </row>
    <row r="65" spans="1:13" ht="14.45" customHeight="1" x14ac:dyDescent="0.2">
      <c r="A65" s="710" t="s">
        <v>389</v>
      </c>
      <c r="B65" s="706">
        <v>200.00000039999998</v>
      </c>
      <c r="C65" s="707">
        <v>226.18707000000001</v>
      </c>
      <c r="D65" s="707">
        <v>26.187069600000029</v>
      </c>
      <c r="E65" s="708">
        <v>1.1309353477381294</v>
      </c>
      <c r="F65" s="706">
        <v>234</v>
      </c>
      <c r="G65" s="707">
        <v>58.5</v>
      </c>
      <c r="H65" s="707">
        <v>22.698270000000001</v>
      </c>
      <c r="I65" s="707">
        <v>65.337810000000005</v>
      </c>
      <c r="J65" s="707">
        <v>6.8378100000000046</v>
      </c>
      <c r="K65" s="709">
        <v>0.27922141025641029</v>
      </c>
      <c r="L65" s="270"/>
      <c r="M65" s="705" t="str">
        <f t="shared" si="0"/>
        <v/>
      </c>
    </row>
    <row r="66" spans="1:13" ht="14.45" customHeight="1" x14ac:dyDescent="0.2">
      <c r="A66" s="710" t="s">
        <v>390</v>
      </c>
      <c r="B66" s="706">
        <v>135.00000009999999</v>
      </c>
      <c r="C66" s="707">
        <v>159.02763000000002</v>
      </c>
      <c r="D66" s="707">
        <v>24.027629900000022</v>
      </c>
      <c r="E66" s="708">
        <v>1.1779824435718651</v>
      </c>
      <c r="F66" s="706">
        <v>169.99999990000001</v>
      </c>
      <c r="G66" s="707">
        <v>42.499999975000001</v>
      </c>
      <c r="H66" s="707">
        <v>27.77505</v>
      </c>
      <c r="I66" s="707">
        <v>60.765929999999997</v>
      </c>
      <c r="J66" s="707">
        <v>18.265930024999996</v>
      </c>
      <c r="K66" s="709">
        <v>0.35744664726908626</v>
      </c>
      <c r="L66" s="270"/>
      <c r="M66" s="705" t="str">
        <f t="shared" si="0"/>
        <v/>
      </c>
    </row>
    <row r="67" spans="1:13" ht="14.45" customHeight="1" x14ac:dyDescent="0.2">
      <c r="A67" s="710" t="s">
        <v>391</v>
      </c>
      <c r="B67" s="706">
        <v>0</v>
      </c>
      <c r="C67" s="707">
        <v>138.303</v>
      </c>
      <c r="D67" s="707">
        <v>138.303</v>
      </c>
      <c r="E67" s="708">
        <v>0</v>
      </c>
      <c r="F67" s="706">
        <v>0</v>
      </c>
      <c r="G67" s="707">
        <v>0</v>
      </c>
      <c r="H67" s="707">
        <v>0</v>
      </c>
      <c r="I67" s="707">
        <v>0</v>
      </c>
      <c r="J67" s="707">
        <v>0</v>
      </c>
      <c r="K67" s="709">
        <v>0</v>
      </c>
      <c r="L67" s="270"/>
      <c r="M67" s="705" t="str">
        <f t="shared" si="0"/>
        <v/>
      </c>
    </row>
    <row r="68" spans="1:13" ht="14.45" customHeight="1" x14ac:dyDescent="0.2">
      <c r="A68" s="710" t="s">
        <v>392</v>
      </c>
      <c r="B68" s="706">
        <v>0</v>
      </c>
      <c r="C68" s="707">
        <v>7.7169999999999996</v>
      </c>
      <c r="D68" s="707">
        <v>7.7169999999999996</v>
      </c>
      <c r="E68" s="708">
        <v>0</v>
      </c>
      <c r="F68" s="706">
        <v>0</v>
      </c>
      <c r="G68" s="707">
        <v>0</v>
      </c>
      <c r="H68" s="707">
        <v>0</v>
      </c>
      <c r="I68" s="707">
        <v>0</v>
      </c>
      <c r="J68" s="707">
        <v>0</v>
      </c>
      <c r="K68" s="709">
        <v>0</v>
      </c>
      <c r="L68" s="270"/>
      <c r="M68" s="705" t="str">
        <f t="shared" si="0"/>
        <v/>
      </c>
    </row>
    <row r="69" spans="1:13" ht="14.45" customHeight="1" x14ac:dyDescent="0.2">
      <c r="A69" s="710" t="s">
        <v>393</v>
      </c>
      <c r="B69" s="706">
        <v>0</v>
      </c>
      <c r="C69" s="707">
        <v>0.39600000000000002</v>
      </c>
      <c r="D69" s="707">
        <v>0.39600000000000002</v>
      </c>
      <c r="E69" s="708">
        <v>0</v>
      </c>
      <c r="F69" s="706">
        <v>0</v>
      </c>
      <c r="G69" s="707">
        <v>0</v>
      </c>
      <c r="H69" s="707">
        <v>0</v>
      </c>
      <c r="I69" s="707">
        <v>0.39600000000000002</v>
      </c>
      <c r="J69" s="707">
        <v>0.39600000000000002</v>
      </c>
      <c r="K69" s="709">
        <v>0</v>
      </c>
      <c r="L69" s="270"/>
      <c r="M69" s="705" t="str">
        <f t="shared" si="0"/>
        <v>X</v>
      </c>
    </row>
    <row r="70" spans="1:13" ht="14.45" customHeight="1" x14ac:dyDescent="0.2">
      <c r="A70" s="710" t="s">
        <v>394</v>
      </c>
      <c r="B70" s="706">
        <v>0</v>
      </c>
      <c r="C70" s="707">
        <v>0.39600000000000002</v>
      </c>
      <c r="D70" s="707">
        <v>0.39600000000000002</v>
      </c>
      <c r="E70" s="708">
        <v>0</v>
      </c>
      <c r="F70" s="706">
        <v>0</v>
      </c>
      <c r="G70" s="707">
        <v>0</v>
      </c>
      <c r="H70" s="707">
        <v>0</v>
      </c>
      <c r="I70" s="707">
        <v>0.39600000000000002</v>
      </c>
      <c r="J70" s="707">
        <v>0.39600000000000002</v>
      </c>
      <c r="K70" s="709">
        <v>0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710" t="s">
        <v>395</v>
      </c>
      <c r="B71" s="706">
        <v>0</v>
      </c>
      <c r="C71" s="707">
        <v>106.2376</v>
      </c>
      <c r="D71" s="707">
        <v>106.2376</v>
      </c>
      <c r="E71" s="708">
        <v>0</v>
      </c>
      <c r="F71" s="706">
        <v>0</v>
      </c>
      <c r="G71" s="707">
        <v>0</v>
      </c>
      <c r="H71" s="707">
        <v>3.0070000000000001</v>
      </c>
      <c r="I71" s="707">
        <v>3.0070000000000001</v>
      </c>
      <c r="J71" s="707">
        <v>3.0070000000000001</v>
      </c>
      <c r="K71" s="709">
        <v>0</v>
      </c>
      <c r="L71" s="270"/>
      <c r="M71" s="705" t="str">
        <f t="shared" si="1"/>
        <v>X</v>
      </c>
    </row>
    <row r="72" spans="1:13" ht="14.45" customHeight="1" x14ac:dyDescent="0.2">
      <c r="A72" s="710" t="s">
        <v>396</v>
      </c>
      <c r="B72" s="706">
        <v>0</v>
      </c>
      <c r="C72" s="707">
        <v>106.2376</v>
      </c>
      <c r="D72" s="707">
        <v>106.2376</v>
      </c>
      <c r="E72" s="708">
        <v>0</v>
      </c>
      <c r="F72" s="706">
        <v>0</v>
      </c>
      <c r="G72" s="707">
        <v>0</v>
      </c>
      <c r="H72" s="707">
        <v>3.0070000000000001</v>
      </c>
      <c r="I72" s="707">
        <v>3.0070000000000001</v>
      </c>
      <c r="J72" s="707">
        <v>3.0070000000000001</v>
      </c>
      <c r="K72" s="709">
        <v>0</v>
      </c>
      <c r="L72" s="270"/>
      <c r="M72" s="705" t="str">
        <f t="shared" si="1"/>
        <v/>
      </c>
    </row>
    <row r="73" spans="1:13" ht="14.45" customHeight="1" x14ac:dyDescent="0.2">
      <c r="A73" s="710" t="s">
        <v>397</v>
      </c>
      <c r="B73" s="706">
        <v>951.64448019999998</v>
      </c>
      <c r="C73" s="707">
        <v>947.36083999999994</v>
      </c>
      <c r="D73" s="707">
        <v>-4.2836402000000362</v>
      </c>
      <c r="E73" s="708">
        <v>0.99549869695130289</v>
      </c>
      <c r="F73" s="706">
        <v>961.77711499999998</v>
      </c>
      <c r="G73" s="707">
        <v>240.44427875000002</v>
      </c>
      <c r="H73" s="707">
        <v>103.21928</v>
      </c>
      <c r="I73" s="707">
        <v>328.25716</v>
      </c>
      <c r="J73" s="707">
        <v>87.812881249999975</v>
      </c>
      <c r="K73" s="709">
        <v>0.34130273519764504</v>
      </c>
      <c r="L73" s="270"/>
      <c r="M73" s="705" t="str">
        <f t="shared" si="1"/>
        <v/>
      </c>
    </row>
    <row r="74" spans="1:13" ht="14.45" customHeight="1" x14ac:dyDescent="0.2">
      <c r="A74" s="710" t="s">
        <v>398</v>
      </c>
      <c r="B74" s="706">
        <v>951.64448019999998</v>
      </c>
      <c r="C74" s="707">
        <v>947.36083999999994</v>
      </c>
      <c r="D74" s="707">
        <v>-4.2836402000000362</v>
      </c>
      <c r="E74" s="708">
        <v>0.99549869695130289</v>
      </c>
      <c r="F74" s="706">
        <v>961.77711499999998</v>
      </c>
      <c r="G74" s="707">
        <v>240.44427875000002</v>
      </c>
      <c r="H74" s="707">
        <v>103.21928</v>
      </c>
      <c r="I74" s="707">
        <v>328.25716</v>
      </c>
      <c r="J74" s="707">
        <v>87.812881249999975</v>
      </c>
      <c r="K74" s="709">
        <v>0.34130273519764504</v>
      </c>
      <c r="L74" s="270"/>
      <c r="M74" s="705" t="str">
        <f t="shared" si="1"/>
        <v>X</v>
      </c>
    </row>
    <row r="75" spans="1:13" ht="14.45" customHeight="1" x14ac:dyDescent="0.2">
      <c r="A75" s="710" t="s">
        <v>399</v>
      </c>
      <c r="B75" s="706">
        <v>301.35184370000002</v>
      </c>
      <c r="C75" s="707">
        <v>303.59584000000001</v>
      </c>
      <c r="D75" s="707">
        <v>2.2439962999999921</v>
      </c>
      <c r="E75" s="708">
        <v>1.0074464329550741</v>
      </c>
      <c r="F75" s="706">
        <v>290.77057730000001</v>
      </c>
      <c r="G75" s="707">
        <v>72.692644325000003</v>
      </c>
      <c r="H75" s="707">
        <v>24.045279999999998</v>
      </c>
      <c r="I75" s="707">
        <v>73.010159999999999</v>
      </c>
      <c r="J75" s="707">
        <v>0.31751567499999567</v>
      </c>
      <c r="K75" s="709">
        <v>0.25109198006878253</v>
      </c>
      <c r="L75" s="270"/>
      <c r="M75" s="705" t="str">
        <f t="shared" si="1"/>
        <v/>
      </c>
    </row>
    <row r="76" spans="1:13" ht="14.45" customHeight="1" x14ac:dyDescent="0.2">
      <c r="A76" s="710" t="s">
        <v>400</v>
      </c>
      <c r="B76" s="706">
        <v>82.717545700000002</v>
      </c>
      <c r="C76" s="707">
        <v>73.158000000000001</v>
      </c>
      <c r="D76" s="707">
        <v>-9.559545700000001</v>
      </c>
      <c r="E76" s="708">
        <v>0.88443146349299873</v>
      </c>
      <c r="F76" s="706">
        <v>84.721763300000006</v>
      </c>
      <c r="G76" s="707">
        <v>21.180440825000002</v>
      </c>
      <c r="H76" s="707">
        <v>7.2889999999999997</v>
      </c>
      <c r="I76" s="707">
        <v>21.62</v>
      </c>
      <c r="J76" s="707">
        <v>0.43955917499999941</v>
      </c>
      <c r="K76" s="709">
        <v>0.25518826754636253</v>
      </c>
      <c r="L76" s="270"/>
      <c r="M76" s="705" t="str">
        <f t="shared" si="1"/>
        <v/>
      </c>
    </row>
    <row r="77" spans="1:13" ht="14.45" customHeight="1" x14ac:dyDescent="0.2">
      <c r="A77" s="710" t="s">
        <v>401</v>
      </c>
      <c r="B77" s="706">
        <v>567.5750908</v>
      </c>
      <c r="C77" s="707">
        <v>570.60699999999997</v>
      </c>
      <c r="D77" s="707">
        <v>3.0319091999999728</v>
      </c>
      <c r="E77" s="708">
        <v>1.0053418644495593</v>
      </c>
      <c r="F77" s="706">
        <v>586.28477439999995</v>
      </c>
      <c r="G77" s="707">
        <v>146.57119359999999</v>
      </c>
      <c r="H77" s="707">
        <v>71.885000000000005</v>
      </c>
      <c r="I77" s="707">
        <v>233.62700000000001</v>
      </c>
      <c r="J77" s="707">
        <v>87.055806400000023</v>
      </c>
      <c r="K77" s="709">
        <v>0.39848723726297064</v>
      </c>
      <c r="L77" s="270"/>
      <c r="M77" s="705" t="str">
        <f t="shared" si="1"/>
        <v/>
      </c>
    </row>
    <row r="78" spans="1:13" ht="14.45" customHeight="1" x14ac:dyDescent="0.2">
      <c r="A78" s="710" t="s">
        <v>402</v>
      </c>
      <c r="B78" s="706">
        <v>229</v>
      </c>
      <c r="C78" s="707">
        <v>212.62266</v>
      </c>
      <c r="D78" s="707">
        <v>-16.377340000000004</v>
      </c>
      <c r="E78" s="708">
        <v>0.92848323144104805</v>
      </c>
      <c r="F78" s="706">
        <v>241.09504340000001</v>
      </c>
      <c r="G78" s="707">
        <v>60.273760850000002</v>
      </c>
      <c r="H78" s="707">
        <v>25.468499999999999</v>
      </c>
      <c r="I78" s="707">
        <v>59.844029999999997</v>
      </c>
      <c r="J78" s="707">
        <v>-0.42973085000000566</v>
      </c>
      <c r="K78" s="709">
        <v>0.24821758737160332</v>
      </c>
      <c r="L78" s="270"/>
      <c r="M78" s="705" t="str">
        <f t="shared" si="1"/>
        <v/>
      </c>
    </row>
    <row r="79" spans="1:13" ht="14.45" customHeight="1" x14ac:dyDescent="0.2">
      <c r="A79" s="710" t="s">
        <v>403</v>
      </c>
      <c r="B79" s="706">
        <v>229</v>
      </c>
      <c r="C79" s="707">
        <v>212.62266</v>
      </c>
      <c r="D79" s="707">
        <v>-16.377340000000004</v>
      </c>
      <c r="E79" s="708">
        <v>0.92848323144104805</v>
      </c>
      <c r="F79" s="706">
        <v>241.09504340000001</v>
      </c>
      <c r="G79" s="707">
        <v>60.273760850000002</v>
      </c>
      <c r="H79" s="707">
        <v>25.468499999999999</v>
      </c>
      <c r="I79" s="707">
        <v>59.844029999999997</v>
      </c>
      <c r="J79" s="707">
        <v>-0.42973085000000566</v>
      </c>
      <c r="K79" s="709">
        <v>0.24821758737160332</v>
      </c>
      <c r="L79" s="270"/>
      <c r="M79" s="705" t="str">
        <f t="shared" si="1"/>
        <v>X</v>
      </c>
    </row>
    <row r="80" spans="1:13" ht="14.45" customHeight="1" x14ac:dyDescent="0.2">
      <c r="A80" s="710" t="s">
        <v>404</v>
      </c>
      <c r="B80" s="706">
        <v>229</v>
      </c>
      <c r="C80" s="707">
        <v>212.62266</v>
      </c>
      <c r="D80" s="707">
        <v>-16.377340000000004</v>
      </c>
      <c r="E80" s="708">
        <v>0.92848323144104805</v>
      </c>
      <c r="F80" s="706">
        <v>241.09504340000001</v>
      </c>
      <c r="G80" s="707">
        <v>60.273760850000002</v>
      </c>
      <c r="H80" s="707">
        <v>25.468499999999999</v>
      </c>
      <c r="I80" s="707">
        <v>59.844029999999997</v>
      </c>
      <c r="J80" s="707">
        <v>-0.42973085000000566</v>
      </c>
      <c r="K80" s="709">
        <v>0.24821758737160332</v>
      </c>
      <c r="L80" s="270"/>
      <c r="M80" s="705" t="str">
        <f t="shared" si="1"/>
        <v/>
      </c>
    </row>
    <row r="81" spans="1:13" ht="14.45" customHeight="1" x14ac:dyDescent="0.2">
      <c r="A81" s="710" t="s">
        <v>405</v>
      </c>
      <c r="B81" s="706">
        <v>3512.3897892</v>
      </c>
      <c r="C81" s="707">
        <v>3915.05287</v>
      </c>
      <c r="D81" s="707">
        <v>402.66308079999999</v>
      </c>
      <c r="E81" s="708">
        <v>1.1146407730822245</v>
      </c>
      <c r="F81" s="706">
        <v>4614.1318289000001</v>
      </c>
      <c r="G81" s="707">
        <v>1153.532957225</v>
      </c>
      <c r="H81" s="707">
        <v>353.55228000000005</v>
      </c>
      <c r="I81" s="707">
        <v>1180.8838500000002</v>
      </c>
      <c r="J81" s="707">
        <v>27.350892775000148</v>
      </c>
      <c r="K81" s="709">
        <v>0.25592763574800603</v>
      </c>
      <c r="L81" s="270"/>
      <c r="M81" s="705" t="str">
        <f t="shared" si="1"/>
        <v/>
      </c>
    </row>
    <row r="82" spans="1:13" ht="14.45" customHeight="1" x14ac:dyDescent="0.2">
      <c r="A82" s="710" t="s">
        <v>406</v>
      </c>
      <c r="B82" s="706">
        <v>311.0227314</v>
      </c>
      <c r="C82" s="707">
        <v>348.67705999999998</v>
      </c>
      <c r="D82" s="707">
        <v>37.654328599999985</v>
      </c>
      <c r="E82" s="708">
        <v>1.1210661626901268</v>
      </c>
      <c r="F82" s="706">
        <v>633.80429449999997</v>
      </c>
      <c r="G82" s="707">
        <v>158.45107362499999</v>
      </c>
      <c r="H82" s="707">
        <v>64.811149999999998</v>
      </c>
      <c r="I82" s="707">
        <v>265.11054999999999</v>
      </c>
      <c r="J82" s="707">
        <v>106.659476375</v>
      </c>
      <c r="K82" s="709">
        <v>0.41828455928835617</v>
      </c>
      <c r="L82" s="270"/>
      <c r="M82" s="705" t="str">
        <f t="shared" si="1"/>
        <v/>
      </c>
    </row>
    <row r="83" spans="1:13" ht="14.45" customHeight="1" x14ac:dyDescent="0.2">
      <c r="A83" s="710" t="s">
        <v>407</v>
      </c>
      <c r="B83" s="706">
        <v>311.0227314</v>
      </c>
      <c r="C83" s="707">
        <v>348.67705999999998</v>
      </c>
      <c r="D83" s="707">
        <v>37.654328599999985</v>
      </c>
      <c r="E83" s="708">
        <v>1.1210661626901268</v>
      </c>
      <c r="F83" s="706">
        <v>633.80429449999997</v>
      </c>
      <c r="G83" s="707">
        <v>158.45107362499999</v>
      </c>
      <c r="H83" s="707">
        <v>64.811149999999998</v>
      </c>
      <c r="I83" s="707">
        <v>265.11054999999999</v>
      </c>
      <c r="J83" s="707">
        <v>106.659476375</v>
      </c>
      <c r="K83" s="709">
        <v>0.41828455928835617</v>
      </c>
      <c r="L83" s="270"/>
      <c r="M83" s="705" t="str">
        <f t="shared" si="1"/>
        <v>X</v>
      </c>
    </row>
    <row r="84" spans="1:13" ht="14.45" customHeight="1" x14ac:dyDescent="0.2">
      <c r="A84" s="710" t="s">
        <v>408</v>
      </c>
      <c r="B84" s="706">
        <v>187.17691730000001</v>
      </c>
      <c r="C84" s="707">
        <v>76.098609999999994</v>
      </c>
      <c r="D84" s="707">
        <v>-111.07830730000002</v>
      </c>
      <c r="E84" s="708">
        <v>0.40655979966820399</v>
      </c>
      <c r="F84" s="706">
        <v>187.17691740000001</v>
      </c>
      <c r="G84" s="707">
        <v>46.794229350000002</v>
      </c>
      <c r="H84" s="707">
        <v>21.616099999999999</v>
      </c>
      <c r="I84" s="707">
        <v>33.604610000000001</v>
      </c>
      <c r="J84" s="707">
        <v>-13.189619350000001</v>
      </c>
      <c r="K84" s="709">
        <v>0.17953394289631569</v>
      </c>
      <c r="L84" s="270"/>
      <c r="M84" s="705" t="str">
        <f t="shared" si="1"/>
        <v/>
      </c>
    </row>
    <row r="85" spans="1:13" ht="14.45" customHeight="1" x14ac:dyDescent="0.2">
      <c r="A85" s="710" t="s">
        <v>409</v>
      </c>
      <c r="B85" s="706">
        <v>1.6977473000000001</v>
      </c>
      <c r="C85" s="707">
        <v>5.2158999999999995</v>
      </c>
      <c r="D85" s="707">
        <v>3.5181526999999995</v>
      </c>
      <c r="E85" s="708">
        <v>3.0722475600461854</v>
      </c>
      <c r="F85" s="706">
        <v>3.3525597999999999</v>
      </c>
      <c r="G85" s="707">
        <v>0.83813994999999997</v>
      </c>
      <c r="H85" s="707">
        <v>0.24955000000000002</v>
      </c>
      <c r="I85" s="707">
        <v>0.96454999999999991</v>
      </c>
      <c r="J85" s="707">
        <v>0.12641004999999994</v>
      </c>
      <c r="K85" s="709">
        <v>0.28770553175516805</v>
      </c>
      <c r="L85" s="270"/>
      <c r="M85" s="705" t="str">
        <f t="shared" si="1"/>
        <v/>
      </c>
    </row>
    <row r="86" spans="1:13" ht="14.45" customHeight="1" x14ac:dyDescent="0.2">
      <c r="A86" s="710" t="s">
        <v>410</v>
      </c>
      <c r="B86" s="706">
        <v>40</v>
      </c>
      <c r="C86" s="707">
        <v>35.479620000000004</v>
      </c>
      <c r="D86" s="707">
        <v>-4.5203799999999958</v>
      </c>
      <c r="E86" s="708">
        <v>0.88699050000000013</v>
      </c>
      <c r="F86" s="706">
        <v>193.52306109999998</v>
      </c>
      <c r="G86" s="707">
        <v>48.380765274999995</v>
      </c>
      <c r="H86" s="707">
        <v>9.1026799999999994</v>
      </c>
      <c r="I86" s="707">
        <v>135.21745999999999</v>
      </c>
      <c r="J86" s="707">
        <v>86.836694725000001</v>
      </c>
      <c r="K86" s="709">
        <v>0.69871497087434198</v>
      </c>
      <c r="L86" s="270"/>
      <c r="M86" s="705" t="str">
        <f t="shared" si="1"/>
        <v/>
      </c>
    </row>
    <row r="87" spans="1:13" ht="14.45" customHeight="1" x14ac:dyDescent="0.2">
      <c r="A87" s="710" t="s">
        <v>411</v>
      </c>
      <c r="B87" s="706">
        <v>42.1480672</v>
      </c>
      <c r="C87" s="707">
        <v>130.85341</v>
      </c>
      <c r="D87" s="707">
        <v>88.705342799999997</v>
      </c>
      <c r="E87" s="708">
        <v>3.1046123510024204</v>
      </c>
      <c r="F87" s="706">
        <v>49.9365533</v>
      </c>
      <c r="G87" s="707">
        <v>12.484138325</v>
      </c>
      <c r="H87" s="707">
        <v>7.4796400000000007</v>
      </c>
      <c r="I87" s="707">
        <v>54.555489999999999</v>
      </c>
      <c r="J87" s="707">
        <v>42.071351675000003</v>
      </c>
      <c r="K87" s="709">
        <v>1.0924961054530771</v>
      </c>
      <c r="L87" s="270"/>
      <c r="M87" s="705" t="str">
        <f t="shared" si="1"/>
        <v/>
      </c>
    </row>
    <row r="88" spans="1:13" ht="14.45" customHeight="1" x14ac:dyDescent="0.2">
      <c r="A88" s="710" t="s">
        <v>412</v>
      </c>
      <c r="B88" s="706">
        <v>0</v>
      </c>
      <c r="C88" s="707">
        <v>27.660599999999999</v>
      </c>
      <c r="D88" s="707">
        <v>27.660599999999999</v>
      </c>
      <c r="E88" s="708">
        <v>0</v>
      </c>
      <c r="F88" s="706">
        <v>0</v>
      </c>
      <c r="G88" s="707">
        <v>0</v>
      </c>
      <c r="H88" s="707">
        <v>0</v>
      </c>
      <c r="I88" s="707">
        <v>0</v>
      </c>
      <c r="J88" s="707">
        <v>0</v>
      </c>
      <c r="K88" s="709">
        <v>0</v>
      </c>
      <c r="L88" s="270"/>
      <c r="M88" s="705" t="str">
        <f t="shared" si="1"/>
        <v/>
      </c>
    </row>
    <row r="89" spans="1:13" ht="14.45" customHeight="1" x14ac:dyDescent="0.2">
      <c r="A89" s="710" t="s">
        <v>413</v>
      </c>
      <c r="B89" s="706">
        <v>15</v>
      </c>
      <c r="C89" s="707">
        <v>5.0287600000000001</v>
      </c>
      <c r="D89" s="707">
        <v>-9.9712399999999999</v>
      </c>
      <c r="E89" s="708">
        <v>0.3352506666666667</v>
      </c>
      <c r="F89" s="706">
        <v>184.13469659999998</v>
      </c>
      <c r="G89" s="707">
        <v>46.033674149999996</v>
      </c>
      <c r="H89" s="707">
        <v>0</v>
      </c>
      <c r="I89" s="707">
        <v>0</v>
      </c>
      <c r="J89" s="707">
        <v>-46.033674149999996</v>
      </c>
      <c r="K89" s="709">
        <v>0</v>
      </c>
      <c r="L89" s="270"/>
      <c r="M89" s="705" t="str">
        <f t="shared" si="1"/>
        <v/>
      </c>
    </row>
    <row r="90" spans="1:13" ht="14.45" customHeight="1" x14ac:dyDescent="0.2">
      <c r="A90" s="710" t="s">
        <v>414</v>
      </c>
      <c r="B90" s="706">
        <v>24.999999599999999</v>
      </c>
      <c r="C90" s="707">
        <v>53.933080000000004</v>
      </c>
      <c r="D90" s="707">
        <v>28.933080400000005</v>
      </c>
      <c r="E90" s="708">
        <v>2.1573232345171718</v>
      </c>
      <c r="F90" s="706">
        <v>15.680506299999999</v>
      </c>
      <c r="G90" s="707">
        <v>3.9201265749999998</v>
      </c>
      <c r="H90" s="707">
        <v>0.82</v>
      </c>
      <c r="I90" s="707">
        <v>0.82</v>
      </c>
      <c r="J90" s="707">
        <v>-3.100126575</v>
      </c>
      <c r="K90" s="709">
        <v>5.2294229810679008E-2</v>
      </c>
      <c r="L90" s="270"/>
      <c r="M90" s="705" t="str">
        <f t="shared" si="1"/>
        <v/>
      </c>
    </row>
    <row r="91" spans="1:13" ht="14.45" customHeight="1" x14ac:dyDescent="0.2">
      <c r="A91" s="710" t="s">
        <v>415</v>
      </c>
      <c r="B91" s="706">
        <v>0</v>
      </c>
      <c r="C91" s="707">
        <v>14.407080000000001</v>
      </c>
      <c r="D91" s="707">
        <v>14.407080000000001</v>
      </c>
      <c r="E91" s="708">
        <v>0</v>
      </c>
      <c r="F91" s="706">
        <v>0</v>
      </c>
      <c r="G91" s="707">
        <v>0</v>
      </c>
      <c r="H91" s="707">
        <v>25.54318</v>
      </c>
      <c r="I91" s="707">
        <v>39.948440000000005</v>
      </c>
      <c r="J91" s="707">
        <v>39.948440000000005</v>
      </c>
      <c r="K91" s="709">
        <v>0</v>
      </c>
      <c r="L91" s="270"/>
      <c r="M91" s="705" t="str">
        <f t="shared" si="1"/>
        <v/>
      </c>
    </row>
    <row r="92" spans="1:13" ht="14.45" customHeight="1" x14ac:dyDescent="0.2">
      <c r="A92" s="710" t="s">
        <v>416</v>
      </c>
      <c r="B92" s="706">
        <v>0</v>
      </c>
      <c r="C92" s="707">
        <v>17.071000000000002</v>
      </c>
      <c r="D92" s="707">
        <v>17.071000000000002</v>
      </c>
      <c r="E92" s="708">
        <v>0</v>
      </c>
      <c r="F92" s="706">
        <v>0</v>
      </c>
      <c r="G92" s="707">
        <v>0</v>
      </c>
      <c r="H92" s="707">
        <v>0.31900000000000001</v>
      </c>
      <c r="I92" s="707">
        <v>0.31900000000000001</v>
      </c>
      <c r="J92" s="707">
        <v>0.31900000000000001</v>
      </c>
      <c r="K92" s="709">
        <v>0</v>
      </c>
      <c r="L92" s="270"/>
      <c r="M92" s="705" t="str">
        <f t="shared" si="1"/>
        <v/>
      </c>
    </row>
    <row r="93" spans="1:13" ht="14.45" customHeight="1" x14ac:dyDescent="0.2">
      <c r="A93" s="710" t="s">
        <v>417</v>
      </c>
      <c r="B93" s="706">
        <v>0</v>
      </c>
      <c r="C93" s="707">
        <v>17.071000000000002</v>
      </c>
      <c r="D93" s="707">
        <v>17.071000000000002</v>
      </c>
      <c r="E93" s="708">
        <v>0</v>
      </c>
      <c r="F93" s="706">
        <v>0</v>
      </c>
      <c r="G93" s="707">
        <v>0</v>
      </c>
      <c r="H93" s="707">
        <v>0.31900000000000001</v>
      </c>
      <c r="I93" s="707">
        <v>0.31900000000000001</v>
      </c>
      <c r="J93" s="707">
        <v>0.31900000000000001</v>
      </c>
      <c r="K93" s="709">
        <v>0</v>
      </c>
      <c r="L93" s="270"/>
      <c r="M93" s="705" t="str">
        <f t="shared" si="1"/>
        <v>X</v>
      </c>
    </row>
    <row r="94" spans="1:13" ht="14.45" customHeight="1" x14ac:dyDescent="0.2">
      <c r="A94" s="710" t="s">
        <v>418</v>
      </c>
      <c r="B94" s="706">
        <v>0</v>
      </c>
      <c r="C94" s="707">
        <v>17.071000000000002</v>
      </c>
      <c r="D94" s="707">
        <v>17.071000000000002</v>
      </c>
      <c r="E94" s="708">
        <v>0</v>
      </c>
      <c r="F94" s="706">
        <v>0</v>
      </c>
      <c r="G94" s="707">
        <v>0</v>
      </c>
      <c r="H94" s="707">
        <v>0.31900000000000001</v>
      </c>
      <c r="I94" s="707">
        <v>0.31900000000000001</v>
      </c>
      <c r="J94" s="707">
        <v>0.31900000000000001</v>
      </c>
      <c r="K94" s="709">
        <v>0</v>
      </c>
      <c r="L94" s="270"/>
      <c r="M94" s="705" t="str">
        <f t="shared" si="1"/>
        <v/>
      </c>
    </row>
    <row r="95" spans="1:13" ht="14.45" customHeight="1" x14ac:dyDescent="0.2">
      <c r="A95" s="710" t="s">
        <v>419</v>
      </c>
      <c r="B95" s="706">
        <v>3201.3670578000001</v>
      </c>
      <c r="C95" s="707">
        <v>3549.3048100000001</v>
      </c>
      <c r="D95" s="707">
        <v>347.93775219999998</v>
      </c>
      <c r="E95" s="708">
        <v>1.1086841171031181</v>
      </c>
      <c r="F95" s="706">
        <v>3980.3275343999999</v>
      </c>
      <c r="G95" s="707">
        <v>995.08188359999997</v>
      </c>
      <c r="H95" s="707">
        <v>288.42212999999998</v>
      </c>
      <c r="I95" s="707">
        <v>915.4543000000001</v>
      </c>
      <c r="J95" s="707">
        <v>-79.627583599999866</v>
      </c>
      <c r="K95" s="709">
        <v>0.22999471578360875</v>
      </c>
      <c r="L95" s="270"/>
      <c r="M95" s="705" t="str">
        <f t="shared" si="1"/>
        <v/>
      </c>
    </row>
    <row r="96" spans="1:13" ht="14.45" customHeight="1" x14ac:dyDescent="0.2">
      <c r="A96" s="710" t="s">
        <v>420</v>
      </c>
      <c r="B96" s="706">
        <v>28.771059399999999</v>
      </c>
      <c r="C96" s="707">
        <v>28.361319999999999</v>
      </c>
      <c r="D96" s="707">
        <v>-0.40973939999999942</v>
      </c>
      <c r="E96" s="708">
        <v>0.98575862660100733</v>
      </c>
      <c r="F96" s="706">
        <v>16.777194399999999</v>
      </c>
      <c r="G96" s="707">
        <v>4.1942985999999998</v>
      </c>
      <c r="H96" s="707">
        <v>2.7465300000000004</v>
      </c>
      <c r="I96" s="707">
        <v>8.6578400000000002</v>
      </c>
      <c r="J96" s="707">
        <v>4.4635414000000004</v>
      </c>
      <c r="K96" s="709">
        <v>0.51604814211367789</v>
      </c>
      <c r="L96" s="270"/>
      <c r="M96" s="705" t="str">
        <f t="shared" si="1"/>
        <v>X</v>
      </c>
    </row>
    <row r="97" spans="1:13" ht="14.45" customHeight="1" x14ac:dyDescent="0.2">
      <c r="A97" s="710" t="s">
        <v>421</v>
      </c>
      <c r="B97" s="706">
        <v>13.306266299999999</v>
      </c>
      <c r="C97" s="707">
        <v>12.2014</v>
      </c>
      <c r="D97" s="707">
        <v>-1.1048662999999994</v>
      </c>
      <c r="E97" s="708">
        <v>0.91696646714488195</v>
      </c>
      <c r="F97" s="706">
        <v>0</v>
      </c>
      <c r="G97" s="707">
        <v>0</v>
      </c>
      <c r="H97" s="707">
        <v>1.3289000000000002</v>
      </c>
      <c r="I97" s="707">
        <v>3.76</v>
      </c>
      <c r="J97" s="707">
        <v>3.76</v>
      </c>
      <c r="K97" s="709">
        <v>0</v>
      </c>
      <c r="L97" s="270"/>
      <c r="M97" s="705" t="str">
        <f t="shared" si="1"/>
        <v/>
      </c>
    </row>
    <row r="98" spans="1:13" ht="14.45" customHeight="1" x14ac:dyDescent="0.2">
      <c r="A98" s="710" t="s">
        <v>422</v>
      </c>
      <c r="B98" s="706">
        <v>15.464793100000001</v>
      </c>
      <c r="C98" s="707">
        <v>16.15992</v>
      </c>
      <c r="D98" s="707">
        <v>0.69512689999999822</v>
      </c>
      <c r="E98" s="708">
        <v>1.0449489945002883</v>
      </c>
      <c r="F98" s="706">
        <v>16.777194399999999</v>
      </c>
      <c r="G98" s="707">
        <v>4.1942985999999998</v>
      </c>
      <c r="H98" s="707">
        <v>1.4176300000000002</v>
      </c>
      <c r="I98" s="707">
        <v>4.8978400000000004</v>
      </c>
      <c r="J98" s="707">
        <v>0.70354140000000065</v>
      </c>
      <c r="K98" s="709">
        <v>0.29193438922064352</v>
      </c>
      <c r="L98" s="270"/>
      <c r="M98" s="705" t="str">
        <f t="shared" si="1"/>
        <v/>
      </c>
    </row>
    <row r="99" spans="1:13" ht="14.45" customHeight="1" x14ac:dyDescent="0.2">
      <c r="A99" s="710" t="s">
        <v>423</v>
      </c>
      <c r="B99" s="706">
        <v>126.430826</v>
      </c>
      <c r="C99" s="707">
        <v>141.49404999999999</v>
      </c>
      <c r="D99" s="707">
        <v>15.063223999999991</v>
      </c>
      <c r="E99" s="708">
        <v>1.1191420200007234</v>
      </c>
      <c r="F99" s="706">
        <v>128.18476889999999</v>
      </c>
      <c r="G99" s="707">
        <v>32.046192224999999</v>
      </c>
      <c r="H99" s="707">
        <v>0.56264999999999998</v>
      </c>
      <c r="I99" s="707">
        <v>83.002649999999988</v>
      </c>
      <c r="J99" s="707">
        <v>50.95645777499999</v>
      </c>
      <c r="K99" s="709">
        <v>0.64752349840215684</v>
      </c>
      <c r="L99" s="270"/>
      <c r="M99" s="705" t="str">
        <f t="shared" si="1"/>
        <v>X</v>
      </c>
    </row>
    <row r="100" spans="1:13" ht="14.45" customHeight="1" x14ac:dyDescent="0.2">
      <c r="A100" s="710" t="s">
        <v>424</v>
      </c>
      <c r="B100" s="706">
        <v>24.84</v>
      </c>
      <c r="C100" s="707">
        <v>24.84</v>
      </c>
      <c r="D100" s="707">
        <v>0</v>
      </c>
      <c r="E100" s="708">
        <v>1</v>
      </c>
      <c r="F100" s="706">
        <v>26.46</v>
      </c>
      <c r="G100" s="707">
        <v>6.6150000000000002</v>
      </c>
      <c r="H100" s="707">
        <v>0</v>
      </c>
      <c r="I100" s="707">
        <v>6.21</v>
      </c>
      <c r="J100" s="707">
        <v>-0.40500000000000025</v>
      </c>
      <c r="K100" s="709">
        <v>0.23469387755102039</v>
      </c>
      <c r="L100" s="270"/>
      <c r="M100" s="705" t="str">
        <f t="shared" si="1"/>
        <v/>
      </c>
    </row>
    <row r="101" spans="1:13" ht="14.45" customHeight="1" x14ac:dyDescent="0.2">
      <c r="A101" s="710" t="s">
        <v>425</v>
      </c>
      <c r="B101" s="706">
        <v>101.59082600000001</v>
      </c>
      <c r="C101" s="707">
        <v>116.65405</v>
      </c>
      <c r="D101" s="707">
        <v>15.063223999999991</v>
      </c>
      <c r="E101" s="708">
        <v>1.1482734671337349</v>
      </c>
      <c r="F101" s="706">
        <v>101.7247689</v>
      </c>
      <c r="G101" s="707">
        <v>25.431192224999997</v>
      </c>
      <c r="H101" s="707">
        <v>0.56264999999999998</v>
      </c>
      <c r="I101" s="707">
        <v>76.792649999999995</v>
      </c>
      <c r="J101" s="707">
        <v>51.361457774999998</v>
      </c>
      <c r="K101" s="709">
        <v>0.75490611411946884</v>
      </c>
      <c r="L101" s="270"/>
      <c r="M101" s="705" t="str">
        <f t="shared" si="1"/>
        <v/>
      </c>
    </row>
    <row r="102" spans="1:13" ht="14.45" customHeight="1" x14ac:dyDescent="0.2">
      <c r="A102" s="710" t="s">
        <v>426</v>
      </c>
      <c r="B102" s="706">
        <v>2716.0752815999999</v>
      </c>
      <c r="C102" s="707">
        <v>2382.9800399999999</v>
      </c>
      <c r="D102" s="707">
        <v>-333.09524160000001</v>
      </c>
      <c r="E102" s="708">
        <v>0.87736155773864322</v>
      </c>
      <c r="F102" s="706">
        <v>2604.6776356</v>
      </c>
      <c r="G102" s="707">
        <v>651.16940890000001</v>
      </c>
      <c r="H102" s="707">
        <v>219.71576999999999</v>
      </c>
      <c r="I102" s="707">
        <v>619.61433</v>
      </c>
      <c r="J102" s="707">
        <v>-31.555078900000012</v>
      </c>
      <c r="K102" s="709">
        <v>0.23788522676713844</v>
      </c>
      <c r="L102" s="270"/>
      <c r="M102" s="705" t="str">
        <f t="shared" si="1"/>
        <v>X</v>
      </c>
    </row>
    <row r="103" spans="1:13" ht="14.45" customHeight="1" x14ac:dyDescent="0.2">
      <c r="A103" s="710" t="s">
        <v>427</v>
      </c>
      <c r="B103" s="706">
        <v>1096.6585404</v>
      </c>
      <c r="C103" s="707">
        <v>1089.7193</v>
      </c>
      <c r="D103" s="707">
        <v>-6.939240400000017</v>
      </c>
      <c r="E103" s="708">
        <v>0.99367237827968857</v>
      </c>
      <c r="F103" s="706">
        <v>1241.2703862999999</v>
      </c>
      <c r="G103" s="707">
        <v>310.31759657499998</v>
      </c>
      <c r="H103" s="707">
        <v>93.927059999999997</v>
      </c>
      <c r="I103" s="707">
        <v>284.20992000000001</v>
      </c>
      <c r="J103" s="707">
        <v>-26.107676574999971</v>
      </c>
      <c r="K103" s="709">
        <v>0.22896697056245563</v>
      </c>
      <c r="L103" s="270"/>
      <c r="M103" s="705" t="str">
        <f t="shared" si="1"/>
        <v/>
      </c>
    </row>
    <row r="104" spans="1:13" ht="14.45" customHeight="1" x14ac:dyDescent="0.2">
      <c r="A104" s="710" t="s">
        <v>428</v>
      </c>
      <c r="B104" s="706">
        <v>2.7625023</v>
      </c>
      <c r="C104" s="707">
        <v>0.64734999999999998</v>
      </c>
      <c r="D104" s="707">
        <v>-2.1151523000000001</v>
      </c>
      <c r="E104" s="708">
        <v>0.23433464652681013</v>
      </c>
      <c r="F104" s="706">
        <v>3.5187312000000004</v>
      </c>
      <c r="G104" s="707">
        <v>0.8796828000000001</v>
      </c>
      <c r="H104" s="707">
        <v>0.96426000000000001</v>
      </c>
      <c r="I104" s="707">
        <v>3.5018699999999998</v>
      </c>
      <c r="J104" s="707">
        <v>2.6221871999999999</v>
      </c>
      <c r="K104" s="709">
        <v>0.99520815912281091</v>
      </c>
      <c r="L104" s="270"/>
      <c r="M104" s="705" t="str">
        <f t="shared" si="1"/>
        <v/>
      </c>
    </row>
    <row r="105" spans="1:13" ht="14.45" customHeight="1" x14ac:dyDescent="0.2">
      <c r="A105" s="710" t="s">
        <v>429</v>
      </c>
      <c r="B105" s="706">
        <v>180.62423850000002</v>
      </c>
      <c r="C105" s="707">
        <v>180.09464000000003</v>
      </c>
      <c r="D105" s="707">
        <v>-0.52959849999999165</v>
      </c>
      <c r="E105" s="708">
        <v>0.99706795442074625</v>
      </c>
      <c r="F105" s="706">
        <v>191.3135182</v>
      </c>
      <c r="G105" s="707">
        <v>47.828379550000001</v>
      </c>
      <c r="H105" s="707">
        <v>18.761500000000002</v>
      </c>
      <c r="I105" s="707">
        <v>49.241959999999999</v>
      </c>
      <c r="J105" s="707">
        <v>1.4135804499999978</v>
      </c>
      <c r="K105" s="709">
        <v>0.25738881634345478</v>
      </c>
      <c r="L105" s="270"/>
      <c r="M105" s="705" t="str">
        <f t="shared" si="1"/>
        <v/>
      </c>
    </row>
    <row r="106" spans="1:13" ht="14.45" customHeight="1" x14ac:dyDescent="0.2">
      <c r="A106" s="710" t="s">
        <v>430</v>
      </c>
      <c r="B106" s="706">
        <v>1436.0300004000001</v>
      </c>
      <c r="C106" s="707">
        <v>1112.51875</v>
      </c>
      <c r="D106" s="707">
        <v>-323.51125040000011</v>
      </c>
      <c r="E106" s="708">
        <v>0.77471832043210276</v>
      </c>
      <c r="F106" s="706">
        <v>1168.5749999</v>
      </c>
      <c r="G106" s="707">
        <v>292.14374997499999</v>
      </c>
      <c r="H106" s="707">
        <v>106.06295</v>
      </c>
      <c r="I106" s="707">
        <v>282.66058000000004</v>
      </c>
      <c r="J106" s="707">
        <v>-9.483169974999953</v>
      </c>
      <c r="K106" s="709">
        <v>0.24188484267093557</v>
      </c>
      <c r="L106" s="270"/>
      <c r="M106" s="705" t="str">
        <f t="shared" si="1"/>
        <v/>
      </c>
    </row>
    <row r="107" spans="1:13" ht="14.45" customHeight="1" x14ac:dyDescent="0.2">
      <c r="A107" s="710" t="s">
        <v>431</v>
      </c>
      <c r="B107" s="706">
        <v>310.35702209999999</v>
      </c>
      <c r="C107" s="707">
        <v>946.85338000000002</v>
      </c>
      <c r="D107" s="707">
        <v>636.49635790000002</v>
      </c>
      <c r="E107" s="708">
        <v>3.0508521237676871</v>
      </c>
      <c r="F107" s="706">
        <v>1205.0462101000001</v>
      </c>
      <c r="G107" s="707">
        <v>301.26155252500001</v>
      </c>
      <c r="H107" s="707">
        <v>65.397180000000006</v>
      </c>
      <c r="I107" s="707">
        <v>181.91548</v>
      </c>
      <c r="J107" s="707">
        <v>-119.34607252500001</v>
      </c>
      <c r="K107" s="709">
        <v>0.15096141415597983</v>
      </c>
      <c r="L107" s="270"/>
      <c r="M107" s="705" t="str">
        <f t="shared" si="1"/>
        <v>X</v>
      </c>
    </row>
    <row r="108" spans="1:13" ht="14.45" customHeight="1" x14ac:dyDescent="0.2">
      <c r="A108" s="710" t="s">
        <v>432</v>
      </c>
      <c r="B108" s="706">
        <v>15.8782742</v>
      </c>
      <c r="C108" s="707">
        <v>0</v>
      </c>
      <c r="D108" s="707">
        <v>-15.8782742</v>
      </c>
      <c r="E108" s="708">
        <v>0</v>
      </c>
      <c r="F108" s="706">
        <v>17.231851299999999</v>
      </c>
      <c r="G108" s="707">
        <v>4.3079628249999997</v>
      </c>
      <c r="H108" s="707">
        <v>0</v>
      </c>
      <c r="I108" s="707">
        <v>0</v>
      </c>
      <c r="J108" s="707">
        <v>-4.3079628249999997</v>
      </c>
      <c r="K108" s="709">
        <v>0</v>
      </c>
      <c r="L108" s="270"/>
      <c r="M108" s="705" t="str">
        <f t="shared" si="1"/>
        <v/>
      </c>
    </row>
    <row r="109" spans="1:13" ht="14.45" customHeight="1" x14ac:dyDescent="0.2">
      <c r="A109" s="710" t="s">
        <v>433</v>
      </c>
      <c r="B109" s="706">
        <v>199.15918040000003</v>
      </c>
      <c r="C109" s="707">
        <v>557.77684999999997</v>
      </c>
      <c r="D109" s="707">
        <v>358.61766959999994</v>
      </c>
      <c r="E109" s="708">
        <v>2.8006584927681288</v>
      </c>
      <c r="F109" s="706">
        <v>756.04872369999998</v>
      </c>
      <c r="G109" s="707">
        <v>189.012180925</v>
      </c>
      <c r="H109" s="707">
        <v>54.314879999999995</v>
      </c>
      <c r="I109" s="707">
        <v>99.870179999999991</v>
      </c>
      <c r="J109" s="707">
        <v>-89.142000925000005</v>
      </c>
      <c r="K109" s="709">
        <v>0.13209489926951912</v>
      </c>
      <c r="L109" s="270"/>
      <c r="M109" s="705" t="str">
        <f t="shared" si="1"/>
        <v/>
      </c>
    </row>
    <row r="110" spans="1:13" ht="14.45" customHeight="1" x14ac:dyDescent="0.2">
      <c r="A110" s="710" t="s">
        <v>434</v>
      </c>
      <c r="B110" s="706">
        <v>2</v>
      </c>
      <c r="C110" s="707">
        <v>3.9617399999999998</v>
      </c>
      <c r="D110" s="707">
        <v>1.9617399999999998</v>
      </c>
      <c r="E110" s="708">
        <v>1.9808699999999999</v>
      </c>
      <c r="F110" s="706">
        <v>2</v>
      </c>
      <c r="G110" s="707">
        <v>0.5</v>
      </c>
      <c r="H110" s="707">
        <v>0</v>
      </c>
      <c r="I110" s="707">
        <v>0</v>
      </c>
      <c r="J110" s="707">
        <v>-0.5</v>
      </c>
      <c r="K110" s="709">
        <v>0</v>
      </c>
      <c r="L110" s="270"/>
      <c r="M110" s="705" t="str">
        <f t="shared" si="1"/>
        <v/>
      </c>
    </row>
    <row r="111" spans="1:13" ht="14.45" customHeight="1" x14ac:dyDescent="0.2">
      <c r="A111" s="710" t="s">
        <v>435</v>
      </c>
      <c r="B111" s="706">
        <v>58.3195683</v>
      </c>
      <c r="C111" s="707">
        <v>40.4086</v>
      </c>
      <c r="D111" s="707">
        <v>-17.9109683</v>
      </c>
      <c r="E111" s="708">
        <v>0.69288235797863407</v>
      </c>
      <c r="F111" s="706">
        <v>61.990030700000005</v>
      </c>
      <c r="G111" s="707">
        <v>15.497507675000001</v>
      </c>
      <c r="H111" s="707">
        <v>0</v>
      </c>
      <c r="I111" s="707">
        <v>0</v>
      </c>
      <c r="J111" s="707">
        <v>-15.497507675000001</v>
      </c>
      <c r="K111" s="709">
        <v>0</v>
      </c>
      <c r="L111" s="270"/>
      <c r="M111" s="705" t="str">
        <f t="shared" si="1"/>
        <v/>
      </c>
    </row>
    <row r="112" spans="1:13" ht="14.45" customHeight="1" x14ac:dyDescent="0.2">
      <c r="A112" s="710" t="s">
        <v>436</v>
      </c>
      <c r="B112" s="706">
        <v>0</v>
      </c>
      <c r="C112" s="707">
        <v>275.69496999999996</v>
      </c>
      <c r="D112" s="707">
        <v>275.69496999999996</v>
      </c>
      <c r="E112" s="708">
        <v>0</v>
      </c>
      <c r="F112" s="706">
        <v>136.07393239999999</v>
      </c>
      <c r="G112" s="707">
        <v>34.018483099999997</v>
      </c>
      <c r="H112" s="707">
        <v>11.0823</v>
      </c>
      <c r="I112" s="707">
        <v>82.045299999999997</v>
      </c>
      <c r="J112" s="707">
        <v>48.0268169</v>
      </c>
      <c r="K112" s="709">
        <v>0.60294649057999883</v>
      </c>
      <c r="L112" s="270"/>
      <c r="M112" s="705" t="str">
        <f t="shared" si="1"/>
        <v/>
      </c>
    </row>
    <row r="113" spans="1:13" ht="14.45" customHeight="1" x14ac:dyDescent="0.2">
      <c r="A113" s="710" t="s">
        <v>437</v>
      </c>
      <c r="B113" s="706">
        <v>34.999999199999998</v>
      </c>
      <c r="C113" s="707">
        <v>69.011219999999994</v>
      </c>
      <c r="D113" s="707">
        <v>34.011220799999997</v>
      </c>
      <c r="E113" s="708">
        <v>1.9717491879256956</v>
      </c>
      <c r="F113" s="706">
        <v>231.701672</v>
      </c>
      <c r="G113" s="707">
        <v>57.925418000000001</v>
      </c>
      <c r="H113" s="707">
        <v>0</v>
      </c>
      <c r="I113" s="707">
        <v>0</v>
      </c>
      <c r="J113" s="707">
        <v>-57.925418000000001</v>
      </c>
      <c r="K113" s="709">
        <v>0</v>
      </c>
      <c r="L113" s="270"/>
      <c r="M113" s="705" t="str">
        <f t="shared" si="1"/>
        <v/>
      </c>
    </row>
    <row r="114" spans="1:13" ht="14.45" customHeight="1" x14ac:dyDescent="0.2">
      <c r="A114" s="710" t="s">
        <v>438</v>
      </c>
      <c r="B114" s="706">
        <v>19.732868699999997</v>
      </c>
      <c r="C114" s="707">
        <v>25.210319999999999</v>
      </c>
      <c r="D114" s="707">
        <v>5.477451300000002</v>
      </c>
      <c r="E114" s="708">
        <v>1.2775800813999234</v>
      </c>
      <c r="F114" s="706">
        <v>25.641725399999999</v>
      </c>
      <c r="G114" s="707">
        <v>6.4104313499999996</v>
      </c>
      <c r="H114" s="707">
        <v>0</v>
      </c>
      <c r="I114" s="707">
        <v>4.1139999999999999</v>
      </c>
      <c r="J114" s="707">
        <v>-2.2964313499999998</v>
      </c>
      <c r="K114" s="709">
        <v>0.16044162145188562</v>
      </c>
      <c r="L114" s="270"/>
      <c r="M114" s="705" t="str">
        <f t="shared" si="1"/>
        <v>X</v>
      </c>
    </row>
    <row r="115" spans="1:13" ht="14.45" customHeight="1" x14ac:dyDescent="0.2">
      <c r="A115" s="710" t="s">
        <v>439</v>
      </c>
      <c r="B115" s="706">
        <v>0</v>
      </c>
      <c r="C115" s="707">
        <v>1.78122</v>
      </c>
      <c r="D115" s="707">
        <v>1.78122</v>
      </c>
      <c r="E115" s="708">
        <v>0</v>
      </c>
      <c r="F115" s="706">
        <v>0</v>
      </c>
      <c r="G115" s="707">
        <v>0</v>
      </c>
      <c r="H115" s="707">
        <v>0</v>
      </c>
      <c r="I115" s="707">
        <v>0</v>
      </c>
      <c r="J115" s="707">
        <v>0</v>
      </c>
      <c r="K115" s="709">
        <v>0</v>
      </c>
      <c r="L115" s="270"/>
      <c r="M115" s="705" t="str">
        <f t="shared" si="1"/>
        <v/>
      </c>
    </row>
    <row r="116" spans="1:13" ht="14.45" customHeight="1" x14ac:dyDescent="0.2">
      <c r="A116" s="710" t="s">
        <v>440</v>
      </c>
      <c r="B116" s="706">
        <v>19.732868699999997</v>
      </c>
      <c r="C116" s="707">
        <v>23.429099999999998</v>
      </c>
      <c r="D116" s="707">
        <v>3.6962313000000009</v>
      </c>
      <c r="E116" s="708">
        <v>1.1873134289896736</v>
      </c>
      <c r="F116" s="706">
        <v>25.641725399999999</v>
      </c>
      <c r="G116" s="707">
        <v>6.4104313499999996</v>
      </c>
      <c r="H116" s="707">
        <v>0</v>
      </c>
      <c r="I116" s="707">
        <v>4.1139999999999999</v>
      </c>
      <c r="J116" s="707">
        <v>-2.2964313499999998</v>
      </c>
      <c r="K116" s="709">
        <v>0.16044162145188562</v>
      </c>
      <c r="L116" s="270"/>
      <c r="M116" s="705" t="str">
        <f t="shared" si="1"/>
        <v/>
      </c>
    </row>
    <row r="117" spans="1:13" ht="14.45" customHeight="1" x14ac:dyDescent="0.2">
      <c r="A117" s="710" t="s">
        <v>441</v>
      </c>
      <c r="B117" s="706">
        <v>0</v>
      </c>
      <c r="C117" s="707">
        <v>24.4057</v>
      </c>
      <c r="D117" s="707">
        <v>24.4057</v>
      </c>
      <c r="E117" s="708">
        <v>0</v>
      </c>
      <c r="F117" s="706">
        <v>0</v>
      </c>
      <c r="G117" s="707">
        <v>0</v>
      </c>
      <c r="H117" s="707">
        <v>0</v>
      </c>
      <c r="I117" s="707">
        <v>18.149999999999999</v>
      </c>
      <c r="J117" s="707">
        <v>18.149999999999999</v>
      </c>
      <c r="K117" s="709">
        <v>0</v>
      </c>
      <c r="L117" s="270"/>
      <c r="M117" s="705" t="str">
        <f t="shared" si="1"/>
        <v>X</v>
      </c>
    </row>
    <row r="118" spans="1:13" ht="14.45" customHeight="1" x14ac:dyDescent="0.2">
      <c r="A118" s="710" t="s">
        <v>442</v>
      </c>
      <c r="B118" s="706">
        <v>0</v>
      </c>
      <c r="C118" s="707">
        <v>24.4057</v>
      </c>
      <c r="D118" s="707">
        <v>24.4057</v>
      </c>
      <c r="E118" s="708">
        <v>0</v>
      </c>
      <c r="F118" s="706">
        <v>0</v>
      </c>
      <c r="G118" s="707">
        <v>0</v>
      </c>
      <c r="H118" s="707">
        <v>0</v>
      </c>
      <c r="I118" s="707">
        <v>18.149999999999999</v>
      </c>
      <c r="J118" s="707">
        <v>18.149999999999999</v>
      </c>
      <c r="K118" s="709">
        <v>0</v>
      </c>
      <c r="L118" s="270"/>
      <c r="M118" s="705" t="str">
        <f t="shared" si="1"/>
        <v/>
      </c>
    </row>
    <row r="119" spans="1:13" ht="14.45" customHeight="1" x14ac:dyDescent="0.2">
      <c r="A119" s="710" t="s">
        <v>443</v>
      </c>
      <c r="B119" s="706">
        <v>72171.632765399903</v>
      </c>
      <c r="C119" s="707">
        <v>77156.776530000003</v>
      </c>
      <c r="D119" s="707">
        <v>4985.1437646000995</v>
      </c>
      <c r="E119" s="708">
        <v>1.0690734513490188</v>
      </c>
      <c r="F119" s="706">
        <v>80493.546727699999</v>
      </c>
      <c r="G119" s="707">
        <v>20123.386681925</v>
      </c>
      <c r="H119" s="707">
        <v>5498.66345</v>
      </c>
      <c r="I119" s="707">
        <v>16581.459139999999</v>
      </c>
      <c r="J119" s="707">
        <v>-3541.9275419250007</v>
      </c>
      <c r="K119" s="709">
        <v>0.20599737263526335</v>
      </c>
      <c r="L119" s="270"/>
      <c r="M119" s="705" t="str">
        <f t="shared" si="1"/>
        <v/>
      </c>
    </row>
    <row r="120" spans="1:13" ht="14.45" customHeight="1" x14ac:dyDescent="0.2">
      <c r="A120" s="710" t="s">
        <v>444</v>
      </c>
      <c r="B120" s="706">
        <v>53048.4797607</v>
      </c>
      <c r="C120" s="707">
        <v>57019.08</v>
      </c>
      <c r="D120" s="707">
        <v>3970.6002393000017</v>
      </c>
      <c r="E120" s="708">
        <v>1.074848520772155</v>
      </c>
      <c r="F120" s="706">
        <v>59368.252306800001</v>
      </c>
      <c r="G120" s="707">
        <v>14842.0630767</v>
      </c>
      <c r="H120" s="707">
        <v>4056.973</v>
      </c>
      <c r="I120" s="707">
        <v>12230.137000000001</v>
      </c>
      <c r="J120" s="707">
        <v>-2611.9260766999996</v>
      </c>
      <c r="K120" s="709">
        <v>0.20600466621112187</v>
      </c>
      <c r="L120" s="270"/>
      <c r="M120" s="705" t="str">
        <f t="shared" si="1"/>
        <v/>
      </c>
    </row>
    <row r="121" spans="1:13" ht="14.45" customHeight="1" x14ac:dyDescent="0.2">
      <c r="A121" s="710" t="s">
        <v>445</v>
      </c>
      <c r="B121" s="706">
        <v>52634.397148599994</v>
      </c>
      <c r="C121" s="707">
        <v>51621.692999999999</v>
      </c>
      <c r="D121" s="707">
        <v>-1012.7041485999944</v>
      </c>
      <c r="E121" s="708">
        <v>0.98075965141690746</v>
      </c>
      <c r="F121" s="706">
        <v>58739.661186700003</v>
      </c>
      <c r="G121" s="707">
        <v>14684.915296675001</v>
      </c>
      <c r="H121" s="707">
        <v>4013.7179999999998</v>
      </c>
      <c r="I121" s="707">
        <v>12133.293</v>
      </c>
      <c r="J121" s="707">
        <v>-2551.6222966750011</v>
      </c>
      <c r="K121" s="709">
        <v>0.20656048664351598</v>
      </c>
      <c r="L121" s="270"/>
      <c r="M121" s="705" t="str">
        <f t="shared" si="1"/>
        <v>X</v>
      </c>
    </row>
    <row r="122" spans="1:13" ht="14.45" customHeight="1" x14ac:dyDescent="0.2">
      <c r="A122" s="710" t="s">
        <v>446</v>
      </c>
      <c r="B122" s="706">
        <v>52634.397148599994</v>
      </c>
      <c r="C122" s="707">
        <v>51621.692999999999</v>
      </c>
      <c r="D122" s="707">
        <v>-1012.7041485999944</v>
      </c>
      <c r="E122" s="708">
        <v>0.98075965141690746</v>
      </c>
      <c r="F122" s="706">
        <v>58739.661186700003</v>
      </c>
      <c r="G122" s="707">
        <v>14684.915296675001</v>
      </c>
      <c r="H122" s="707">
        <v>4013.7179999999998</v>
      </c>
      <c r="I122" s="707">
        <v>12133.293</v>
      </c>
      <c r="J122" s="707">
        <v>-2551.6222966750011</v>
      </c>
      <c r="K122" s="709">
        <v>0.20656048664351598</v>
      </c>
      <c r="L122" s="270"/>
      <c r="M122" s="705" t="str">
        <f t="shared" si="1"/>
        <v/>
      </c>
    </row>
    <row r="123" spans="1:13" ht="14.45" customHeight="1" x14ac:dyDescent="0.2">
      <c r="A123" s="710" t="s">
        <v>447</v>
      </c>
      <c r="B123" s="706">
        <v>184.50545639999999</v>
      </c>
      <c r="C123" s="707">
        <v>174.04300000000001</v>
      </c>
      <c r="D123" s="707">
        <v>-10.462456399999979</v>
      </c>
      <c r="E123" s="708">
        <v>0.94329459624588108</v>
      </c>
      <c r="F123" s="706">
        <v>221.2371028</v>
      </c>
      <c r="G123" s="707">
        <v>55.309275700000001</v>
      </c>
      <c r="H123" s="707">
        <v>0</v>
      </c>
      <c r="I123" s="707">
        <v>4.5999999999999996</v>
      </c>
      <c r="J123" s="707">
        <v>-50.709275699999999</v>
      </c>
      <c r="K123" s="709">
        <v>2.0792172478223212E-2</v>
      </c>
      <c r="L123" s="270"/>
      <c r="M123" s="705" t="str">
        <f t="shared" si="1"/>
        <v>X</v>
      </c>
    </row>
    <row r="124" spans="1:13" ht="14.45" customHeight="1" x14ac:dyDescent="0.2">
      <c r="A124" s="710" t="s">
        <v>448</v>
      </c>
      <c r="B124" s="706">
        <v>184.50545639999999</v>
      </c>
      <c r="C124" s="707">
        <v>174.04300000000001</v>
      </c>
      <c r="D124" s="707">
        <v>-10.462456399999979</v>
      </c>
      <c r="E124" s="708">
        <v>0.94329459624588108</v>
      </c>
      <c r="F124" s="706">
        <v>221.2371028</v>
      </c>
      <c r="G124" s="707">
        <v>55.309275700000001</v>
      </c>
      <c r="H124" s="707">
        <v>0</v>
      </c>
      <c r="I124" s="707">
        <v>4.5999999999999996</v>
      </c>
      <c r="J124" s="707">
        <v>-50.709275699999999</v>
      </c>
      <c r="K124" s="709">
        <v>2.0792172478223212E-2</v>
      </c>
      <c r="L124" s="270"/>
      <c r="M124" s="705" t="str">
        <f t="shared" si="1"/>
        <v/>
      </c>
    </row>
    <row r="125" spans="1:13" ht="14.45" customHeight="1" x14ac:dyDescent="0.2">
      <c r="A125" s="710" t="s">
        <v>449</v>
      </c>
      <c r="B125" s="706">
        <v>123.6352289</v>
      </c>
      <c r="C125" s="707">
        <v>267.04399999999998</v>
      </c>
      <c r="D125" s="707">
        <v>143.40877109999997</v>
      </c>
      <c r="E125" s="708">
        <v>2.1599345297932309</v>
      </c>
      <c r="F125" s="706">
        <v>407.35401730000001</v>
      </c>
      <c r="G125" s="707">
        <v>101.838504325</v>
      </c>
      <c r="H125" s="707">
        <v>31.004999999999999</v>
      </c>
      <c r="I125" s="707">
        <v>74.244</v>
      </c>
      <c r="J125" s="707">
        <v>-27.594504325000003</v>
      </c>
      <c r="K125" s="709">
        <v>0.18225915750653382</v>
      </c>
      <c r="L125" s="270"/>
      <c r="M125" s="705" t="str">
        <f t="shared" si="1"/>
        <v>X</v>
      </c>
    </row>
    <row r="126" spans="1:13" ht="14.45" customHeight="1" x14ac:dyDescent="0.2">
      <c r="A126" s="710" t="s">
        <v>450</v>
      </c>
      <c r="B126" s="706">
        <v>123.6352289</v>
      </c>
      <c r="C126" s="707">
        <v>267.04399999999998</v>
      </c>
      <c r="D126" s="707">
        <v>143.40877109999997</v>
      </c>
      <c r="E126" s="708">
        <v>2.1599345297932309</v>
      </c>
      <c r="F126" s="706">
        <v>407.35401730000001</v>
      </c>
      <c r="G126" s="707">
        <v>101.838504325</v>
      </c>
      <c r="H126" s="707">
        <v>31.004999999999999</v>
      </c>
      <c r="I126" s="707">
        <v>74.244</v>
      </c>
      <c r="J126" s="707">
        <v>-27.594504325000003</v>
      </c>
      <c r="K126" s="709">
        <v>0.18225915750653382</v>
      </c>
      <c r="L126" s="270"/>
      <c r="M126" s="705" t="str">
        <f t="shared" si="1"/>
        <v/>
      </c>
    </row>
    <row r="127" spans="1:13" ht="14.45" customHeight="1" x14ac:dyDescent="0.2">
      <c r="A127" s="710" t="s">
        <v>451</v>
      </c>
      <c r="B127" s="706">
        <v>105.9419268</v>
      </c>
      <c r="C127" s="707">
        <v>128.25</v>
      </c>
      <c r="D127" s="707">
        <v>22.308073199999995</v>
      </c>
      <c r="E127" s="708">
        <v>1.2105688831024735</v>
      </c>
      <c r="F127" s="706">
        <v>0</v>
      </c>
      <c r="G127" s="707">
        <v>0</v>
      </c>
      <c r="H127" s="707">
        <v>12.25</v>
      </c>
      <c r="I127" s="707">
        <v>18</v>
      </c>
      <c r="J127" s="707">
        <v>18</v>
      </c>
      <c r="K127" s="709">
        <v>0</v>
      </c>
      <c r="L127" s="270"/>
      <c r="M127" s="705" t="str">
        <f t="shared" si="1"/>
        <v>X</v>
      </c>
    </row>
    <row r="128" spans="1:13" ht="14.45" customHeight="1" x14ac:dyDescent="0.2">
      <c r="A128" s="710" t="s">
        <v>452</v>
      </c>
      <c r="B128" s="706">
        <v>105.9419268</v>
      </c>
      <c r="C128" s="707">
        <v>128.25</v>
      </c>
      <c r="D128" s="707">
        <v>22.308073199999995</v>
      </c>
      <c r="E128" s="708">
        <v>1.2105688831024735</v>
      </c>
      <c r="F128" s="706">
        <v>0</v>
      </c>
      <c r="G128" s="707">
        <v>0</v>
      </c>
      <c r="H128" s="707">
        <v>12.25</v>
      </c>
      <c r="I128" s="707">
        <v>18</v>
      </c>
      <c r="J128" s="707">
        <v>18</v>
      </c>
      <c r="K128" s="709">
        <v>0</v>
      </c>
      <c r="L128" s="270"/>
      <c r="M128" s="705" t="str">
        <f t="shared" si="1"/>
        <v/>
      </c>
    </row>
    <row r="129" spans="1:13" ht="14.45" customHeight="1" x14ac:dyDescent="0.2">
      <c r="A129" s="710" t="s">
        <v>453</v>
      </c>
      <c r="B129" s="706">
        <v>0</v>
      </c>
      <c r="C129" s="707">
        <v>4828.05</v>
      </c>
      <c r="D129" s="707">
        <v>4828.05</v>
      </c>
      <c r="E129" s="708">
        <v>0</v>
      </c>
      <c r="F129" s="706">
        <v>0</v>
      </c>
      <c r="G129" s="707">
        <v>0</v>
      </c>
      <c r="H129" s="707">
        <v>0</v>
      </c>
      <c r="I129" s="707">
        <v>0</v>
      </c>
      <c r="J129" s="707">
        <v>0</v>
      </c>
      <c r="K129" s="709">
        <v>0</v>
      </c>
      <c r="L129" s="270"/>
      <c r="M129" s="705" t="str">
        <f t="shared" si="1"/>
        <v>X</v>
      </c>
    </row>
    <row r="130" spans="1:13" ht="14.45" customHeight="1" x14ac:dyDescent="0.2">
      <c r="A130" s="710" t="s">
        <v>454</v>
      </c>
      <c r="B130" s="706">
        <v>0</v>
      </c>
      <c r="C130" s="707">
        <v>4828.05</v>
      </c>
      <c r="D130" s="707">
        <v>4828.05</v>
      </c>
      <c r="E130" s="708">
        <v>0</v>
      </c>
      <c r="F130" s="706">
        <v>0</v>
      </c>
      <c r="G130" s="707">
        <v>0</v>
      </c>
      <c r="H130" s="707">
        <v>0</v>
      </c>
      <c r="I130" s="707">
        <v>0</v>
      </c>
      <c r="J130" s="707">
        <v>0</v>
      </c>
      <c r="K130" s="709">
        <v>0</v>
      </c>
      <c r="L130" s="270"/>
      <c r="M130" s="705" t="str">
        <f t="shared" si="1"/>
        <v/>
      </c>
    </row>
    <row r="131" spans="1:13" ht="14.45" customHeight="1" x14ac:dyDescent="0.2">
      <c r="A131" s="710" t="s">
        <v>455</v>
      </c>
      <c r="B131" s="706">
        <v>17842.467104899999</v>
      </c>
      <c r="C131" s="707">
        <v>19099.83726</v>
      </c>
      <c r="D131" s="707">
        <v>1257.3701551000013</v>
      </c>
      <c r="E131" s="708">
        <v>1.0704706444298107</v>
      </c>
      <c r="F131" s="706">
        <v>19924.822303800003</v>
      </c>
      <c r="G131" s="707">
        <v>4981.2055759500008</v>
      </c>
      <c r="H131" s="707">
        <v>1360.7793200000001</v>
      </c>
      <c r="I131" s="707">
        <v>4107.1346800000001</v>
      </c>
      <c r="J131" s="707">
        <v>-874.0708959500007</v>
      </c>
      <c r="K131" s="709">
        <v>0.20613155878517919</v>
      </c>
      <c r="L131" s="270"/>
      <c r="M131" s="705" t="str">
        <f t="shared" si="1"/>
        <v/>
      </c>
    </row>
    <row r="132" spans="1:13" ht="14.45" customHeight="1" x14ac:dyDescent="0.2">
      <c r="A132" s="710" t="s">
        <v>456</v>
      </c>
      <c r="B132" s="706">
        <v>4757.7576879999997</v>
      </c>
      <c r="C132" s="707">
        <v>4668.0665599999993</v>
      </c>
      <c r="D132" s="707">
        <v>-89.69112800000039</v>
      </c>
      <c r="E132" s="708">
        <v>0.98114844557422098</v>
      </c>
      <c r="F132" s="706">
        <v>5332.0956679000001</v>
      </c>
      <c r="G132" s="707">
        <v>1333.023916975</v>
      </c>
      <c r="H132" s="707">
        <v>362.33921000000004</v>
      </c>
      <c r="I132" s="707">
        <v>1093.6140700000001</v>
      </c>
      <c r="J132" s="707">
        <v>-239.40984697499994</v>
      </c>
      <c r="K132" s="709">
        <v>0.20510023415065817</v>
      </c>
      <c r="L132" s="270"/>
      <c r="M132" s="705" t="str">
        <f t="shared" si="1"/>
        <v>X</v>
      </c>
    </row>
    <row r="133" spans="1:13" ht="14.45" customHeight="1" x14ac:dyDescent="0.2">
      <c r="A133" s="710" t="s">
        <v>457</v>
      </c>
      <c r="B133" s="706">
        <v>4757.7576879999997</v>
      </c>
      <c r="C133" s="707">
        <v>4668.0665599999993</v>
      </c>
      <c r="D133" s="707">
        <v>-89.69112800000039</v>
      </c>
      <c r="E133" s="708">
        <v>0.98114844557422098</v>
      </c>
      <c r="F133" s="706">
        <v>5332.0956679000001</v>
      </c>
      <c r="G133" s="707">
        <v>1333.023916975</v>
      </c>
      <c r="H133" s="707">
        <v>362.33921000000004</v>
      </c>
      <c r="I133" s="707">
        <v>1093.6140700000001</v>
      </c>
      <c r="J133" s="707">
        <v>-239.40984697499994</v>
      </c>
      <c r="K133" s="709">
        <v>0.20510023415065817</v>
      </c>
      <c r="L133" s="270"/>
      <c r="M133" s="705" t="str">
        <f t="shared" si="1"/>
        <v/>
      </c>
    </row>
    <row r="134" spans="1:13" ht="14.45" customHeight="1" x14ac:dyDescent="0.2">
      <c r="A134" s="710" t="s">
        <v>458</v>
      </c>
      <c r="B134" s="706">
        <v>13084.709416899999</v>
      </c>
      <c r="C134" s="707">
        <v>12801.197</v>
      </c>
      <c r="D134" s="707">
        <v>-283.51241689999915</v>
      </c>
      <c r="E134" s="708">
        <v>0.9783325400766012</v>
      </c>
      <c r="F134" s="706">
        <v>14592.7266359</v>
      </c>
      <c r="G134" s="707">
        <v>3648.1816589750006</v>
      </c>
      <c r="H134" s="707">
        <v>998.44011</v>
      </c>
      <c r="I134" s="707">
        <v>3013.52061</v>
      </c>
      <c r="J134" s="707">
        <v>-634.66104897500054</v>
      </c>
      <c r="K134" s="709">
        <v>0.2065083986831048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710" t="s">
        <v>459</v>
      </c>
      <c r="B135" s="706">
        <v>13084.709416899999</v>
      </c>
      <c r="C135" s="707">
        <v>12801.197</v>
      </c>
      <c r="D135" s="707">
        <v>-283.51241689999915</v>
      </c>
      <c r="E135" s="708">
        <v>0.9783325400766012</v>
      </c>
      <c r="F135" s="706">
        <v>14592.7266359</v>
      </c>
      <c r="G135" s="707">
        <v>3648.1816589750006</v>
      </c>
      <c r="H135" s="707">
        <v>998.44011</v>
      </c>
      <c r="I135" s="707">
        <v>3013.52061</v>
      </c>
      <c r="J135" s="707">
        <v>-634.66104897500054</v>
      </c>
      <c r="K135" s="709">
        <v>0.2065083986831048</v>
      </c>
      <c r="L135" s="270"/>
      <c r="M135" s="705" t="str">
        <f t="shared" si="2"/>
        <v/>
      </c>
    </row>
    <row r="136" spans="1:13" ht="14.45" customHeight="1" x14ac:dyDescent="0.2">
      <c r="A136" s="710" t="s">
        <v>460</v>
      </c>
      <c r="B136" s="706">
        <v>0</v>
      </c>
      <c r="C136" s="707">
        <v>434.17581000000001</v>
      </c>
      <c r="D136" s="707">
        <v>434.17581000000001</v>
      </c>
      <c r="E136" s="708">
        <v>0</v>
      </c>
      <c r="F136" s="706">
        <v>0</v>
      </c>
      <c r="G136" s="707">
        <v>0</v>
      </c>
      <c r="H136" s="707">
        <v>0</v>
      </c>
      <c r="I136" s="707">
        <v>0</v>
      </c>
      <c r="J136" s="707">
        <v>0</v>
      </c>
      <c r="K136" s="709">
        <v>0</v>
      </c>
      <c r="L136" s="270"/>
      <c r="M136" s="705" t="str">
        <f t="shared" si="2"/>
        <v>X</v>
      </c>
    </row>
    <row r="137" spans="1:13" ht="14.45" customHeight="1" x14ac:dyDescent="0.2">
      <c r="A137" s="710" t="s">
        <v>461</v>
      </c>
      <c r="B137" s="706">
        <v>0</v>
      </c>
      <c r="C137" s="707">
        <v>434.17581000000001</v>
      </c>
      <c r="D137" s="707">
        <v>434.17581000000001</v>
      </c>
      <c r="E137" s="708">
        <v>0</v>
      </c>
      <c r="F137" s="706">
        <v>0</v>
      </c>
      <c r="G137" s="707">
        <v>0</v>
      </c>
      <c r="H137" s="707">
        <v>0</v>
      </c>
      <c r="I137" s="707">
        <v>0</v>
      </c>
      <c r="J137" s="707">
        <v>0</v>
      </c>
      <c r="K137" s="709">
        <v>0</v>
      </c>
      <c r="L137" s="270"/>
      <c r="M137" s="705" t="str">
        <f t="shared" si="2"/>
        <v/>
      </c>
    </row>
    <row r="138" spans="1:13" ht="14.45" customHeight="1" x14ac:dyDescent="0.2">
      <c r="A138" s="710" t="s">
        <v>462</v>
      </c>
      <c r="B138" s="706">
        <v>0</v>
      </c>
      <c r="C138" s="707">
        <v>1196.39789</v>
      </c>
      <c r="D138" s="707">
        <v>1196.39789</v>
      </c>
      <c r="E138" s="708">
        <v>0</v>
      </c>
      <c r="F138" s="706">
        <v>0</v>
      </c>
      <c r="G138" s="707">
        <v>0</v>
      </c>
      <c r="H138" s="707">
        <v>0</v>
      </c>
      <c r="I138" s="707">
        <v>0</v>
      </c>
      <c r="J138" s="707">
        <v>0</v>
      </c>
      <c r="K138" s="709">
        <v>0</v>
      </c>
      <c r="L138" s="270"/>
      <c r="M138" s="705" t="str">
        <f t="shared" si="2"/>
        <v>X</v>
      </c>
    </row>
    <row r="139" spans="1:13" ht="14.45" customHeight="1" x14ac:dyDescent="0.2">
      <c r="A139" s="710" t="s">
        <v>463</v>
      </c>
      <c r="B139" s="706">
        <v>0</v>
      </c>
      <c r="C139" s="707">
        <v>1196.39789</v>
      </c>
      <c r="D139" s="707">
        <v>1196.39789</v>
      </c>
      <c r="E139" s="708">
        <v>0</v>
      </c>
      <c r="F139" s="706">
        <v>0</v>
      </c>
      <c r="G139" s="707">
        <v>0</v>
      </c>
      <c r="H139" s="707">
        <v>0</v>
      </c>
      <c r="I139" s="707">
        <v>0</v>
      </c>
      <c r="J139" s="707">
        <v>0</v>
      </c>
      <c r="K139" s="709">
        <v>0</v>
      </c>
      <c r="L139" s="270"/>
      <c r="M139" s="705" t="str">
        <f t="shared" si="2"/>
        <v/>
      </c>
    </row>
    <row r="140" spans="1:13" ht="14.45" customHeight="1" x14ac:dyDescent="0.2">
      <c r="A140" s="710" t="s">
        <v>464</v>
      </c>
      <c r="B140" s="706">
        <v>219.71630500000001</v>
      </c>
      <c r="C140" s="707">
        <v>0</v>
      </c>
      <c r="D140" s="707">
        <v>-219.71630500000001</v>
      </c>
      <c r="E140" s="708">
        <v>0</v>
      </c>
      <c r="F140" s="706">
        <v>0</v>
      </c>
      <c r="G140" s="707">
        <v>0</v>
      </c>
      <c r="H140" s="707">
        <v>0</v>
      </c>
      <c r="I140" s="707">
        <v>0</v>
      </c>
      <c r="J140" s="707">
        <v>0</v>
      </c>
      <c r="K140" s="709">
        <v>0</v>
      </c>
      <c r="L140" s="270"/>
      <c r="M140" s="705" t="str">
        <f t="shared" si="2"/>
        <v/>
      </c>
    </row>
    <row r="141" spans="1:13" ht="14.45" customHeight="1" x14ac:dyDescent="0.2">
      <c r="A141" s="710" t="s">
        <v>465</v>
      </c>
      <c r="B141" s="706">
        <v>219.71630500000001</v>
      </c>
      <c r="C141" s="707">
        <v>0</v>
      </c>
      <c r="D141" s="707">
        <v>-219.71630500000001</v>
      </c>
      <c r="E141" s="708">
        <v>0</v>
      </c>
      <c r="F141" s="706">
        <v>0</v>
      </c>
      <c r="G141" s="707">
        <v>0</v>
      </c>
      <c r="H141" s="707">
        <v>0</v>
      </c>
      <c r="I141" s="707">
        <v>0</v>
      </c>
      <c r="J141" s="707">
        <v>0</v>
      </c>
      <c r="K141" s="709">
        <v>0</v>
      </c>
      <c r="L141" s="270"/>
      <c r="M141" s="705" t="str">
        <f t="shared" si="2"/>
        <v>X</v>
      </c>
    </row>
    <row r="142" spans="1:13" ht="14.45" customHeight="1" x14ac:dyDescent="0.2">
      <c r="A142" s="710" t="s">
        <v>466</v>
      </c>
      <c r="B142" s="706">
        <v>219.71630500000001</v>
      </c>
      <c r="C142" s="707">
        <v>0</v>
      </c>
      <c r="D142" s="707">
        <v>-219.71630500000001</v>
      </c>
      <c r="E142" s="708">
        <v>0</v>
      </c>
      <c r="F142" s="706">
        <v>0</v>
      </c>
      <c r="G142" s="707">
        <v>0</v>
      </c>
      <c r="H142" s="707">
        <v>0</v>
      </c>
      <c r="I142" s="707">
        <v>0</v>
      </c>
      <c r="J142" s="707">
        <v>0</v>
      </c>
      <c r="K142" s="709">
        <v>0</v>
      </c>
      <c r="L142" s="270"/>
      <c r="M142" s="705" t="str">
        <f t="shared" si="2"/>
        <v/>
      </c>
    </row>
    <row r="143" spans="1:13" ht="14.45" customHeight="1" x14ac:dyDescent="0.2">
      <c r="A143" s="710" t="s">
        <v>467</v>
      </c>
      <c r="B143" s="706">
        <v>1060.9695948000001</v>
      </c>
      <c r="C143" s="707">
        <v>1037.8592699999999</v>
      </c>
      <c r="D143" s="707">
        <v>-23.110324800000171</v>
      </c>
      <c r="E143" s="708">
        <v>0.97821773129666678</v>
      </c>
      <c r="F143" s="706">
        <v>1200.4721170999999</v>
      </c>
      <c r="G143" s="707">
        <v>300.11802927499997</v>
      </c>
      <c r="H143" s="707">
        <v>80.91113</v>
      </c>
      <c r="I143" s="707">
        <v>244.18745999999999</v>
      </c>
      <c r="J143" s="707">
        <v>-55.930569274999982</v>
      </c>
      <c r="K143" s="709">
        <v>0.20340952240514143</v>
      </c>
      <c r="L143" s="270"/>
      <c r="M143" s="705" t="str">
        <f t="shared" si="2"/>
        <v/>
      </c>
    </row>
    <row r="144" spans="1:13" ht="14.45" customHeight="1" x14ac:dyDescent="0.2">
      <c r="A144" s="710" t="s">
        <v>468</v>
      </c>
      <c r="B144" s="706">
        <v>1060.9695948000001</v>
      </c>
      <c r="C144" s="707">
        <v>1037.8592699999999</v>
      </c>
      <c r="D144" s="707">
        <v>-23.110324800000171</v>
      </c>
      <c r="E144" s="708">
        <v>0.97821773129666678</v>
      </c>
      <c r="F144" s="706">
        <v>1200.4721170999999</v>
      </c>
      <c r="G144" s="707">
        <v>300.11802927499997</v>
      </c>
      <c r="H144" s="707">
        <v>80.91113</v>
      </c>
      <c r="I144" s="707">
        <v>244.18745999999999</v>
      </c>
      <c r="J144" s="707">
        <v>-55.930569274999982</v>
      </c>
      <c r="K144" s="709">
        <v>0.20340952240514143</v>
      </c>
      <c r="L144" s="270"/>
      <c r="M144" s="705" t="str">
        <f t="shared" si="2"/>
        <v>X</v>
      </c>
    </row>
    <row r="145" spans="1:13" ht="14.45" customHeight="1" x14ac:dyDescent="0.2">
      <c r="A145" s="710" t="s">
        <v>469</v>
      </c>
      <c r="B145" s="706">
        <v>1060.9695948000001</v>
      </c>
      <c r="C145" s="707">
        <v>1037.8592699999999</v>
      </c>
      <c r="D145" s="707">
        <v>-23.110324800000171</v>
      </c>
      <c r="E145" s="708">
        <v>0.97821773129666678</v>
      </c>
      <c r="F145" s="706">
        <v>1200.4721170999999</v>
      </c>
      <c r="G145" s="707">
        <v>300.11802927499997</v>
      </c>
      <c r="H145" s="707">
        <v>80.91113</v>
      </c>
      <c r="I145" s="707">
        <v>244.18745999999999</v>
      </c>
      <c r="J145" s="707">
        <v>-55.930569274999982</v>
      </c>
      <c r="K145" s="709">
        <v>0.20340952240514143</v>
      </c>
      <c r="L145" s="270"/>
      <c r="M145" s="705" t="str">
        <f t="shared" si="2"/>
        <v/>
      </c>
    </row>
    <row r="146" spans="1:13" ht="14.45" customHeight="1" x14ac:dyDescent="0.2">
      <c r="A146" s="710" t="s">
        <v>470</v>
      </c>
      <c r="B146" s="706">
        <v>107.2521888</v>
      </c>
      <c r="C146" s="707">
        <v>34.914000000000001</v>
      </c>
      <c r="D146" s="707">
        <v>-72.338188799999998</v>
      </c>
      <c r="E146" s="708">
        <v>0.32553181795763969</v>
      </c>
      <c r="F146" s="706">
        <v>0</v>
      </c>
      <c r="G146" s="707">
        <v>0</v>
      </c>
      <c r="H146" s="707">
        <v>1.07</v>
      </c>
      <c r="I146" s="707">
        <v>15.8</v>
      </c>
      <c r="J146" s="707">
        <v>15.8</v>
      </c>
      <c r="K146" s="709">
        <v>0</v>
      </c>
      <c r="L146" s="270"/>
      <c r="M146" s="705" t="str">
        <f t="shared" si="2"/>
        <v/>
      </c>
    </row>
    <row r="147" spans="1:13" ht="14.45" customHeight="1" x14ac:dyDescent="0.2">
      <c r="A147" s="710" t="s">
        <v>471</v>
      </c>
      <c r="B147" s="706">
        <v>107.2521888</v>
      </c>
      <c r="C147" s="707">
        <v>34.914000000000001</v>
      </c>
      <c r="D147" s="707">
        <v>-72.338188799999998</v>
      </c>
      <c r="E147" s="708">
        <v>0.32553181795763969</v>
      </c>
      <c r="F147" s="706">
        <v>0</v>
      </c>
      <c r="G147" s="707">
        <v>0</v>
      </c>
      <c r="H147" s="707">
        <v>1.07</v>
      </c>
      <c r="I147" s="707">
        <v>15.8</v>
      </c>
      <c r="J147" s="707">
        <v>15.8</v>
      </c>
      <c r="K147" s="709">
        <v>0</v>
      </c>
      <c r="L147" s="270"/>
      <c r="M147" s="705" t="str">
        <f t="shared" si="2"/>
        <v/>
      </c>
    </row>
    <row r="148" spans="1:13" ht="14.45" customHeight="1" x14ac:dyDescent="0.2">
      <c r="A148" s="710" t="s">
        <v>472</v>
      </c>
      <c r="B148" s="706">
        <v>65.595289199999996</v>
      </c>
      <c r="C148" s="707">
        <v>34.914000000000001</v>
      </c>
      <c r="D148" s="707">
        <v>-30.681289199999995</v>
      </c>
      <c r="E148" s="708">
        <v>0.53226383214116546</v>
      </c>
      <c r="F148" s="706">
        <v>0</v>
      </c>
      <c r="G148" s="707">
        <v>0</v>
      </c>
      <c r="H148" s="707">
        <v>1.07</v>
      </c>
      <c r="I148" s="707">
        <v>15.8</v>
      </c>
      <c r="J148" s="707">
        <v>15.8</v>
      </c>
      <c r="K148" s="709">
        <v>0</v>
      </c>
      <c r="L148" s="270"/>
      <c r="M148" s="705" t="str">
        <f t="shared" si="2"/>
        <v>X</v>
      </c>
    </row>
    <row r="149" spans="1:13" ht="14.45" customHeight="1" x14ac:dyDescent="0.2">
      <c r="A149" s="710" t="s">
        <v>473</v>
      </c>
      <c r="B149" s="706">
        <v>1.0380132000000002</v>
      </c>
      <c r="C149" s="707">
        <v>1.9890000000000001</v>
      </c>
      <c r="D149" s="707">
        <v>0.95098679999999991</v>
      </c>
      <c r="E149" s="708">
        <v>1.9161606037379868</v>
      </c>
      <c r="F149" s="706">
        <v>0</v>
      </c>
      <c r="G149" s="707">
        <v>0</v>
      </c>
      <c r="H149" s="707">
        <v>0</v>
      </c>
      <c r="I149" s="707">
        <v>0</v>
      </c>
      <c r="J149" s="707">
        <v>0</v>
      </c>
      <c r="K149" s="709">
        <v>0</v>
      </c>
      <c r="L149" s="270"/>
      <c r="M149" s="705" t="str">
        <f t="shared" si="2"/>
        <v/>
      </c>
    </row>
    <row r="150" spans="1:13" ht="14.45" customHeight="1" x14ac:dyDescent="0.2">
      <c r="A150" s="710" t="s">
        <v>474</v>
      </c>
      <c r="B150" s="706">
        <v>11.326798800000001</v>
      </c>
      <c r="C150" s="707">
        <v>19.335000000000001</v>
      </c>
      <c r="D150" s="707">
        <v>8.0082012000000002</v>
      </c>
      <c r="E150" s="708">
        <v>1.7070136356620018</v>
      </c>
      <c r="F150" s="706">
        <v>0</v>
      </c>
      <c r="G150" s="707">
        <v>0</v>
      </c>
      <c r="H150" s="707">
        <v>0</v>
      </c>
      <c r="I150" s="707">
        <v>0</v>
      </c>
      <c r="J150" s="707">
        <v>0</v>
      </c>
      <c r="K150" s="709">
        <v>0</v>
      </c>
      <c r="L150" s="270"/>
      <c r="M150" s="705" t="str">
        <f t="shared" si="2"/>
        <v/>
      </c>
    </row>
    <row r="151" spans="1:13" ht="14.45" customHeight="1" x14ac:dyDescent="0.2">
      <c r="A151" s="710" t="s">
        <v>475</v>
      </c>
      <c r="B151" s="706">
        <v>53.230477200000003</v>
      </c>
      <c r="C151" s="707">
        <v>13.59</v>
      </c>
      <c r="D151" s="707">
        <v>-39.640477200000007</v>
      </c>
      <c r="E151" s="708">
        <v>0.25530486884306947</v>
      </c>
      <c r="F151" s="706">
        <v>0</v>
      </c>
      <c r="G151" s="707">
        <v>0</v>
      </c>
      <c r="H151" s="707">
        <v>1.07</v>
      </c>
      <c r="I151" s="707">
        <v>15.8</v>
      </c>
      <c r="J151" s="707">
        <v>15.8</v>
      </c>
      <c r="K151" s="709">
        <v>0</v>
      </c>
      <c r="L151" s="270"/>
      <c r="M151" s="705" t="str">
        <f t="shared" si="2"/>
        <v/>
      </c>
    </row>
    <row r="152" spans="1:13" ht="14.45" customHeight="1" x14ac:dyDescent="0.2">
      <c r="A152" s="710" t="s">
        <v>476</v>
      </c>
      <c r="B152" s="706">
        <v>27.631693200000001</v>
      </c>
      <c r="C152" s="707">
        <v>0</v>
      </c>
      <c r="D152" s="707">
        <v>-27.631693200000001</v>
      </c>
      <c r="E152" s="708">
        <v>0</v>
      </c>
      <c r="F152" s="706">
        <v>0</v>
      </c>
      <c r="G152" s="707">
        <v>0</v>
      </c>
      <c r="H152" s="707">
        <v>0</v>
      </c>
      <c r="I152" s="707">
        <v>0</v>
      </c>
      <c r="J152" s="707">
        <v>0</v>
      </c>
      <c r="K152" s="709">
        <v>0</v>
      </c>
      <c r="L152" s="270"/>
      <c r="M152" s="705" t="str">
        <f t="shared" si="2"/>
        <v>X</v>
      </c>
    </row>
    <row r="153" spans="1:13" ht="14.45" customHeight="1" x14ac:dyDescent="0.2">
      <c r="A153" s="710" t="s">
        <v>477</v>
      </c>
      <c r="B153" s="706">
        <v>27.631693200000001</v>
      </c>
      <c r="C153" s="707">
        <v>0</v>
      </c>
      <c r="D153" s="707">
        <v>-27.631693200000001</v>
      </c>
      <c r="E153" s="708">
        <v>0</v>
      </c>
      <c r="F153" s="706">
        <v>0</v>
      </c>
      <c r="G153" s="707">
        <v>0</v>
      </c>
      <c r="H153" s="707">
        <v>0</v>
      </c>
      <c r="I153" s="707">
        <v>0</v>
      </c>
      <c r="J153" s="707">
        <v>0</v>
      </c>
      <c r="K153" s="709">
        <v>0</v>
      </c>
      <c r="L153" s="270"/>
      <c r="M153" s="705" t="str">
        <f t="shared" si="2"/>
        <v/>
      </c>
    </row>
    <row r="154" spans="1:13" ht="14.45" customHeight="1" x14ac:dyDescent="0.2">
      <c r="A154" s="710" t="s">
        <v>478</v>
      </c>
      <c r="B154" s="706">
        <v>14.025206399999998</v>
      </c>
      <c r="C154" s="707">
        <v>0</v>
      </c>
      <c r="D154" s="707">
        <v>-14.025206399999998</v>
      </c>
      <c r="E154" s="708">
        <v>0</v>
      </c>
      <c r="F154" s="706">
        <v>0</v>
      </c>
      <c r="G154" s="707">
        <v>0</v>
      </c>
      <c r="H154" s="707">
        <v>0</v>
      </c>
      <c r="I154" s="707">
        <v>0</v>
      </c>
      <c r="J154" s="707">
        <v>0</v>
      </c>
      <c r="K154" s="709">
        <v>0</v>
      </c>
      <c r="L154" s="270"/>
      <c r="M154" s="705" t="str">
        <f t="shared" si="2"/>
        <v>X</v>
      </c>
    </row>
    <row r="155" spans="1:13" ht="14.45" customHeight="1" x14ac:dyDescent="0.2">
      <c r="A155" s="710" t="s">
        <v>479</v>
      </c>
      <c r="B155" s="706">
        <v>14.025206399999998</v>
      </c>
      <c r="C155" s="707">
        <v>0</v>
      </c>
      <c r="D155" s="707">
        <v>-14.025206399999998</v>
      </c>
      <c r="E155" s="708">
        <v>0</v>
      </c>
      <c r="F155" s="706">
        <v>0</v>
      </c>
      <c r="G155" s="707">
        <v>0</v>
      </c>
      <c r="H155" s="707">
        <v>0</v>
      </c>
      <c r="I155" s="707">
        <v>0</v>
      </c>
      <c r="J155" s="707">
        <v>0</v>
      </c>
      <c r="K155" s="709">
        <v>0</v>
      </c>
      <c r="L155" s="270"/>
      <c r="M155" s="705" t="str">
        <f t="shared" si="2"/>
        <v/>
      </c>
    </row>
    <row r="156" spans="1:13" ht="14.45" customHeight="1" x14ac:dyDescent="0.2">
      <c r="A156" s="710" t="s">
        <v>480</v>
      </c>
      <c r="B156" s="706">
        <v>7530.9244979999994</v>
      </c>
      <c r="C156" s="707">
        <v>8109.5756600000004</v>
      </c>
      <c r="D156" s="707">
        <v>578.65116200000102</v>
      </c>
      <c r="E156" s="708">
        <v>1.0768366702061181</v>
      </c>
      <c r="F156" s="706">
        <v>7486.9037939999998</v>
      </c>
      <c r="G156" s="707">
        <v>1871.7259485</v>
      </c>
      <c r="H156" s="707">
        <v>651.2093000000001</v>
      </c>
      <c r="I156" s="707">
        <v>1953.2367199999999</v>
      </c>
      <c r="J156" s="707">
        <v>81.510771499999919</v>
      </c>
      <c r="K156" s="709">
        <v>0.26088711351751609</v>
      </c>
      <c r="L156" s="270"/>
      <c r="M156" s="705" t="str">
        <f t="shared" si="2"/>
        <v/>
      </c>
    </row>
    <row r="157" spans="1:13" ht="14.45" customHeight="1" x14ac:dyDescent="0.2">
      <c r="A157" s="710" t="s">
        <v>481</v>
      </c>
      <c r="B157" s="706">
        <v>7530.9244979999994</v>
      </c>
      <c r="C157" s="707">
        <v>7681.5827900000004</v>
      </c>
      <c r="D157" s="707">
        <v>150.65829200000098</v>
      </c>
      <c r="E157" s="708">
        <v>1.0200052851465995</v>
      </c>
      <c r="F157" s="706">
        <v>7486.9037939999998</v>
      </c>
      <c r="G157" s="707">
        <v>1871.7259485</v>
      </c>
      <c r="H157" s="707">
        <v>651.2093000000001</v>
      </c>
      <c r="I157" s="707">
        <v>1953.2367199999999</v>
      </c>
      <c r="J157" s="707">
        <v>81.510771499999919</v>
      </c>
      <c r="K157" s="709">
        <v>0.26088711351751609</v>
      </c>
      <c r="L157" s="270"/>
      <c r="M157" s="705" t="str">
        <f t="shared" si="2"/>
        <v/>
      </c>
    </row>
    <row r="158" spans="1:13" ht="14.45" customHeight="1" x14ac:dyDescent="0.2">
      <c r="A158" s="710" t="s">
        <v>482</v>
      </c>
      <c r="B158" s="706">
        <v>7530.9244979999994</v>
      </c>
      <c r="C158" s="707">
        <v>7680.9717899999996</v>
      </c>
      <c r="D158" s="707">
        <v>150.0472920000002</v>
      </c>
      <c r="E158" s="708">
        <v>1.0199241530093481</v>
      </c>
      <c r="F158" s="706">
        <v>7486.9037939999998</v>
      </c>
      <c r="G158" s="707">
        <v>1871.7259485</v>
      </c>
      <c r="H158" s="707">
        <v>651.2093000000001</v>
      </c>
      <c r="I158" s="707">
        <v>1948.3507199999999</v>
      </c>
      <c r="J158" s="707">
        <v>76.624771499999952</v>
      </c>
      <c r="K158" s="709">
        <v>0.26023450729544662</v>
      </c>
      <c r="L158" s="270"/>
      <c r="M158" s="705" t="str">
        <f t="shared" si="2"/>
        <v>X</v>
      </c>
    </row>
    <row r="159" spans="1:13" ht="14.45" customHeight="1" x14ac:dyDescent="0.2">
      <c r="A159" s="710" t="s">
        <v>483</v>
      </c>
      <c r="B159" s="706">
        <v>176.7526158</v>
      </c>
      <c r="C159" s="707">
        <v>141.74735000000001</v>
      </c>
      <c r="D159" s="707">
        <v>-35.005265799999989</v>
      </c>
      <c r="E159" s="708">
        <v>0.80195333663627744</v>
      </c>
      <c r="F159" s="706">
        <v>140.24613840000001</v>
      </c>
      <c r="G159" s="707">
        <v>35.061534600000002</v>
      </c>
      <c r="H159" s="707">
        <v>11.582780000000001</v>
      </c>
      <c r="I159" s="707">
        <v>34.680980000000005</v>
      </c>
      <c r="J159" s="707">
        <v>-0.38055459999999641</v>
      </c>
      <c r="K159" s="709">
        <v>0.24728652350544864</v>
      </c>
      <c r="L159" s="270"/>
      <c r="M159" s="705" t="str">
        <f t="shared" si="2"/>
        <v/>
      </c>
    </row>
    <row r="160" spans="1:13" ht="14.45" customHeight="1" x14ac:dyDescent="0.2">
      <c r="A160" s="710" t="s">
        <v>484</v>
      </c>
      <c r="B160" s="706">
        <v>1674.3585221999999</v>
      </c>
      <c r="C160" s="707">
        <v>1819.12048</v>
      </c>
      <c r="D160" s="707">
        <v>144.76195780000012</v>
      </c>
      <c r="E160" s="708">
        <v>1.0864581604719832</v>
      </c>
      <c r="F160" s="706">
        <v>1598.7236676</v>
      </c>
      <c r="G160" s="707">
        <v>399.6809169</v>
      </c>
      <c r="H160" s="707">
        <v>158.04849999999999</v>
      </c>
      <c r="I160" s="707">
        <v>467.88546000000002</v>
      </c>
      <c r="J160" s="707">
        <v>68.204543100000024</v>
      </c>
      <c r="K160" s="709">
        <v>0.29266187114274006</v>
      </c>
      <c r="L160" s="270"/>
      <c r="M160" s="705" t="str">
        <f t="shared" si="2"/>
        <v/>
      </c>
    </row>
    <row r="161" spans="1:13" ht="14.45" customHeight="1" x14ac:dyDescent="0.2">
      <c r="A161" s="710" t="s">
        <v>485</v>
      </c>
      <c r="B161" s="706">
        <v>139.69200000000001</v>
      </c>
      <c r="C161" s="707">
        <v>139.43600000000001</v>
      </c>
      <c r="D161" s="707">
        <v>-0.25600000000000023</v>
      </c>
      <c r="E161" s="708">
        <v>0.99816739684448641</v>
      </c>
      <c r="F161" s="706">
        <v>101.9870004</v>
      </c>
      <c r="G161" s="707">
        <v>25.4967501</v>
      </c>
      <c r="H161" s="707">
        <v>11.083</v>
      </c>
      <c r="I161" s="707">
        <v>34.301000000000002</v>
      </c>
      <c r="J161" s="707">
        <v>8.8042499000000021</v>
      </c>
      <c r="K161" s="709">
        <v>0.33632717763508224</v>
      </c>
      <c r="L161" s="270"/>
      <c r="M161" s="705" t="str">
        <f t="shared" si="2"/>
        <v/>
      </c>
    </row>
    <row r="162" spans="1:13" ht="14.45" customHeight="1" x14ac:dyDescent="0.2">
      <c r="A162" s="710" t="s">
        <v>486</v>
      </c>
      <c r="B162" s="706">
        <v>4.0060295999999997</v>
      </c>
      <c r="C162" s="707">
        <v>9.0784400000000005</v>
      </c>
      <c r="D162" s="707">
        <v>5.0724104000000008</v>
      </c>
      <c r="E162" s="708">
        <v>2.2661939392559658</v>
      </c>
      <c r="F162" s="706">
        <v>8.9896560000000001</v>
      </c>
      <c r="G162" s="707">
        <v>2.247414</v>
      </c>
      <c r="H162" s="707">
        <v>0.74851999999999996</v>
      </c>
      <c r="I162" s="707">
        <v>2.2437399999999998</v>
      </c>
      <c r="J162" s="707">
        <v>-3.6740000000001771E-3</v>
      </c>
      <c r="K162" s="709">
        <v>0.24959130805450172</v>
      </c>
      <c r="L162" s="270"/>
      <c r="M162" s="705" t="str">
        <f t="shared" si="2"/>
        <v/>
      </c>
    </row>
    <row r="163" spans="1:13" ht="14.45" customHeight="1" x14ac:dyDescent="0.2">
      <c r="A163" s="710" t="s">
        <v>487</v>
      </c>
      <c r="B163" s="706">
        <v>5536.1153303999999</v>
      </c>
      <c r="C163" s="707">
        <v>5571.5895199999995</v>
      </c>
      <c r="D163" s="707">
        <v>35.47418959999959</v>
      </c>
      <c r="E163" s="708">
        <v>1.0064077764791501</v>
      </c>
      <c r="F163" s="706">
        <v>5636.9573316000005</v>
      </c>
      <c r="G163" s="707">
        <v>1409.2393329000001</v>
      </c>
      <c r="H163" s="707">
        <v>469.74650000000003</v>
      </c>
      <c r="I163" s="707">
        <v>1409.23954</v>
      </c>
      <c r="J163" s="707">
        <v>2.0709999989776406E-4</v>
      </c>
      <c r="K163" s="709">
        <v>0.25000003673967847</v>
      </c>
      <c r="L163" s="270"/>
      <c r="M163" s="705" t="str">
        <f t="shared" si="2"/>
        <v/>
      </c>
    </row>
    <row r="164" spans="1:13" ht="14.45" customHeight="1" x14ac:dyDescent="0.2">
      <c r="A164" s="710" t="s">
        <v>488</v>
      </c>
      <c r="B164" s="706">
        <v>0</v>
      </c>
      <c r="C164" s="707">
        <v>0.61099999999999999</v>
      </c>
      <c r="D164" s="707">
        <v>0.61099999999999999</v>
      </c>
      <c r="E164" s="708">
        <v>0</v>
      </c>
      <c r="F164" s="706">
        <v>0</v>
      </c>
      <c r="G164" s="707">
        <v>0</v>
      </c>
      <c r="H164" s="707">
        <v>0</v>
      </c>
      <c r="I164" s="707">
        <v>4.8860000000000001</v>
      </c>
      <c r="J164" s="707">
        <v>4.8860000000000001</v>
      </c>
      <c r="K164" s="709">
        <v>0</v>
      </c>
      <c r="L164" s="270"/>
      <c r="M164" s="705" t="str">
        <f t="shared" si="2"/>
        <v>X</v>
      </c>
    </row>
    <row r="165" spans="1:13" ht="14.45" customHeight="1" x14ac:dyDescent="0.2">
      <c r="A165" s="710" t="s">
        <v>489</v>
      </c>
      <c r="B165" s="706">
        <v>0</v>
      </c>
      <c r="C165" s="707">
        <v>0.61099999999999999</v>
      </c>
      <c r="D165" s="707">
        <v>0.61099999999999999</v>
      </c>
      <c r="E165" s="708">
        <v>0</v>
      </c>
      <c r="F165" s="706">
        <v>0</v>
      </c>
      <c r="G165" s="707">
        <v>0</v>
      </c>
      <c r="H165" s="707">
        <v>0</v>
      </c>
      <c r="I165" s="707">
        <v>4.8860000000000001</v>
      </c>
      <c r="J165" s="707">
        <v>4.8860000000000001</v>
      </c>
      <c r="K165" s="709">
        <v>0</v>
      </c>
      <c r="L165" s="270"/>
      <c r="M165" s="705" t="str">
        <f t="shared" si="2"/>
        <v/>
      </c>
    </row>
    <row r="166" spans="1:13" ht="14.45" customHeight="1" x14ac:dyDescent="0.2">
      <c r="A166" s="710" t="s">
        <v>490</v>
      </c>
      <c r="B166" s="706">
        <v>0</v>
      </c>
      <c r="C166" s="707">
        <v>427.99286999999998</v>
      </c>
      <c r="D166" s="707">
        <v>427.99286999999998</v>
      </c>
      <c r="E166" s="708">
        <v>0</v>
      </c>
      <c r="F166" s="706">
        <v>0</v>
      </c>
      <c r="G166" s="707">
        <v>0</v>
      </c>
      <c r="H166" s="707">
        <v>0</v>
      </c>
      <c r="I166" s="707">
        <v>0</v>
      </c>
      <c r="J166" s="707">
        <v>0</v>
      </c>
      <c r="K166" s="709">
        <v>0</v>
      </c>
      <c r="L166" s="270"/>
      <c r="M166" s="705" t="str">
        <f t="shared" si="2"/>
        <v/>
      </c>
    </row>
    <row r="167" spans="1:13" ht="14.45" customHeight="1" x14ac:dyDescent="0.2">
      <c r="A167" s="710" t="s">
        <v>491</v>
      </c>
      <c r="B167" s="706">
        <v>0</v>
      </c>
      <c r="C167" s="707">
        <v>129.03066999999999</v>
      </c>
      <c r="D167" s="707">
        <v>129.03066999999999</v>
      </c>
      <c r="E167" s="708">
        <v>0</v>
      </c>
      <c r="F167" s="706">
        <v>0</v>
      </c>
      <c r="G167" s="707">
        <v>0</v>
      </c>
      <c r="H167" s="707">
        <v>0</v>
      </c>
      <c r="I167" s="707">
        <v>0</v>
      </c>
      <c r="J167" s="707">
        <v>0</v>
      </c>
      <c r="K167" s="709">
        <v>0</v>
      </c>
      <c r="L167" s="270"/>
      <c r="M167" s="705" t="str">
        <f t="shared" si="2"/>
        <v>X</v>
      </c>
    </row>
    <row r="168" spans="1:13" ht="14.45" customHeight="1" x14ac:dyDescent="0.2">
      <c r="A168" s="710" t="s">
        <v>492</v>
      </c>
      <c r="B168" s="706">
        <v>0</v>
      </c>
      <c r="C168" s="707">
        <v>74.110420000000005</v>
      </c>
      <c r="D168" s="707">
        <v>74.110420000000005</v>
      </c>
      <c r="E168" s="708">
        <v>0</v>
      </c>
      <c r="F168" s="706">
        <v>0</v>
      </c>
      <c r="G168" s="707">
        <v>0</v>
      </c>
      <c r="H168" s="707">
        <v>0</v>
      </c>
      <c r="I168" s="707">
        <v>0</v>
      </c>
      <c r="J168" s="707">
        <v>0</v>
      </c>
      <c r="K168" s="709">
        <v>0</v>
      </c>
      <c r="L168" s="270"/>
      <c r="M168" s="705" t="str">
        <f t="shared" si="2"/>
        <v/>
      </c>
    </row>
    <row r="169" spans="1:13" ht="14.45" customHeight="1" x14ac:dyDescent="0.2">
      <c r="A169" s="710" t="s">
        <v>493</v>
      </c>
      <c r="B169" s="706">
        <v>0</v>
      </c>
      <c r="C169" s="707">
        <v>54.920250000000003</v>
      </c>
      <c r="D169" s="707">
        <v>54.920250000000003</v>
      </c>
      <c r="E169" s="708">
        <v>0</v>
      </c>
      <c r="F169" s="706">
        <v>0</v>
      </c>
      <c r="G169" s="707">
        <v>0</v>
      </c>
      <c r="H169" s="707">
        <v>0</v>
      </c>
      <c r="I169" s="707">
        <v>0</v>
      </c>
      <c r="J169" s="707">
        <v>0</v>
      </c>
      <c r="K169" s="709">
        <v>0</v>
      </c>
      <c r="L169" s="270"/>
      <c r="M169" s="705" t="str">
        <f t="shared" si="2"/>
        <v/>
      </c>
    </row>
    <row r="170" spans="1:13" ht="14.45" customHeight="1" x14ac:dyDescent="0.2">
      <c r="A170" s="710" t="s">
        <v>494</v>
      </c>
      <c r="B170" s="706">
        <v>0</v>
      </c>
      <c r="C170" s="707">
        <v>14.07375</v>
      </c>
      <c r="D170" s="707">
        <v>14.07375</v>
      </c>
      <c r="E170" s="708">
        <v>0</v>
      </c>
      <c r="F170" s="706">
        <v>0</v>
      </c>
      <c r="G170" s="707">
        <v>0</v>
      </c>
      <c r="H170" s="707">
        <v>0</v>
      </c>
      <c r="I170" s="707">
        <v>0</v>
      </c>
      <c r="J170" s="707">
        <v>0</v>
      </c>
      <c r="K170" s="709">
        <v>0</v>
      </c>
      <c r="L170" s="270"/>
      <c r="M170" s="705" t="str">
        <f t="shared" si="2"/>
        <v>X</v>
      </c>
    </row>
    <row r="171" spans="1:13" ht="14.45" customHeight="1" x14ac:dyDescent="0.2">
      <c r="A171" s="710" t="s">
        <v>495</v>
      </c>
      <c r="B171" s="706">
        <v>0</v>
      </c>
      <c r="C171" s="707">
        <v>4.9307499999999997</v>
      </c>
      <c r="D171" s="707">
        <v>4.9307499999999997</v>
      </c>
      <c r="E171" s="708">
        <v>0</v>
      </c>
      <c r="F171" s="706">
        <v>0</v>
      </c>
      <c r="G171" s="707">
        <v>0</v>
      </c>
      <c r="H171" s="707">
        <v>0</v>
      </c>
      <c r="I171" s="707">
        <v>0</v>
      </c>
      <c r="J171" s="707">
        <v>0</v>
      </c>
      <c r="K171" s="709">
        <v>0</v>
      </c>
      <c r="L171" s="270"/>
      <c r="M171" s="705" t="str">
        <f t="shared" si="2"/>
        <v/>
      </c>
    </row>
    <row r="172" spans="1:13" ht="14.45" customHeight="1" x14ac:dyDescent="0.2">
      <c r="A172" s="710" t="s">
        <v>496</v>
      </c>
      <c r="B172" s="706">
        <v>0</v>
      </c>
      <c r="C172" s="707">
        <v>9.1430000000000007</v>
      </c>
      <c r="D172" s="707">
        <v>9.1430000000000007</v>
      </c>
      <c r="E172" s="708">
        <v>0</v>
      </c>
      <c r="F172" s="706">
        <v>0</v>
      </c>
      <c r="G172" s="707">
        <v>0</v>
      </c>
      <c r="H172" s="707">
        <v>0</v>
      </c>
      <c r="I172" s="707">
        <v>0</v>
      </c>
      <c r="J172" s="707">
        <v>0</v>
      </c>
      <c r="K172" s="709">
        <v>0</v>
      </c>
      <c r="L172" s="270"/>
      <c r="M172" s="705" t="str">
        <f t="shared" si="2"/>
        <v/>
      </c>
    </row>
    <row r="173" spans="1:13" ht="14.45" customHeight="1" x14ac:dyDescent="0.2">
      <c r="A173" s="710" t="s">
        <v>497</v>
      </c>
      <c r="B173" s="706">
        <v>0</v>
      </c>
      <c r="C173" s="707">
        <v>44.104500000000002</v>
      </c>
      <c r="D173" s="707">
        <v>44.104500000000002</v>
      </c>
      <c r="E173" s="708">
        <v>0</v>
      </c>
      <c r="F173" s="706">
        <v>0</v>
      </c>
      <c r="G173" s="707">
        <v>0</v>
      </c>
      <c r="H173" s="707">
        <v>0</v>
      </c>
      <c r="I173" s="707">
        <v>0</v>
      </c>
      <c r="J173" s="707">
        <v>0</v>
      </c>
      <c r="K173" s="709">
        <v>0</v>
      </c>
      <c r="L173" s="270"/>
      <c r="M173" s="705" t="str">
        <f t="shared" si="2"/>
        <v>X</v>
      </c>
    </row>
    <row r="174" spans="1:13" ht="14.45" customHeight="1" x14ac:dyDescent="0.2">
      <c r="A174" s="710" t="s">
        <v>498</v>
      </c>
      <c r="B174" s="706">
        <v>0</v>
      </c>
      <c r="C174" s="707">
        <v>39.688000000000002</v>
      </c>
      <c r="D174" s="707">
        <v>39.688000000000002</v>
      </c>
      <c r="E174" s="708">
        <v>0</v>
      </c>
      <c r="F174" s="706">
        <v>0</v>
      </c>
      <c r="G174" s="707">
        <v>0</v>
      </c>
      <c r="H174" s="707">
        <v>0</v>
      </c>
      <c r="I174" s="707">
        <v>0</v>
      </c>
      <c r="J174" s="707">
        <v>0</v>
      </c>
      <c r="K174" s="709">
        <v>0</v>
      </c>
      <c r="L174" s="270"/>
      <c r="M174" s="705" t="str">
        <f t="shared" si="2"/>
        <v/>
      </c>
    </row>
    <row r="175" spans="1:13" ht="14.45" customHeight="1" x14ac:dyDescent="0.2">
      <c r="A175" s="710" t="s">
        <v>499</v>
      </c>
      <c r="B175" s="706">
        <v>0</v>
      </c>
      <c r="C175" s="707">
        <v>4.4165000000000001</v>
      </c>
      <c r="D175" s="707">
        <v>4.4165000000000001</v>
      </c>
      <c r="E175" s="708">
        <v>0</v>
      </c>
      <c r="F175" s="706">
        <v>0</v>
      </c>
      <c r="G175" s="707">
        <v>0</v>
      </c>
      <c r="H175" s="707">
        <v>0</v>
      </c>
      <c r="I175" s="707">
        <v>0</v>
      </c>
      <c r="J175" s="707">
        <v>0</v>
      </c>
      <c r="K175" s="709">
        <v>0</v>
      </c>
      <c r="L175" s="270"/>
      <c r="M175" s="705" t="str">
        <f t="shared" si="2"/>
        <v/>
      </c>
    </row>
    <row r="176" spans="1:13" ht="14.45" customHeight="1" x14ac:dyDescent="0.2">
      <c r="A176" s="710" t="s">
        <v>500</v>
      </c>
      <c r="B176" s="706">
        <v>0</v>
      </c>
      <c r="C176" s="707">
        <v>240.78395</v>
      </c>
      <c r="D176" s="707">
        <v>240.78395</v>
      </c>
      <c r="E176" s="708">
        <v>0</v>
      </c>
      <c r="F176" s="706">
        <v>0</v>
      </c>
      <c r="G176" s="707">
        <v>0</v>
      </c>
      <c r="H176" s="707">
        <v>0</v>
      </c>
      <c r="I176" s="707">
        <v>0</v>
      </c>
      <c r="J176" s="707">
        <v>0</v>
      </c>
      <c r="K176" s="709">
        <v>0</v>
      </c>
      <c r="L176" s="270"/>
      <c r="M176" s="705" t="str">
        <f t="shared" si="2"/>
        <v>X</v>
      </c>
    </row>
    <row r="177" spans="1:13" ht="14.45" customHeight="1" x14ac:dyDescent="0.2">
      <c r="A177" s="710" t="s">
        <v>501</v>
      </c>
      <c r="B177" s="706">
        <v>0</v>
      </c>
      <c r="C177" s="707">
        <v>240.78395</v>
      </c>
      <c r="D177" s="707">
        <v>240.78395</v>
      </c>
      <c r="E177" s="708">
        <v>0</v>
      </c>
      <c r="F177" s="706">
        <v>0</v>
      </c>
      <c r="G177" s="707">
        <v>0</v>
      </c>
      <c r="H177" s="707">
        <v>0</v>
      </c>
      <c r="I177" s="707">
        <v>0</v>
      </c>
      <c r="J177" s="707">
        <v>0</v>
      </c>
      <c r="K177" s="709">
        <v>0</v>
      </c>
      <c r="L177" s="270"/>
      <c r="M177" s="705" t="str">
        <f t="shared" si="2"/>
        <v/>
      </c>
    </row>
    <row r="178" spans="1:13" ht="14.45" customHeight="1" x14ac:dyDescent="0.2">
      <c r="A178" s="710" t="s">
        <v>502</v>
      </c>
      <c r="B178" s="706">
        <v>494.58543249999997</v>
      </c>
      <c r="C178" s="707">
        <v>114580.26928000001</v>
      </c>
      <c r="D178" s="707">
        <v>114085.68384750001</v>
      </c>
      <c r="E178" s="708">
        <v>231.66931686771832</v>
      </c>
      <c r="F178" s="706">
        <v>106741.1863126</v>
      </c>
      <c r="G178" s="707">
        <v>26685.296578150002</v>
      </c>
      <c r="H178" s="707">
        <v>9944.6915300000001</v>
      </c>
      <c r="I178" s="707">
        <v>27276.616480000001</v>
      </c>
      <c r="J178" s="707">
        <v>591.31990184999813</v>
      </c>
      <c r="K178" s="709">
        <v>0.25553975388767253</v>
      </c>
      <c r="L178" s="270"/>
      <c r="M178" s="705" t="str">
        <f t="shared" si="2"/>
        <v/>
      </c>
    </row>
    <row r="179" spans="1:13" ht="14.45" customHeight="1" x14ac:dyDescent="0.2">
      <c r="A179" s="710" t="s">
        <v>503</v>
      </c>
      <c r="B179" s="706">
        <v>271.82165370000001</v>
      </c>
      <c r="C179" s="707">
        <v>107611.99119</v>
      </c>
      <c r="D179" s="707">
        <v>107340.1695363</v>
      </c>
      <c r="E179" s="708">
        <v>395.89190090340475</v>
      </c>
      <c r="F179" s="706">
        <v>106628.8026504</v>
      </c>
      <c r="G179" s="707">
        <v>26657.2006626</v>
      </c>
      <c r="H179" s="707">
        <v>9913.6201199999996</v>
      </c>
      <c r="I179" s="707">
        <v>27210.287519999998</v>
      </c>
      <c r="J179" s="707">
        <v>553.08685739999783</v>
      </c>
      <c r="K179" s="709">
        <v>0.25518703055508729</v>
      </c>
      <c r="L179" s="270"/>
      <c r="M179" s="705" t="str">
        <f t="shared" si="2"/>
        <v/>
      </c>
    </row>
    <row r="180" spans="1:13" ht="14.45" customHeight="1" x14ac:dyDescent="0.2">
      <c r="A180" s="710" t="s">
        <v>504</v>
      </c>
      <c r="B180" s="706">
        <v>33.821653599999998</v>
      </c>
      <c r="C180" s="707">
        <v>107476.97154000001</v>
      </c>
      <c r="D180" s="707">
        <v>107443.14988640002</v>
      </c>
      <c r="E180" s="708">
        <v>3177.756262632884</v>
      </c>
      <c r="F180" s="706">
        <v>106480.8026505</v>
      </c>
      <c r="G180" s="707">
        <v>26620.200662625</v>
      </c>
      <c r="H180" s="707">
        <v>9903.5378499999988</v>
      </c>
      <c r="I180" s="707">
        <v>27187.411329999999</v>
      </c>
      <c r="J180" s="707">
        <v>567.21066737499859</v>
      </c>
      <c r="K180" s="709">
        <v>0.25532688196610187</v>
      </c>
      <c r="L180" s="270"/>
      <c r="M180" s="705" t="str">
        <f t="shared" si="2"/>
        <v/>
      </c>
    </row>
    <row r="181" spans="1:13" ht="14.45" customHeight="1" x14ac:dyDescent="0.2">
      <c r="A181" s="710" t="s">
        <v>505</v>
      </c>
      <c r="B181" s="706">
        <v>33.821653599999998</v>
      </c>
      <c r="C181" s="707">
        <v>123.2912</v>
      </c>
      <c r="D181" s="707">
        <v>89.469546400000013</v>
      </c>
      <c r="E181" s="708">
        <v>3.6453332961815921</v>
      </c>
      <c r="F181" s="706">
        <v>24.7912347</v>
      </c>
      <c r="G181" s="707">
        <v>6.197808675000001</v>
      </c>
      <c r="H181" s="707">
        <v>11.13</v>
      </c>
      <c r="I181" s="707">
        <v>24.573</v>
      </c>
      <c r="J181" s="707">
        <v>18.375191324999999</v>
      </c>
      <c r="K181" s="709">
        <v>0.99119710241781545</v>
      </c>
      <c r="L181" s="270"/>
      <c r="M181" s="705" t="str">
        <f t="shared" si="2"/>
        <v>X</v>
      </c>
    </row>
    <row r="182" spans="1:13" ht="14.45" customHeight="1" x14ac:dyDescent="0.2">
      <c r="A182" s="710" t="s">
        <v>506</v>
      </c>
      <c r="B182" s="706">
        <v>0.2304117</v>
      </c>
      <c r="C182" s="707">
        <v>0</v>
      </c>
      <c r="D182" s="707">
        <v>-0.2304117</v>
      </c>
      <c r="E182" s="708">
        <v>0</v>
      </c>
      <c r="F182" s="706">
        <v>0.37304770000000004</v>
      </c>
      <c r="G182" s="707">
        <v>9.3261925000000009E-2</v>
      </c>
      <c r="H182" s="707">
        <v>0</v>
      </c>
      <c r="I182" s="707">
        <v>0</v>
      </c>
      <c r="J182" s="707">
        <v>-9.3261925000000009E-2</v>
      </c>
      <c r="K182" s="709">
        <v>0</v>
      </c>
      <c r="L182" s="270"/>
      <c r="M182" s="705" t="str">
        <f t="shared" si="2"/>
        <v/>
      </c>
    </row>
    <row r="183" spans="1:13" ht="14.45" customHeight="1" x14ac:dyDescent="0.2">
      <c r="A183" s="710" t="s">
        <v>507</v>
      </c>
      <c r="B183" s="706">
        <v>33.321161500000002</v>
      </c>
      <c r="C183" s="707">
        <v>42.252859999999998</v>
      </c>
      <c r="D183" s="707">
        <v>8.931698499999996</v>
      </c>
      <c r="E183" s="708">
        <v>1.268048834372115</v>
      </c>
      <c r="F183" s="706">
        <v>24.099723600000001</v>
      </c>
      <c r="G183" s="707">
        <v>6.0249309000000011</v>
      </c>
      <c r="H183" s="707">
        <v>0</v>
      </c>
      <c r="I183" s="707">
        <v>0</v>
      </c>
      <c r="J183" s="707">
        <v>-6.0249309000000011</v>
      </c>
      <c r="K183" s="709">
        <v>0</v>
      </c>
      <c r="L183" s="270"/>
      <c r="M183" s="705" t="str">
        <f t="shared" si="2"/>
        <v/>
      </c>
    </row>
    <row r="184" spans="1:13" ht="14.45" customHeight="1" x14ac:dyDescent="0.2">
      <c r="A184" s="710" t="s">
        <v>508</v>
      </c>
      <c r="B184" s="706">
        <v>0.2700804</v>
      </c>
      <c r="C184" s="707">
        <v>81.038339999999991</v>
      </c>
      <c r="D184" s="707">
        <v>80.768259599999993</v>
      </c>
      <c r="E184" s="708">
        <v>300.05265098837231</v>
      </c>
      <c r="F184" s="706">
        <v>0.31846339999999995</v>
      </c>
      <c r="G184" s="707">
        <v>7.9615849999999988E-2</v>
      </c>
      <c r="H184" s="707">
        <v>11.13</v>
      </c>
      <c r="I184" s="707">
        <v>24.573</v>
      </c>
      <c r="J184" s="707">
        <v>24.493384150000001</v>
      </c>
      <c r="K184" s="709">
        <v>77.161143164332245</v>
      </c>
      <c r="L184" s="270"/>
      <c r="M184" s="705" t="str">
        <f t="shared" si="2"/>
        <v/>
      </c>
    </row>
    <row r="185" spans="1:13" ht="14.45" customHeight="1" x14ac:dyDescent="0.2">
      <c r="A185" s="710" t="s">
        <v>509</v>
      </c>
      <c r="B185" s="706">
        <v>0</v>
      </c>
      <c r="C185" s="707">
        <v>11.421940000000001</v>
      </c>
      <c r="D185" s="707">
        <v>11.421940000000001</v>
      </c>
      <c r="E185" s="708">
        <v>0</v>
      </c>
      <c r="F185" s="706">
        <v>112.7933606</v>
      </c>
      <c r="G185" s="707">
        <v>28.19834015</v>
      </c>
      <c r="H185" s="707">
        <v>-4.0196100000000001</v>
      </c>
      <c r="I185" s="707">
        <v>-4.7424499999999998</v>
      </c>
      <c r="J185" s="707">
        <v>-32.940790149999998</v>
      </c>
      <c r="K185" s="709">
        <v>-4.2045471247356379E-2</v>
      </c>
      <c r="L185" s="270"/>
      <c r="M185" s="705" t="str">
        <f t="shared" si="2"/>
        <v>X</v>
      </c>
    </row>
    <row r="186" spans="1:13" ht="14.45" customHeight="1" x14ac:dyDescent="0.2">
      <c r="A186" s="710" t="s">
        <v>510</v>
      </c>
      <c r="B186" s="706">
        <v>0</v>
      </c>
      <c r="C186" s="707">
        <v>8.131999999999999E-2</v>
      </c>
      <c r="D186" s="707">
        <v>8.131999999999999E-2</v>
      </c>
      <c r="E186" s="708">
        <v>0</v>
      </c>
      <c r="F186" s="706">
        <v>37.822350800000002</v>
      </c>
      <c r="G186" s="707">
        <v>9.4555877000000006</v>
      </c>
      <c r="H186" s="707">
        <v>0</v>
      </c>
      <c r="I186" s="707">
        <v>0</v>
      </c>
      <c r="J186" s="707">
        <v>-9.4555877000000006</v>
      </c>
      <c r="K186" s="709">
        <v>0</v>
      </c>
      <c r="L186" s="270"/>
      <c r="M186" s="705" t="str">
        <f t="shared" si="2"/>
        <v/>
      </c>
    </row>
    <row r="187" spans="1:13" ht="14.45" customHeight="1" x14ac:dyDescent="0.2">
      <c r="A187" s="710" t="s">
        <v>511</v>
      </c>
      <c r="B187" s="706">
        <v>0</v>
      </c>
      <c r="C187" s="707">
        <v>11.340620000000001</v>
      </c>
      <c r="D187" s="707">
        <v>11.340620000000001</v>
      </c>
      <c r="E187" s="708">
        <v>0</v>
      </c>
      <c r="F187" s="706">
        <v>74.971009800000004</v>
      </c>
      <c r="G187" s="707">
        <v>18.742752450000001</v>
      </c>
      <c r="H187" s="707">
        <v>-4.0196100000000001</v>
      </c>
      <c r="I187" s="707">
        <v>-4.7424499999999998</v>
      </c>
      <c r="J187" s="707">
        <v>-23.485202450000003</v>
      </c>
      <c r="K187" s="709">
        <v>-6.3257117819960323E-2</v>
      </c>
      <c r="L187" s="270"/>
      <c r="M187" s="705" t="str">
        <f t="shared" si="2"/>
        <v/>
      </c>
    </row>
    <row r="188" spans="1:13" ht="14.45" customHeight="1" x14ac:dyDescent="0.2">
      <c r="A188" s="710" t="s">
        <v>512</v>
      </c>
      <c r="B188" s="706">
        <v>0</v>
      </c>
      <c r="C188" s="707">
        <v>101141.80816</v>
      </c>
      <c r="D188" s="707">
        <v>101141.80816</v>
      </c>
      <c r="E188" s="708">
        <v>0</v>
      </c>
      <c r="F188" s="706">
        <v>106343.21805519999</v>
      </c>
      <c r="G188" s="707">
        <v>26585.804513800002</v>
      </c>
      <c r="H188" s="707">
        <v>9895.4366799999989</v>
      </c>
      <c r="I188" s="707">
        <v>27028.859079999998</v>
      </c>
      <c r="J188" s="707">
        <v>443.05456619999677</v>
      </c>
      <c r="K188" s="709">
        <v>0.25416627006688874</v>
      </c>
      <c r="L188" s="270"/>
      <c r="M188" s="705" t="str">
        <f t="shared" si="2"/>
        <v>X</v>
      </c>
    </row>
    <row r="189" spans="1:13" ht="14.45" customHeight="1" x14ac:dyDescent="0.2">
      <c r="A189" s="710" t="s">
        <v>513</v>
      </c>
      <c r="B189" s="706">
        <v>0</v>
      </c>
      <c r="C189" s="707">
        <v>97919.720700000005</v>
      </c>
      <c r="D189" s="707">
        <v>97919.720700000005</v>
      </c>
      <c r="E189" s="708">
        <v>0</v>
      </c>
      <c r="F189" s="706">
        <v>102064.19330079999</v>
      </c>
      <c r="G189" s="707">
        <v>25516.048325199998</v>
      </c>
      <c r="H189" s="707">
        <v>9028.3356800000001</v>
      </c>
      <c r="I189" s="707">
        <v>24657.390079999997</v>
      </c>
      <c r="J189" s="707">
        <v>-858.65824520000024</v>
      </c>
      <c r="K189" s="709">
        <v>0.24158707655025113</v>
      </c>
      <c r="L189" s="270"/>
      <c r="M189" s="705" t="str">
        <f t="shared" si="2"/>
        <v/>
      </c>
    </row>
    <row r="190" spans="1:13" ht="14.45" customHeight="1" x14ac:dyDescent="0.2">
      <c r="A190" s="710" t="s">
        <v>514</v>
      </c>
      <c r="B190" s="706">
        <v>0</v>
      </c>
      <c r="C190" s="707">
        <v>3222.0874599999997</v>
      </c>
      <c r="D190" s="707">
        <v>3222.0874599999997</v>
      </c>
      <c r="E190" s="708">
        <v>0</v>
      </c>
      <c r="F190" s="706">
        <v>4279.0247544000003</v>
      </c>
      <c r="G190" s="707">
        <v>1069.7561886000001</v>
      </c>
      <c r="H190" s="707">
        <v>867.101</v>
      </c>
      <c r="I190" s="707">
        <v>2371.4690000000001</v>
      </c>
      <c r="J190" s="707">
        <v>1301.7128114</v>
      </c>
      <c r="K190" s="709">
        <v>0.5542078244725005</v>
      </c>
      <c r="L190" s="270"/>
      <c r="M190" s="705" t="str">
        <f t="shared" si="2"/>
        <v/>
      </c>
    </row>
    <row r="191" spans="1:13" ht="14.45" customHeight="1" x14ac:dyDescent="0.2">
      <c r="A191" s="710" t="s">
        <v>515</v>
      </c>
      <c r="B191" s="706">
        <v>0</v>
      </c>
      <c r="C191" s="707">
        <v>6200.4502400000001</v>
      </c>
      <c r="D191" s="707">
        <v>6200.4502400000001</v>
      </c>
      <c r="E191" s="708">
        <v>0</v>
      </c>
      <c r="F191" s="706">
        <v>0</v>
      </c>
      <c r="G191" s="707">
        <v>0</v>
      </c>
      <c r="H191" s="707">
        <v>0.99077999999999999</v>
      </c>
      <c r="I191" s="707">
        <v>138.7217</v>
      </c>
      <c r="J191" s="707">
        <v>138.7217</v>
      </c>
      <c r="K191" s="709">
        <v>0</v>
      </c>
      <c r="L191" s="270"/>
      <c r="M191" s="705" t="str">
        <f t="shared" si="2"/>
        <v>X</v>
      </c>
    </row>
    <row r="192" spans="1:13" ht="14.45" customHeight="1" x14ac:dyDescent="0.2">
      <c r="A192" s="710" t="s">
        <v>516</v>
      </c>
      <c r="B192" s="706">
        <v>0</v>
      </c>
      <c r="C192" s="707">
        <v>6200.4502400000001</v>
      </c>
      <c r="D192" s="707">
        <v>6200.4502400000001</v>
      </c>
      <c r="E192" s="708">
        <v>0</v>
      </c>
      <c r="F192" s="706">
        <v>0</v>
      </c>
      <c r="G192" s="707">
        <v>0</v>
      </c>
      <c r="H192" s="707">
        <v>0.99077999999999999</v>
      </c>
      <c r="I192" s="707">
        <v>138.7217</v>
      </c>
      <c r="J192" s="707">
        <v>138.7217</v>
      </c>
      <c r="K192" s="709">
        <v>0</v>
      </c>
      <c r="L192" s="270"/>
      <c r="M192" s="705" t="str">
        <f t="shared" si="2"/>
        <v/>
      </c>
    </row>
    <row r="193" spans="1:13" ht="14.45" customHeight="1" x14ac:dyDescent="0.2">
      <c r="A193" s="710" t="s">
        <v>517</v>
      </c>
      <c r="B193" s="706">
        <v>238.00000009999999</v>
      </c>
      <c r="C193" s="707">
        <v>135.01964999999998</v>
      </c>
      <c r="D193" s="707">
        <v>-102.98035010000001</v>
      </c>
      <c r="E193" s="708">
        <v>0.56730945354314721</v>
      </c>
      <c r="F193" s="706">
        <v>147.99999990000001</v>
      </c>
      <c r="G193" s="707">
        <v>36.999999975000001</v>
      </c>
      <c r="H193" s="707">
        <v>10.082270000000001</v>
      </c>
      <c r="I193" s="707">
        <v>22.876189999999998</v>
      </c>
      <c r="J193" s="707">
        <v>-14.123809975000004</v>
      </c>
      <c r="K193" s="709">
        <v>0.15456885145578975</v>
      </c>
      <c r="L193" s="270"/>
      <c r="M193" s="705" t="str">
        <f t="shared" si="2"/>
        <v/>
      </c>
    </row>
    <row r="194" spans="1:13" ht="14.45" customHeight="1" x14ac:dyDescent="0.2">
      <c r="A194" s="710" t="s">
        <v>518</v>
      </c>
      <c r="B194" s="706">
        <v>238.00000009999999</v>
      </c>
      <c r="C194" s="707">
        <v>135.01964999999998</v>
      </c>
      <c r="D194" s="707">
        <v>-102.98035010000001</v>
      </c>
      <c r="E194" s="708">
        <v>0.56730945354314721</v>
      </c>
      <c r="F194" s="706">
        <v>147.99999990000001</v>
      </c>
      <c r="G194" s="707">
        <v>36.999999975000001</v>
      </c>
      <c r="H194" s="707">
        <v>10.082270000000001</v>
      </c>
      <c r="I194" s="707">
        <v>22.876189999999998</v>
      </c>
      <c r="J194" s="707">
        <v>-14.123809975000004</v>
      </c>
      <c r="K194" s="709">
        <v>0.15456885145578975</v>
      </c>
      <c r="L194" s="270"/>
      <c r="M194" s="705" t="str">
        <f t="shared" si="2"/>
        <v>X</v>
      </c>
    </row>
    <row r="195" spans="1:13" ht="14.45" customHeight="1" x14ac:dyDescent="0.2">
      <c r="A195" s="710" t="s">
        <v>519</v>
      </c>
      <c r="B195" s="706">
        <v>238.00000009999999</v>
      </c>
      <c r="C195" s="707">
        <v>135.01964999999998</v>
      </c>
      <c r="D195" s="707">
        <v>-102.98035010000001</v>
      </c>
      <c r="E195" s="708">
        <v>0.56730945354314721</v>
      </c>
      <c r="F195" s="706">
        <v>147.99999990000001</v>
      </c>
      <c r="G195" s="707">
        <v>36.999999975000001</v>
      </c>
      <c r="H195" s="707">
        <v>10.082270000000001</v>
      </c>
      <c r="I195" s="707">
        <v>22.876189999999998</v>
      </c>
      <c r="J195" s="707">
        <v>-14.123809975000004</v>
      </c>
      <c r="K195" s="709">
        <v>0.15456885145578975</v>
      </c>
      <c r="L195" s="270"/>
      <c r="M195" s="705" t="str">
        <f t="shared" si="2"/>
        <v/>
      </c>
    </row>
    <row r="196" spans="1:13" ht="14.45" customHeight="1" x14ac:dyDescent="0.2">
      <c r="A196" s="710" t="s">
        <v>520</v>
      </c>
      <c r="B196" s="706">
        <v>160.09861559999999</v>
      </c>
      <c r="C196" s="707">
        <v>480.28788000000003</v>
      </c>
      <c r="D196" s="707">
        <v>320.18926440000007</v>
      </c>
      <c r="E196" s="708">
        <v>2.9999502381705794</v>
      </c>
      <c r="F196" s="706">
        <v>0</v>
      </c>
      <c r="G196" s="707">
        <v>0</v>
      </c>
      <c r="H196" s="707">
        <v>29.00891</v>
      </c>
      <c r="I196" s="707">
        <v>60.141469999999998</v>
      </c>
      <c r="J196" s="707">
        <v>60.141469999999998</v>
      </c>
      <c r="K196" s="709">
        <v>0</v>
      </c>
      <c r="L196" s="270"/>
      <c r="M196" s="705" t="str">
        <f t="shared" si="2"/>
        <v/>
      </c>
    </row>
    <row r="197" spans="1:13" ht="14.45" customHeight="1" x14ac:dyDescent="0.2">
      <c r="A197" s="710" t="s">
        <v>521</v>
      </c>
      <c r="B197" s="706">
        <v>0</v>
      </c>
      <c r="C197" s="707">
        <v>152.65570000000002</v>
      </c>
      <c r="D197" s="707">
        <v>152.65570000000002</v>
      </c>
      <c r="E197" s="708">
        <v>0</v>
      </c>
      <c r="F197" s="706">
        <v>0</v>
      </c>
      <c r="G197" s="707">
        <v>0</v>
      </c>
      <c r="H197" s="707">
        <v>12.25</v>
      </c>
      <c r="I197" s="707">
        <v>36.15</v>
      </c>
      <c r="J197" s="707">
        <v>36.15</v>
      </c>
      <c r="K197" s="709">
        <v>0</v>
      </c>
      <c r="L197" s="270"/>
      <c r="M197" s="705" t="str">
        <f t="shared" si="2"/>
        <v/>
      </c>
    </row>
    <row r="198" spans="1:13" ht="14.45" customHeight="1" x14ac:dyDescent="0.2">
      <c r="A198" s="710" t="s">
        <v>522</v>
      </c>
      <c r="B198" s="706">
        <v>0</v>
      </c>
      <c r="C198" s="707">
        <v>24.4057</v>
      </c>
      <c r="D198" s="707">
        <v>24.4057</v>
      </c>
      <c r="E198" s="708">
        <v>0</v>
      </c>
      <c r="F198" s="706">
        <v>0</v>
      </c>
      <c r="G198" s="707">
        <v>0</v>
      </c>
      <c r="H198" s="707">
        <v>0</v>
      </c>
      <c r="I198" s="707">
        <v>18.149999999999999</v>
      </c>
      <c r="J198" s="707">
        <v>18.149999999999999</v>
      </c>
      <c r="K198" s="709">
        <v>0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710" t="s">
        <v>523</v>
      </c>
      <c r="B199" s="706">
        <v>0</v>
      </c>
      <c r="C199" s="707">
        <v>24.4057</v>
      </c>
      <c r="D199" s="707">
        <v>24.4057</v>
      </c>
      <c r="E199" s="708">
        <v>0</v>
      </c>
      <c r="F199" s="706">
        <v>0</v>
      </c>
      <c r="G199" s="707">
        <v>0</v>
      </c>
      <c r="H199" s="707">
        <v>0</v>
      </c>
      <c r="I199" s="707">
        <v>18.149999999999999</v>
      </c>
      <c r="J199" s="707">
        <v>18.149999999999999</v>
      </c>
      <c r="K199" s="709">
        <v>0</v>
      </c>
      <c r="L199" s="270"/>
      <c r="M199" s="705" t="str">
        <f t="shared" si="3"/>
        <v/>
      </c>
    </row>
    <row r="200" spans="1:13" ht="14.45" customHeight="1" x14ac:dyDescent="0.2">
      <c r="A200" s="710" t="s">
        <v>524</v>
      </c>
      <c r="B200" s="706">
        <v>0</v>
      </c>
      <c r="C200" s="707">
        <v>128.25</v>
      </c>
      <c r="D200" s="707">
        <v>128.25</v>
      </c>
      <c r="E200" s="708">
        <v>0</v>
      </c>
      <c r="F200" s="706">
        <v>0</v>
      </c>
      <c r="G200" s="707">
        <v>0</v>
      </c>
      <c r="H200" s="707">
        <v>12.25</v>
      </c>
      <c r="I200" s="707">
        <v>18</v>
      </c>
      <c r="J200" s="707">
        <v>18</v>
      </c>
      <c r="K200" s="709">
        <v>0</v>
      </c>
      <c r="L200" s="270"/>
      <c r="M200" s="705" t="str">
        <f t="shared" si="3"/>
        <v>X</v>
      </c>
    </row>
    <row r="201" spans="1:13" ht="14.45" customHeight="1" x14ac:dyDescent="0.2">
      <c r="A201" s="710" t="s">
        <v>525</v>
      </c>
      <c r="B201" s="706">
        <v>0</v>
      </c>
      <c r="C201" s="707">
        <v>128.25</v>
      </c>
      <c r="D201" s="707">
        <v>128.25</v>
      </c>
      <c r="E201" s="708">
        <v>0</v>
      </c>
      <c r="F201" s="706">
        <v>0</v>
      </c>
      <c r="G201" s="707">
        <v>0</v>
      </c>
      <c r="H201" s="707">
        <v>12.25</v>
      </c>
      <c r="I201" s="707">
        <v>18</v>
      </c>
      <c r="J201" s="707">
        <v>18</v>
      </c>
      <c r="K201" s="709">
        <v>0</v>
      </c>
      <c r="L201" s="270"/>
      <c r="M201" s="705" t="str">
        <f t="shared" si="3"/>
        <v/>
      </c>
    </row>
    <row r="202" spans="1:13" ht="14.45" customHeight="1" x14ac:dyDescent="0.2">
      <c r="A202" s="710" t="s">
        <v>526</v>
      </c>
      <c r="B202" s="706">
        <v>160.09861559999999</v>
      </c>
      <c r="C202" s="707">
        <v>327.63218000000001</v>
      </c>
      <c r="D202" s="707">
        <v>167.53356440000002</v>
      </c>
      <c r="E202" s="708">
        <v>2.0464398069410916</v>
      </c>
      <c r="F202" s="706">
        <v>0</v>
      </c>
      <c r="G202" s="707">
        <v>0</v>
      </c>
      <c r="H202" s="707">
        <v>16.75891</v>
      </c>
      <c r="I202" s="707">
        <v>23.99147</v>
      </c>
      <c r="J202" s="707">
        <v>23.99147</v>
      </c>
      <c r="K202" s="709">
        <v>0</v>
      </c>
      <c r="L202" s="270"/>
      <c r="M202" s="705" t="str">
        <f t="shared" si="3"/>
        <v/>
      </c>
    </row>
    <row r="203" spans="1:13" ht="14.45" customHeight="1" x14ac:dyDescent="0.2">
      <c r="A203" s="710" t="s">
        <v>527</v>
      </c>
      <c r="B203" s="706">
        <v>0</v>
      </c>
      <c r="C203" s="707">
        <v>4.0002199999999997</v>
      </c>
      <c r="D203" s="707">
        <v>4.0002199999999997</v>
      </c>
      <c r="E203" s="708">
        <v>0</v>
      </c>
      <c r="F203" s="706">
        <v>0</v>
      </c>
      <c r="G203" s="707">
        <v>0</v>
      </c>
      <c r="H203" s="707">
        <v>1.0000000000000001E-5</v>
      </c>
      <c r="I203" s="707">
        <v>1.0000000000000001E-5</v>
      </c>
      <c r="J203" s="707">
        <v>1.0000000000000001E-5</v>
      </c>
      <c r="K203" s="709">
        <v>0</v>
      </c>
      <c r="L203" s="270"/>
      <c r="M203" s="705" t="str">
        <f t="shared" si="3"/>
        <v>X</v>
      </c>
    </row>
    <row r="204" spans="1:13" ht="14.45" customHeight="1" x14ac:dyDescent="0.2">
      <c r="A204" s="710" t="s">
        <v>528</v>
      </c>
      <c r="B204" s="706">
        <v>0</v>
      </c>
      <c r="C204" s="707">
        <v>2.2000000000000001E-4</v>
      </c>
      <c r="D204" s="707">
        <v>2.2000000000000001E-4</v>
      </c>
      <c r="E204" s="708">
        <v>0</v>
      </c>
      <c r="F204" s="706">
        <v>0</v>
      </c>
      <c r="G204" s="707">
        <v>0</v>
      </c>
      <c r="H204" s="707">
        <v>1.0000000000000001E-5</v>
      </c>
      <c r="I204" s="707">
        <v>1.0000000000000001E-5</v>
      </c>
      <c r="J204" s="707">
        <v>1.0000000000000001E-5</v>
      </c>
      <c r="K204" s="709">
        <v>0</v>
      </c>
      <c r="L204" s="270"/>
      <c r="M204" s="705" t="str">
        <f t="shared" si="3"/>
        <v/>
      </c>
    </row>
    <row r="205" spans="1:13" ht="14.45" customHeight="1" x14ac:dyDescent="0.2">
      <c r="A205" s="710" t="s">
        <v>529</v>
      </c>
      <c r="B205" s="706">
        <v>0</v>
      </c>
      <c r="C205" s="707">
        <v>4</v>
      </c>
      <c r="D205" s="707">
        <v>4</v>
      </c>
      <c r="E205" s="708">
        <v>0</v>
      </c>
      <c r="F205" s="706">
        <v>0</v>
      </c>
      <c r="G205" s="707">
        <v>0</v>
      </c>
      <c r="H205" s="707">
        <v>0</v>
      </c>
      <c r="I205" s="707">
        <v>0</v>
      </c>
      <c r="J205" s="707">
        <v>0</v>
      </c>
      <c r="K205" s="709">
        <v>0</v>
      </c>
      <c r="L205" s="270"/>
      <c r="M205" s="705" t="str">
        <f t="shared" si="3"/>
        <v/>
      </c>
    </row>
    <row r="206" spans="1:13" ht="14.45" customHeight="1" x14ac:dyDescent="0.2">
      <c r="A206" s="710" t="s">
        <v>530</v>
      </c>
      <c r="B206" s="706">
        <v>160.09861559999999</v>
      </c>
      <c r="C206" s="707">
        <v>153.33111</v>
      </c>
      <c r="D206" s="707">
        <v>-6.7675055999999927</v>
      </c>
      <c r="E206" s="708">
        <v>0.95772914353670402</v>
      </c>
      <c r="F206" s="706">
        <v>0</v>
      </c>
      <c r="G206" s="707">
        <v>0</v>
      </c>
      <c r="H206" s="707">
        <v>13.751899999999999</v>
      </c>
      <c r="I206" s="707">
        <v>20.984459999999999</v>
      </c>
      <c r="J206" s="707">
        <v>20.984459999999999</v>
      </c>
      <c r="K206" s="709">
        <v>0</v>
      </c>
      <c r="L206" s="270"/>
      <c r="M206" s="705" t="str">
        <f t="shared" si="3"/>
        <v>X</v>
      </c>
    </row>
    <row r="207" spans="1:13" ht="14.45" customHeight="1" x14ac:dyDescent="0.2">
      <c r="A207" s="710" t="s">
        <v>531</v>
      </c>
      <c r="B207" s="706">
        <v>0</v>
      </c>
      <c r="C207" s="707">
        <v>0.629</v>
      </c>
      <c r="D207" s="707">
        <v>0.629</v>
      </c>
      <c r="E207" s="708">
        <v>0</v>
      </c>
      <c r="F207" s="706">
        <v>0</v>
      </c>
      <c r="G207" s="707">
        <v>0</v>
      </c>
      <c r="H207" s="707">
        <v>0</v>
      </c>
      <c r="I207" s="707">
        <v>0</v>
      </c>
      <c r="J207" s="707">
        <v>0</v>
      </c>
      <c r="K207" s="709">
        <v>0</v>
      </c>
      <c r="L207" s="270"/>
      <c r="M207" s="705" t="str">
        <f t="shared" si="3"/>
        <v/>
      </c>
    </row>
    <row r="208" spans="1:13" ht="14.45" customHeight="1" x14ac:dyDescent="0.2">
      <c r="A208" s="710" t="s">
        <v>532</v>
      </c>
      <c r="B208" s="706">
        <v>160.09861559999999</v>
      </c>
      <c r="C208" s="707">
        <v>135.66945000000001</v>
      </c>
      <c r="D208" s="707">
        <v>-24.429165599999976</v>
      </c>
      <c r="E208" s="708">
        <v>0.84741176237878735</v>
      </c>
      <c r="F208" s="706">
        <v>0</v>
      </c>
      <c r="G208" s="707">
        <v>0</v>
      </c>
      <c r="H208" s="707">
        <v>4.4628000000000005</v>
      </c>
      <c r="I208" s="707">
        <v>4.4628000000000005</v>
      </c>
      <c r="J208" s="707">
        <v>4.4628000000000005</v>
      </c>
      <c r="K208" s="709">
        <v>0</v>
      </c>
      <c r="L208" s="270"/>
      <c r="M208" s="705" t="str">
        <f t="shared" si="3"/>
        <v/>
      </c>
    </row>
    <row r="209" spans="1:13" ht="14.45" customHeight="1" x14ac:dyDescent="0.2">
      <c r="A209" s="710" t="s">
        <v>533</v>
      </c>
      <c r="B209" s="706">
        <v>0</v>
      </c>
      <c r="C209" s="707">
        <v>17.03266</v>
      </c>
      <c r="D209" s="707">
        <v>17.03266</v>
      </c>
      <c r="E209" s="708">
        <v>0</v>
      </c>
      <c r="F209" s="706">
        <v>0</v>
      </c>
      <c r="G209" s="707">
        <v>0</v>
      </c>
      <c r="H209" s="707">
        <v>9.2891000000000012</v>
      </c>
      <c r="I209" s="707">
        <v>16.521660000000001</v>
      </c>
      <c r="J209" s="707">
        <v>16.521660000000001</v>
      </c>
      <c r="K209" s="709">
        <v>0</v>
      </c>
      <c r="L209" s="270"/>
      <c r="M209" s="705" t="str">
        <f t="shared" si="3"/>
        <v/>
      </c>
    </row>
    <row r="210" spans="1:13" ht="14.45" customHeight="1" x14ac:dyDescent="0.2">
      <c r="A210" s="710" t="s">
        <v>534</v>
      </c>
      <c r="B210" s="706">
        <v>0</v>
      </c>
      <c r="C210" s="707">
        <v>170.30085</v>
      </c>
      <c r="D210" s="707">
        <v>170.30085</v>
      </c>
      <c r="E210" s="708">
        <v>0</v>
      </c>
      <c r="F210" s="706">
        <v>0</v>
      </c>
      <c r="G210" s="707">
        <v>0</v>
      </c>
      <c r="H210" s="707">
        <v>3.0070000000000001</v>
      </c>
      <c r="I210" s="707">
        <v>3.0070000000000001</v>
      </c>
      <c r="J210" s="707">
        <v>3.0070000000000001</v>
      </c>
      <c r="K210" s="709">
        <v>0</v>
      </c>
      <c r="L210" s="270"/>
      <c r="M210" s="705" t="str">
        <f t="shared" si="3"/>
        <v>X</v>
      </c>
    </row>
    <row r="211" spans="1:13" ht="14.45" customHeight="1" x14ac:dyDescent="0.2">
      <c r="A211" s="710" t="s">
        <v>535</v>
      </c>
      <c r="B211" s="706">
        <v>0</v>
      </c>
      <c r="C211" s="707">
        <v>170.30085</v>
      </c>
      <c r="D211" s="707">
        <v>170.30085</v>
      </c>
      <c r="E211" s="708">
        <v>0</v>
      </c>
      <c r="F211" s="706">
        <v>0</v>
      </c>
      <c r="G211" s="707">
        <v>0</v>
      </c>
      <c r="H211" s="707">
        <v>3.0070000000000001</v>
      </c>
      <c r="I211" s="707">
        <v>3.0070000000000001</v>
      </c>
      <c r="J211" s="707">
        <v>3.0070000000000001</v>
      </c>
      <c r="K211" s="709">
        <v>0</v>
      </c>
      <c r="L211" s="270"/>
      <c r="M211" s="705" t="str">
        <f t="shared" si="3"/>
        <v/>
      </c>
    </row>
    <row r="212" spans="1:13" ht="14.45" customHeight="1" x14ac:dyDescent="0.2">
      <c r="A212" s="710" t="s">
        <v>536</v>
      </c>
      <c r="B212" s="706">
        <v>62.665163200000002</v>
      </c>
      <c r="C212" s="707">
        <v>6487.9902099999999</v>
      </c>
      <c r="D212" s="707">
        <v>6425.3250467999997</v>
      </c>
      <c r="E212" s="708">
        <v>103.53424261089293</v>
      </c>
      <c r="F212" s="706">
        <v>112.3836622</v>
      </c>
      <c r="G212" s="707">
        <v>28.095915550000001</v>
      </c>
      <c r="H212" s="707">
        <v>2.0625</v>
      </c>
      <c r="I212" s="707">
        <v>6.1874899999999995</v>
      </c>
      <c r="J212" s="707">
        <v>-21.90842555</v>
      </c>
      <c r="K212" s="709">
        <v>5.5056846154280241E-2</v>
      </c>
      <c r="L212" s="270"/>
      <c r="M212" s="705" t="str">
        <f t="shared" si="3"/>
        <v/>
      </c>
    </row>
    <row r="213" spans="1:13" ht="14.45" customHeight="1" x14ac:dyDescent="0.2">
      <c r="A213" s="710" t="s">
        <v>537</v>
      </c>
      <c r="B213" s="706">
        <v>62.665163200000002</v>
      </c>
      <c r="C213" s="707">
        <v>6487.9902099999999</v>
      </c>
      <c r="D213" s="707">
        <v>6425.3250467999997</v>
      </c>
      <c r="E213" s="708">
        <v>103.53424261089293</v>
      </c>
      <c r="F213" s="706">
        <v>112.3836622</v>
      </c>
      <c r="G213" s="707">
        <v>28.095915550000001</v>
      </c>
      <c r="H213" s="707">
        <v>2.0625</v>
      </c>
      <c r="I213" s="707">
        <v>6.1874899999999995</v>
      </c>
      <c r="J213" s="707">
        <v>-21.90842555</v>
      </c>
      <c r="K213" s="709">
        <v>5.5056846154280241E-2</v>
      </c>
      <c r="L213" s="270"/>
      <c r="M213" s="705" t="str">
        <f t="shared" si="3"/>
        <v/>
      </c>
    </row>
    <row r="214" spans="1:13" ht="14.45" customHeight="1" x14ac:dyDescent="0.2">
      <c r="A214" s="710" t="s">
        <v>538</v>
      </c>
      <c r="B214" s="706">
        <v>62.665163200000002</v>
      </c>
      <c r="C214" s="707">
        <v>6463.2397000000001</v>
      </c>
      <c r="D214" s="707">
        <v>6400.5745367999998</v>
      </c>
      <c r="E214" s="708">
        <v>103.13927818829968</v>
      </c>
      <c r="F214" s="706">
        <v>112.3836622</v>
      </c>
      <c r="G214" s="707">
        <v>28.095915550000001</v>
      </c>
      <c r="H214" s="707">
        <v>0</v>
      </c>
      <c r="I214" s="707">
        <v>0</v>
      </c>
      <c r="J214" s="707">
        <v>-28.095915550000001</v>
      </c>
      <c r="K214" s="709">
        <v>0</v>
      </c>
      <c r="L214" s="270"/>
      <c r="M214" s="705" t="str">
        <f t="shared" si="3"/>
        <v>X</v>
      </c>
    </row>
    <row r="215" spans="1:13" ht="14.45" customHeight="1" x14ac:dyDescent="0.2">
      <c r="A215" s="710" t="s">
        <v>539</v>
      </c>
      <c r="B215" s="706">
        <v>62.665163200000002</v>
      </c>
      <c r="C215" s="707">
        <v>4.6159999999999997</v>
      </c>
      <c r="D215" s="707">
        <v>-58.049163200000002</v>
      </c>
      <c r="E215" s="708">
        <v>7.3661341713381179E-2</v>
      </c>
      <c r="F215" s="706">
        <v>112.3836622</v>
      </c>
      <c r="G215" s="707">
        <v>28.095915550000001</v>
      </c>
      <c r="H215" s="707">
        <v>0</v>
      </c>
      <c r="I215" s="707">
        <v>0</v>
      </c>
      <c r="J215" s="707">
        <v>-28.095915550000001</v>
      </c>
      <c r="K215" s="709">
        <v>0</v>
      </c>
      <c r="L215" s="270"/>
      <c r="M215" s="705" t="str">
        <f t="shared" si="3"/>
        <v/>
      </c>
    </row>
    <row r="216" spans="1:13" ht="14.45" customHeight="1" x14ac:dyDescent="0.2">
      <c r="A216" s="710" t="s">
        <v>540</v>
      </c>
      <c r="B216" s="706">
        <v>0</v>
      </c>
      <c r="C216" s="707">
        <v>6458.6237000000001</v>
      </c>
      <c r="D216" s="707">
        <v>6458.6237000000001</v>
      </c>
      <c r="E216" s="708">
        <v>0</v>
      </c>
      <c r="F216" s="706">
        <v>0</v>
      </c>
      <c r="G216" s="707">
        <v>0</v>
      </c>
      <c r="H216" s="707">
        <v>0</v>
      </c>
      <c r="I216" s="707">
        <v>0</v>
      </c>
      <c r="J216" s="707">
        <v>0</v>
      </c>
      <c r="K216" s="709">
        <v>0</v>
      </c>
      <c r="L216" s="270"/>
      <c r="M216" s="705" t="str">
        <f t="shared" si="3"/>
        <v/>
      </c>
    </row>
    <row r="217" spans="1:13" ht="14.45" customHeight="1" x14ac:dyDescent="0.2">
      <c r="A217" s="710" t="s">
        <v>541</v>
      </c>
      <c r="B217" s="706">
        <v>0</v>
      </c>
      <c r="C217" s="707">
        <v>24.750509999999998</v>
      </c>
      <c r="D217" s="707">
        <v>24.750509999999998</v>
      </c>
      <c r="E217" s="708">
        <v>0</v>
      </c>
      <c r="F217" s="706">
        <v>0</v>
      </c>
      <c r="G217" s="707">
        <v>0</v>
      </c>
      <c r="H217" s="707">
        <v>2.0625</v>
      </c>
      <c r="I217" s="707">
        <v>6.1874899999999995</v>
      </c>
      <c r="J217" s="707">
        <v>6.1874899999999995</v>
      </c>
      <c r="K217" s="709">
        <v>0</v>
      </c>
      <c r="L217" s="270"/>
      <c r="M217" s="705" t="str">
        <f t="shared" si="3"/>
        <v>X</v>
      </c>
    </row>
    <row r="218" spans="1:13" ht="14.45" customHeight="1" x14ac:dyDescent="0.2">
      <c r="A218" s="710" t="s">
        <v>542</v>
      </c>
      <c r="B218" s="706">
        <v>0</v>
      </c>
      <c r="C218" s="707">
        <v>24.750509999999998</v>
      </c>
      <c r="D218" s="707">
        <v>24.750509999999998</v>
      </c>
      <c r="E218" s="708">
        <v>0</v>
      </c>
      <c r="F218" s="706">
        <v>0</v>
      </c>
      <c r="G218" s="707">
        <v>0</v>
      </c>
      <c r="H218" s="707">
        <v>2.0625</v>
      </c>
      <c r="I218" s="707">
        <v>6.1874899999999995</v>
      </c>
      <c r="J218" s="707">
        <v>6.1874899999999995</v>
      </c>
      <c r="K218" s="709">
        <v>0</v>
      </c>
      <c r="L218" s="270"/>
      <c r="M218" s="705" t="str">
        <f t="shared" si="3"/>
        <v/>
      </c>
    </row>
    <row r="219" spans="1:13" ht="14.45" customHeight="1" x14ac:dyDescent="0.2">
      <c r="A219" s="710" t="s">
        <v>543</v>
      </c>
      <c r="B219" s="706">
        <v>0</v>
      </c>
      <c r="C219" s="707">
        <v>11215.34258</v>
      </c>
      <c r="D219" s="707">
        <v>11215.34258</v>
      </c>
      <c r="E219" s="708">
        <v>0</v>
      </c>
      <c r="F219" s="706">
        <v>0</v>
      </c>
      <c r="G219" s="707">
        <v>0</v>
      </c>
      <c r="H219" s="707">
        <v>802.03242</v>
      </c>
      <c r="I219" s="707">
        <v>2361.5757200000003</v>
      </c>
      <c r="J219" s="707">
        <v>2361.5757200000003</v>
      </c>
      <c r="K219" s="709">
        <v>0</v>
      </c>
      <c r="L219" s="270"/>
      <c r="M219" s="705" t="str">
        <f t="shared" si="3"/>
        <v/>
      </c>
    </row>
    <row r="220" spans="1:13" ht="14.45" customHeight="1" x14ac:dyDescent="0.2">
      <c r="A220" s="710" t="s">
        <v>544</v>
      </c>
      <c r="B220" s="706">
        <v>0</v>
      </c>
      <c r="C220" s="707">
        <v>11215.34258</v>
      </c>
      <c r="D220" s="707">
        <v>11215.34258</v>
      </c>
      <c r="E220" s="708">
        <v>0</v>
      </c>
      <c r="F220" s="706">
        <v>0</v>
      </c>
      <c r="G220" s="707">
        <v>0</v>
      </c>
      <c r="H220" s="707">
        <v>802.03242</v>
      </c>
      <c r="I220" s="707">
        <v>2361.5757200000003</v>
      </c>
      <c r="J220" s="707">
        <v>2361.5757200000003</v>
      </c>
      <c r="K220" s="709">
        <v>0</v>
      </c>
      <c r="L220" s="270"/>
      <c r="M220" s="705" t="str">
        <f t="shared" si="3"/>
        <v/>
      </c>
    </row>
    <row r="221" spans="1:13" ht="14.45" customHeight="1" x14ac:dyDescent="0.2">
      <c r="A221" s="710" t="s">
        <v>545</v>
      </c>
      <c r="B221" s="706">
        <v>0</v>
      </c>
      <c r="C221" s="707">
        <v>11215.34258</v>
      </c>
      <c r="D221" s="707">
        <v>11215.34258</v>
      </c>
      <c r="E221" s="708">
        <v>0</v>
      </c>
      <c r="F221" s="706">
        <v>0</v>
      </c>
      <c r="G221" s="707">
        <v>0</v>
      </c>
      <c r="H221" s="707">
        <v>802.03242</v>
      </c>
      <c r="I221" s="707">
        <v>2361.5757200000003</v>
      </c>
      <c r="J221" s="707">
        <v>2361.5757200000003</v>
      </c>
      <c r="K221" s="709">
        <v>0</v>
      </c>
      <c r="L221" s="270"/>
      <c r="M221" s="705" t="str">
        <f t="shared" si="3"/>
        <v/>
      </c>
    </row>
    <row r="222" spans="1:13" ht="14.45" customHeight="1" x14ac:dyDescent="0.2">
      <c r="A222" s="710" t="s">
        <v>546</v>
      </c>
      <c r="B222" s="706">
        <v>0</v>
      </c>
      <c r="C222" s="707">
        <v>56.435250000000003</v>
      </c>
      <c r="D222" s="707">
        <v>56.435250000000003</v>
      </c>
      <c r="E222" s="708">
        <v>0</v>
      </c>
      <c r="F222" s="706">
        <v>0</v>
      </c>
      <c r="G222" s="707">
        <v>0</v>
      </c>
      <c r="H222" s="707">
        <v>4.3718000000000004</v>
      </c>
      <c r="I222" s="707">
        <v>15.347049999999999</v>
      </c>
      <c r="J222" s="707">
        <v>15.347049999999999</v>
      </c>
      <c r="K222" s="709">
        <v>0</v>
      </c>
      <c r="L222" s="270"/>
      <c r="M222" s="705" t="str">
        <f t="shared" si="3"/>
        <v>X</v>
      </c>
    </row>
    <row r="223" spans="1:13" ht="14.45" customHeight="1" x14ac:dyDescent="0.2">
      <c r="A223" s="710" t="s">
        <v>547</v>
      </c>
      <c r="B223" s="706">
        <v>0</v>
      </c>
      <c r="C223" s="707">
        <v>56.435250000000003</v>
      </c>
      <c r="D223" s="707">
        <v>56.435250000000003</v>
      </c>
      <c r="E223" s="708">
        <v>0</v>
      </c>
      <c r="F223" s="706">
        <v>0</v>
      </c>
      <c r="G223" s="707">
        <v>0</v>
      </c>
      <c r="H223" s="707">
        <v>4.3718000000000004</v>
      </c>
      <c r="I223" s="707">
        <v>15.347049999999999</v>
      </c>
      <c r="J223" s="707">
        <v>15.347049999999999</v>
      </c>
      <c r="K223" s="709">
        <v>0</v>
      </c>
      <c r="L223" s="270"/>
      <c r="M223" s="705" t="str">
        <f t="shared" si="3"/>
        <v/>
      </c>
    </row>
    <row r="224" spans="1:13" ht="14.45" customHeight="1" x14ac:dyDescent="0.2">
      <c r="A224" s="710" t="s">
        <v>548</v>
      </c>
      <c r="B224" s="706">
        <v>0</v>
      </c>
      <c r="C224" s="707">
        <v>26.07</v>
      </c>
      <c r="D224" s="707">
        <v>26.07</v>
      </c>
      <c r="E224" s="708">
        <v>0</v>
      </c>
      <c r="F224" s="706">
        <v>0</v>
      </c>
      <c r="G224" s="707">
        <v>0</v>
      </c>
      <c r="H224" s="707">
        <v>12.58</v>
      </c>
      <c r="I224" s="707">
        <v>22.1</v>
      </c>
      <c r="J224" s="707">
        <v>22.1</v>
      </c>
      <c r="K224" s="709">
        <v>0</v>
      </c>
      <c r="L224" s="270"/>
      <c r="M224" s="705" t="str">
        <f t="shared" si="3"/>
        <v>X</v>
      </c>
    </row>
    <row r="225" spans="1:13" ht="14.45" customHeight="1" x14ac:dyDescent="0.2">
      <c r="A225" s="710" t="s">
        <v>549</v>
      </c>
      <c r="B225" s="706">
        <v>0</v>
      </c>
      <c r="C225" s="707">
        <v>20.97</v>
      </c>
      <c r="D225" s="707">
        <v>20.97</v>
      </c>
      <c r="E225" s="708">
        <v>0</v>
      </c>
      <c r="F225" s="706">
        <v>0</v>
      </c>
      <c r="G225" s="707">
        <v>0</v>
      </c>
      <c r="H225" s="707">
        <v>8.16</v>
      </c>
      <c r="I225" s="707">
        <v>10.88</v>
      </c>
      <c r="J225" s="707">
        <v>10.88</v>
      </c>
      <c r="K225" s="709">
        <v>0</v>
      </c>
      <c r="L225" s="270"/>
      <c r="M225" s="705" t="str">
        <f t="shared" si="3"/>
        <v/>
      </c>
    </row>
    <row r="226" spans="1:13" ht="14.45" customHeight="1" x14ac:dyDescent="0.2">
      <c r="A226" s="710" t="s">
        <v>550</v>
      </c>
      <c r="B226" s="706">
        <v>0</v>
      </c>
      <c r="C226" s="707">
        <v>5.0999999999999996</v>
      </c>
      <c r="D226" s="707">
        <v>5.0999999999999996</v>
      </c>
      <c r="E226" s="708">
        <v>0</v>
      </c>
      <c r="F226" s="706">
        <v>0</v>
      </c>
      <c r="G226" s="707">
        <v>0</v>
      </c>
      <c r="H226" s="707">
        <v>4.42</v>
      </c>
      <c r="I226" s="707">
        <v>11.22</v>
      </c>
      <c r="J226" s="707">
        <v>11.22</v>
      </c>
      <c r="K226" s="709">
        <v>0</v>
      </c>
      <c r="L226" s="270"/>
      <c r="M226" s="705" t="str">
        <f t="shared" si="3"/>
        <v/>
      </c>
    </row>
    <row r="227" spans="1:13" ht="14.45" customHeight="1" x14ac:dyDescent="0.2">
      <c r="A227" s="710" t="s">
        <v>551</v>
      </c>
      <c r="B227" s="706">
        <v>0</v>
      </c>
      <c r="C227" s="707">
        <v>34.657019999999996</v>
      </c>
      <c r="D227" s="707">
        <v>34.657019999999996</v>
      </c>
      <c r="E227" s="708">
        <v>0</v>
      </c>
      <c r="F227" s="706">
        <v>0</v>
      </c>
      <c r="G227" s="707">
        <v>0</v>
      </c>
      <c r="H227" s="707">
        <v>1.9890600000000001</v>
      </c>
      <c r="I227" s="707">
        <v>5.9592399999999994</v>
      </c>
      <c r="J227" s="707">
        <v>5.9592399999999994</v>
      </c>
      <c r="K227" s="709">
        <v>0</v>
      </c>
      <c r="L227" s="270"/>
      <c r="M227" s="705" t="str">
        <f t="shared" si="3"/>
        <v>X</v>
      </c>
    </row>
    <row r="228" spans="1:13" ht="14.45" customHeight="1" x14ac:dyDescent="0.2">
      <c r="A228" s="710" t="s">
        <v>552</v>
      </c>
      <c r="B228" s="706">
        <v>0</v>
      </c>
      <c r="C228" s="707">
        <v>11.91</v>
      </c>
      <c r="D228" s="707">
        <v>11.91</v>
      </c>
      <c r="E228" s="708">
        <v>0</v>
      </c>
      <c r="F228" s="706">
        <v>0</v>
      </c>
      <c r="G228" s="707">
        <v>0</v>
      </c>
      <c r="H228" s="707">
        <v>1.1100000000000001</v>
      </c>
      <c r="I228" s="707">
        <v>2.59</v>
      </c>
      <c r="J228" s="707">
        <v>2.59</v>
      </c>
      <c r="K228" s="709">
        <v>0</v>
      </c>
      <c r="L228" s="270"/>
      <c r="M228" s="705" t="str">
        <f t="shared" si="3"/>
        <v/>
      </c>
    </row>
    <row r="229" spans="1:13" ht="14.45" customHeight="1" x14ac:dyDescent="0.2">
      <c r="A229" s="710" t="s">
        <v>553</v>
      </c>
      <c r="B229" s="706">
        <v>0</v>
      </c>
      <c r="C229" s="707">
        <v>0.58529999999999993</v>
      </c>
      <c r="D229" s="707">
        <v>0.58529999999999993</v>
      </c>
      <c r="E229" s="708">
        <v>0</v>
      </c>
      <c r="F229" s="706">
        <v>0</v>
      </c>
      <c r="G229" s="707">
        <v>0</v>
      </c>
      <c r="H229" s="707">
        <v>0</v>
      </c>
      <c r="I229" s="707">
        <v>0</v>
      </c>
      <c r="J229" s="707">
        <v>0</v>
      </c>
      <c r="K229" s="709">
        <v>0</v>
      </c>
      <c r="L229" s="270"/>
      <c r="M229" s="705" t="str">
        <f t="shared" si="3"/>
        <v/>
      </c>
    </row>
    <row r="230" spans="1:13" ht="14.45" customHeight="1" x14ac:dyDescent="0.2">
      <c r="A230" s="710" t="s">
        <v>554</v>
      </c>
      <c r="B230" s="706">
        <v>0</v>
      </c>
      <c r="C230" s="707">
        <v>22.161720000000003</v>
      </c>
      <c r="D230" s="707">
        <v>22.161720000000003</v>
      </c>
      <c r="E230" s="708">
        <v>0</v>
      </c>
      <c r="F230" s="706">
        <v>0</v>
      </c>
      <c r="G230" s="707">
        <v>0</v>
      </c>
      <c r="H230" s="707">
        <v>0.87905999999999995</v>
      </c>
      <c r="I230" s="707">
        <v>3.3692399999999996</v>
      </c>
      <c r="J230" s="707">
        <v>3.3692399999999996</v>
      </c>
      <c r="K230" s="709">
        <v>0</v>
      </c>
      <c r="L230" s="270"/>
      <c r="M230" s="705" t="str">
        <f t="shared" si="3"/>
        <v/>
      </c>
    </row>
    <row r="231" spans="1:13" ht="14.45" customHeight="1" x14ac:dyDescent="0.2">
      <c r="A231" s="710" t="s">
        <v>555</v>
      </c>
      <c r="B231" s="706">
        <v>0</v>
      </c>
      <c r="C231" s="707">
        <v>59.107199999999999</v>
      </c>
      <c r="D231" s="707">
        <v>59.107199999999999</v>
      </c>
      <c r="E231" s="708">
        <v>0</v>
      </c>
      <c r="F231" s="706">
        <v>0</v>
      </c>
      <c r="G231" s="707">
        <v>0</v>
      </c>
      <c r="H231" s="707">
        <v>4.21821</v>
      </c>
      <c r="I231" s="707">
        <v>13.19425</v>
      </c>
      <c r="J231" s="707">
        <v>13.19425</v>
      </c>
      <c r="K231" s="709">
        <v>0</v>
      </c>
      <c r="L231" s="270"/>
      <c r="M231" s="705" t="str">
        <f t="shared" si="3"/>
        <v>X</v>
      </c>
    </row>
    <row r="232" spans="1:13" ht="14.45" customHeight="1" x14ac:dyDescent="0.2">
      <c r="A232" s="710" t="s">
        <v>556</v>
      </c>
      <c r="B232" s="706">
        <v>0</v>
      </c>
      <c r="C232" s="707">
        <v>59.107199999999999</v>
      </c>
      <c r="D232" s="707">
        <v>59.107199999999999</v>
      </c>
      <c r="E232" s="708">
        <v>0</v>
      </c>
      <c r="F232" s="706">
        <v>0</v>
      </c>
      <c r="G232" s="707">
        <v>0</v>
      </c>
      <c r="H232" s="707">
        <v>4.21821</v>
      </c>
      <c r="I232" s="707">
        <v>13.19425</v>
      </c>
      <c r="J232" s="707">
        <v>13.19425</v>
      </c>
      <c r="K232" s="709">
        <v>0</v>
      </c>
      <c r="L232" s="270"/>
      <c r="M232" s="705" t="str">
        <f t="shared" si="3"/>
        <v/>
      </c>
    </row>
    <row r="233" spans="1:13" ht="14.45" customHeight="1" x14ac:dyDescent="0.2">
      <c r="A233" s="710" t="s">
        <v>557</v>
      </c>
      <c r="B233" s="706">
        <v>0</v>
      </c>
      <c r="C233" s="707">
        <v>8.5440000000000005</v>
      </c>
      <c r="D233" s="707">
        <v>8.5440000000000005</v>
      </c>
      <c r="E233" s="708">
        <v>0</v>
      </c>
      <c r="F233" s="706">
        <v>0</v>
      </c>
      <c r="G233" s="707">
        <v>0</v>
      </c>
      <c r="H233" s="707">
        <v>0.80100000000000005</v>
      </c>
      <c r="I233" s="707">
        <v>2.41</v>
      </c>
      <c r="J233" s="707">
        <v>2.41</v>
      </c>
      <c r="K233" s="709">
        <v>0</v>
      </c>
      <c r="L233" s="270"/>
      <c r="M233" s="705" t="str">
        <f t="shared" si="3"/>
        <v>X</v>
      </c>
    </row>
    <row r="234" spans="1:13" ht="14.45" customHeight="1" x14ac:dyDescent="0.2">
      <c r="A234" s="710" t="s">
        <v>558</v>
      </c>
      <c r="B234" s="706">
        <v>0</v>
      </c>
      <c r="C234" s="707">
        <v>8.5440000000000005</v>
      </c>
      <c r="D234" s="707">
        <v>8.5440000000000005</v>
      </c>
      <c r="E234" s="708">
        <v>0</v>
      </c>
      <c r="F234" s="706">
        <v>0</v>
      </c>
      <c r="G234" s="707">
        <v>0</v>
      </c>
      <c r="H234" s="707">
        <v>0.80100000000000005</v>
      </c>
      <c r="I234" s="707">
        <v>2.41</v>
      </c>
      <c r="J234" s="707">
        <v>2.41</v>
      </c>
      <c r="K234" s="709">
        <v>0</v>
      </c>
      <c r="L234" s="270"/>
      <c r="M234" s="705" t="str">
        <f t="shared" si="3"/>
        <v/>
      </c>
    </row>
    <row r="235" spans="1:13" ht="14.45" customHeight="1" x14ac:dyDescent="0.2">
      <c r="A235" s="710" t="s">
        <v>559</v>
      </c>
      <c r="B235" s="706">
        <v>0</v>
      </c>
      <c r="C235" s="707">
        <v>2092.3116299999997</v>
      </c>
      <c r="D235" s="707">
        <v>2092.3116299999997</v>
      </c>
      <c r="E235" s="708">
        <v>0</v>
      </c>
      <c r="F235" s="706">
        <v>0</v>
      </c>
      <c r="G235" s="707">
        <v>0</v>
      </c>
      <c r="H235" s="707">
        <v>132.87639000000001</v>
      </c>
      <c r="I235" s="707">
        <v>387.96409</v>
      </c>
      <c r="J235" s="707">
        <v>387.96409</v>
      </c>
      <c r="K235" s="709">
        <v>0</v>
      </c>
      <c r="L235" s="270"/>
      <c r="M235" s="705" t="str">
        <f t="shared" si="3"/>
        <v>X</v>
      </c>
    </row>
    <row r="236" spans="1:13" ht="14.45" customHeight="1" x14ac:dyDescent="0.2">
      <c r="A236" s="710" t="s">
        <v>560</v>
      </c>
      <c r="B236" s="706">
        <v>0</v>
      </c>
      <c r="C236" s="707">
        <v>2092.3116299999997</v>
      </c>
      <c r="D236" s="707">
        <v>2092.3116299999997</v>
      </c>
      <c r="E236" s="708">
        <v>0</v>
      </c>
      <c r="F236" s="706">
        <v>0</v>
      </c>
      <c r="G236" s="707">
        <v>0</v>
      </c>
      <c r="H236" s="707">
        <v>132.87639000000001</v>
      </c>
      <c r="I236" s="707">
        <v>387.96409</v>
      </c>
      <c r="J236" s="707">
        <v>387.96409</v>
      </c>
      <c r="K236" s="709">
        <v>0</v>
      </c>
      <c r="L236" s="270"/>
      <c r="M236" s="705" t="str">
        <f t="shared" si="3"/>
        <v/>
      </c>
    </row>
    <row r="237" spans="1:13" ht="14.45" customHeight="1" x14ac:dyDescent="0.2">
      <c r="A237" s="710" t="s">
        <v>561</v>
      </c>
      <c r="B237" s="706">
        <v>0</v>
      </c>
      <c r="C237" s="707">
        <v>1234.84989</v>
      </c>
      <c r="D237" s="707">
        <v>1234.84989</v>
      </c>
      <c r="E237" s="708">
        <v>0</v>
      </c>
      <c r="F237" s="706">
        <v>0</v>
      </c>
      <c r="G237" s="707">
        <v>0</v>
      </c>
      <c r="H237" s="707">
        <v>109.91807</v>
      </c>
      <c r="I237" s="707">
        <v>356.44584000000003</v>
      </c>
      <c r="J237" s="707">
        <v>356.44584000000003</v>
      </c>
      <c r="K237" s="709">
        <v>0</v>
      </c>
      <c r="L237" s="270"/>
      <c r="M237" s="705" t="str">
        <f t="shared" si="3"/>
        <v>X</v>
      </c>
    </row>
    <row r="238" spans="1:13" ht="14.45" customHeight="1" x14ac:dyDescent="0.2">
      <c r="A238" s="710" t="s">
        <v>562</v>
      </c>
      <c r="B238" s="706">
        <v>0</v>
      </c>
      <c r="C238" s="707">
        <v>1234.84989</v>
      </c>
      <c r="D238" s="707">
        <v>1234.84989</v>
      </c>
      <c r="E238" s="708">
        <v>0</v>
      </c>
      <c r="F238" s="706">
        <v>0</v>
      </c>
      <c r="G238" s="707">
        <v>0</v>
      </c>
      <c r="H238" s="707">
        <v>109.91807</v>
      </c>
      <c r="I238" s="707">
        <v>356.44584000000003</v>
      </c>
      <c r="J238" s="707">
        <v>356.44584000000003</v>
      </c>
      <c r="K238" s="709">
        <v>0</v>
      </c>
      <c r="L238" s="270"/>
      <c r="M238" s="705" t="str">
        <f t="shared" si="3"/>
        <v/>
      </c>
    </row>
    <row r="239" spans="1:13" ht="14.45" customHeight="1" x14ac:dyDescent="0.2">
      <c r="A239" s="710" t="s">
        <v>563</v>
      </c>
      <c r="B239" s="706">
        <v>0</v>
      </c>
      <c r="C239" s="707">
        <v>7533.1514100000004</v>
      </c>
      <c r="D239" s="707">
        <v>7533.1514100000004</v>
      </c>
      <c r="E239" s="708">
        <v>0</v>
      </c>
      <c r="F239" s="706">
        <v>0</v>
      </c>
      <c r="G239" s="707">
        <v>0</v>
      </c>
      <c r="H239" s="707">
        <v>514.70299</v>
      </c>
      <c r="I239" s="707">
        <v>1514.0443799999998</v>
      </c>
      <c r="J239" s="707">
        <v>1514.0443799999998</v>
      </c>
      <c r="K239" s="709">
        <v>0</v>
      </c>
      <c r="L239" s="270"/>
      <c r="M239" s="705" t="str">
        <f t="shared" si="3"/>
        <v>X</v>
      </c>
    </row>
    <row r="240" spans="1:13" ht="14.45" customHeight="1" x14ac:dyDescent="0.2">
      <c r="A240" s="710" t="s">
        <v>564</v>
      </c>
      <c r="B240" s="706">
        <v>0</v>
      </c>
      <c r="C240" s="707">
        <v>7533.1514100000004</v>
      </c>
      <c r="D240" s="707">
        <v>7533.1514100000004</v>
      </c>
      <c r="E240" s="708">
        <v>0</v>
      </c>
      <c r="F240" s="706">
        <v>0</v>
      </c>
      <c r="G240" s="707">
        <v>0</v>
      </c>
      <c r="H240" s="707">
        <v>514.70299</v>
      </c>
      <c r="I240" s="707">
        <v>1514.0443799999998</v>
      </c>
      <c r="J240" s="707">
        <v>1514.0443799999998</v>
      </c>
      <c r="K240" s="709">
        <v>0</v>
      </c>
      <c r="L240" s="270"/>
      <c r="M240" s="705" t="str">
        <f t="shared" si="3"/>
        <v/>
      </c>
    </row>
    <row r="241" spans="1:13" ht="14.45" customHeight="1" x14ac:dyDescent="0.2">
      <c r="A241" s="710" t="s">
        <v>565</v>
      </c>
      <c r="B241" s="706">
        <v>0</v>
      </c>
      <c r="C241" s="707">
        <v>170.21617999999998</v>
      </c>
      <c r="D241" s="707">
        <v>170.21617999999998</v>
      </c>
      <c r="E241" s="708">
        <v>0</v>
      </c>
      <c r="F241" s="706">
        <v>0</v>
      </c>
      <c r="G241" s="707">
        <v>0</v>
      </c>
      <c r="H241" s="707">
        <v>20.574900000000003</v>
      </c>
      <c r="I241" s="707">
        <v>44.110870000000006</v>
      </c>
      <c r="J241" s="707">
        <v>44.110870000000006</v>
      </c>
      <c r="K241" s="709">
        <v>0</v>
      </c>
      <c r="L241" s="270"/>
      <c r="M241" s="705" t="str">
        <f t="shared" si="3"/>
        <v>X</v>
      </c>
    </row>
    <row r="242" spans="1:13" ht="14.45" customHeight="1" x14ac:dyDescent="0.2">
      <c r="A242" s="710" t="s">
        <v>566</v>
      </c>
      <c r="B242" s="706">
        <v>0</v>
      </c>
      <c r="C242" s="707">
        <v>170.21617999999998</v>
      </c>
      <c r="D242" s="707">
        <v>170.21617999999998</v>
      </c>
      <c r="E242" s="708">
        <v>0</v>
      </c>
      <c r="F242" s="706">
        <v>0</v>
      </c>
      <c r="G242" s="707">
        <v>0</v>
      </c>
      <c r="H242" s="707">
        <v>20.574900000000003</v>
      </c>
      <c r="I242" s="707">
        <v>44.110870000000006</v>
      </c>
      <c r="J242" s="707">
        <v>44.110870000000006</v>
      </c>
      <c r="K242" s="709">
        <v>0</v>
      </c>
      <c r="L242" s="270"/>
      <c r="M242" s="705" t="str">
        <f t="shared" si="3"/>
        <v/>
      </c>
    </row>
    <row r="243" spans="1:13" ht="14.45" customHeight="1" x14ac:dyDescent="0.2">
      <c r="A243" s="710" t="s">
        <v>567</v>
      </c>
      <c r="B243" s="706">
        <v>0</v>
      </c>
      <c r="C243" s="707">
        <v>6.9679500000000001</v>
      </c>
      <c r="D243" s="707">
        <v>6.9679500000000001</v>
      </c>
      <c r="E243" s="708">
        <v>0</v>
      </c>
      <c r="F243" s="706">
        <v>0</v>
      </c>
      <c r="G243" s="707">
        <v>0</v>
      </c>
      <c r="H243" s="707">
        <v>0.34431</v>
      </c>
      <c r="I243" s="707">
        <v>1.2579500000000001</v>
      </c>
      <c r="J243" s="707">
        <v>1.2579500000000001</v>
      </c>
      <c r="K243" s="709">
        <v>0</v>
      </c>
      <c r="L243" s="270"/>
      <c r="M243" s="705" t="str">
        <f t="shared" si="3"/>
        <v/>
      </c>
    </row>
    <row r="244" spans="1:13" ht="14.45" customHeight="1" x14ac:dyDescent="0.2">
      <c r="A244" s="710" t="s">
        <v>568</v>
      </c>
      <c r="B244" s="706">
        <v>0</v>
      </c>
      <c r="C244" s="707">
        <v>6.9679500000000001</v>
      </c>
      <c r="D244" s="707">
        <v>6.9679500000000001</v>
      </c>
      <c r="E244" s="708">
        <v>0</v>
      </c>
      <c r="F244" s="706">
        <v>0</v>
      </c>
      <c r="G244" s="707">
        <v>0</v>
      </c>
      <c r="H244" s="707">
        <v>0.34431</v>
      </c>
      <c r="I244" s="707">
        <v>1.2579500000000001</v>
      </c>
      <c r="J244" s="707">
        <v>1.2579500000000001</v>
      </c>
      <c r="K244" s="709">
        <v>0</v>
      </c>
      <c r="L244" s="270"/>
      <c r="M244" s="705" t="str">
        <f t="shared" si="3"/>
        <v/>
      </c>
    </row>
    <row r="245" spans="1:13" ht="14.45" customHeight="1" x14ac:dyDescent="0.2">
      <c r="A245" s="710" t="s">
        <v>569</v>
      </c>
      <c r="B245" s="706">
        <v>0</v>
      </c>
      <c r="C245" s="707">
        <v>6.9679500000000001</v>
      </c>
      <c r="D245" s="707">
        <v>6.9679500000000001</v>
      </c>
      <c r="E245" s="708">
        <v>0</v>
      </c>
      <c r="F245" s="706">
        <v>0</v>
      </c>
      <c r="G245" s="707">
        <v>0</v>
      </c>
      <c r="H245" s="707">
        <v>0.34431</v>
      </c>
      <c r="I245" s="707">
        <v>1.2579500000000001</v>
      </c>
      <c r="J245" s="707">
        <v>1.2579500000000001</v>
      </c>
      <c r="K245" s="709">
        <v>0</v>
      </c>
      <c r="L245" s="270"/>
      <c r="M245" s="705" t="str">
        <f t="shared" si="3"/>
        <v/>
      </c>
    </row>
    <row r="246" spans="1:13" ht="14.45" customHeight="1" x14ac:dyDescent="0.2">
      <c r="A246" s="710" t="s">
        <v>570</v>
      </c>
      <c r="B246" s="706">
        <v>0</v>
      </c>
      <c r="C246" s="707">
        <v>6.9679500000000001</v>
      </c>
      <c r="D246" s="707">
        <v>6.9679500000000001</v>
      </c>
      <c r="E246" s="708">
        <v>0</v>
      </c>
      <c r="F246" s="706">
        <v>0</v>
      </c>
      <c r="G246" s="707">
        <v>0</v>
      </c>
      <c r="H246" s="707">
        <v>0.34431</v>
      </c>
      <c r="I246" s="707">
        <v>1.2579500000000001</v>
      </c>
      <c r="J246" s="707">
        <v>1.2579500000000001</v>
      </c>
      <c r="K246" s="709">
        <v>0</v>
      </c>
      <c r="L246" s="270"/>
      <c r="M246" s="705" t="str">
        <f t="shared" si="3"/>
        <v>X</v>
      </c>
    </row>
    <row r="247" spans="1:13" ht="14.45" customHeight="1" x14ac:dyDescent="0.2">
      <c r="A247" s="710" t="s">
        <v>571</v>
      </c>
      <c r="B247" s="706">
        <v>0</v>
      </c>
      <c r="C247" s="707">
        <v>6.9679500000000001</v>
      </c>
      <c r="D247" s="707">
        <v>6.9679500000000001</v>
      </c>
      <c r="E247" s="708">
        <v>0</v>
      </c>
      <c r="F247" s="706">
        <v>0</v>
      </c>
      <c r="G247" s="707">
        <v>0</v>
      </c>
      <c r="H247" s="707">
        <v>0.34431</v>
      </c>
      <c r="I247" s="707">
        <v>1.2579500000000001</v>
      </c>
      <c r="J247" s="707">
        <v>1.2579500000000001</v>
      </c>
      <c r="K247" s="709">
        <v>0</v>
      </c>
      <c r="L247" s="270"/>
      <c r="M247" s="705" t="str">
        <f t="shared" si="3"/>
        <v/>
      </c>
    </row>
    <row r="248" spans="1:13" ht="14.45" customHeight="1" x14ac:dyDescent="0.2">
      <c r="A248" s="710"/>
      <c r="B248" s="706"/>
      <c r="C248" s="707"/>
      <c r="D248" s="707"/>
      <c r="E248" s="708"/>
      <c r="F248" s="706"/>
      <c r="G248" s="707"/>
      <c r="H248" s="707"/>
      <c r="I248" s="707"/>
      <c r="J248" s="707"/>
      <c r="K248" s="709"/>
      <c r="L248" s="270"/>
      <c r="M248" s="705" t="str">
        <f t="shared" si="3"/>
        <v/>
      </c>
    </row>
    <row r="249" spans="1:13" ht="14.45" customHeight="1" x14ac:dyDescent="0.2">
      <c r="A249" s="710"/>
      <c r="B249" s="706"/>
      <c r="C249" s="707"/>
      <c r="D249" s="707"/>
      <c r="E249" s="708"/>
      <c r="F249" s="706"/>
      <c r="G249" s="707"/>
      <c r="H249" s="707"/>
      <c r="I249" s="707"/>
      <c r="J249" s="707"/>
      <c r="K249" s="709"/>
      <c r="L249" s="270"/>
      <c r="M249" s="705" t="str">
        <f t="shared" si="3"/>
        <v/>
      </c>
    </row>
    <row r="250" spans="1:13" ht="14.45" customHeight="1" x14ac:dyDescent="0.2">
      <c r="A250" s="710"/>
      <c r="B250" s="706"/>
      <c r="C250" s="707"/>
      <c r="D250" s="707"/>
      <c r="E250" s="708"/>
      <c r="F250" s="706"/>
      <c r="G250" s="707"/>
      <c r="H250" s="707"/>
      <c r="I250" s="707"/>
      <c r="J250" s="707"/>
      <c r="K250" s="709"/>
      <c r="L250" s="270"/>
      <c r="M250" s="705" t="str">
        <f t="shared" si="3"/>
        <v/>
      </c>
    </row>
    <row r="251" spans="1:13" ht="14.45" customHeight="1" x14ac:dyDescent="0.2">
      <c r="A251" s="710"/>
      <c r="B251" s="706"/>
      <c r="C251" s="707"/>
      <c r="D251" s="707"/>
      <c r="E251" s="708"/>
      <c r="F251" s="706"/>
      <c r="G251" s="707"/>
      <c r="H251" s="707"/>
      <c r="I251" s="707"/>
      <c r="J251" s="707"/>
      <c r="K251" s="709"/>
      <c r="L251" s="270"/>
      <c r="M251" s="705" t="str">
        <f t="shared" si="3"/>
        <v/>
      </c>
    </row>
    <row r="252" spans="1:13" ht="14.45" customHeight="1" x14ac:dyDescent="0.2">
      <c r="A252" s="710"/>
      <c r="B252" s="706"/>
      <c r="C252" s="707"/>
      <c r="D252" s="707"/>
      <c r="E252" s="708"/>
      <c r="F252" s="706"/>
      <c r="G252" s="707"/>
      <c r="H252" s="707"/>
      <c r="I252" s="707"/>
      <c r="J252" s="707"/>
      <c r="K252" s="709"/>
      <c r="L252" s="270"/>
      <c r="M252" s="705" t="str">
        <f t="shared" si="3"/>
        <v/>
      </c>
    </row>
    <row r="253" spans="1:13" ht="14.45" customHeight="1" x14ac:dyDescent="0.2">
      <c r="A253" s="710"/>
      <c r="B253" s="706"/>
      <c r="C253" s="707"/>
      <c r="D253" s="707"/>
      <c r="E253" s="708"/>
      <c r="F253" s="706"/>
      <c r="G253" s="707"/>
      <c r="H253" s="707"/>
      <c r="I253" s="707"/>
      <c r="J253" s="707"/>
      <c r="K253" s="709"/>
      <c r="L253" s="270"/>
      <c r="M253" s="705" t="str">
        <f t="shared" si="3"/>
        <v/>
      </c>
    </row>
    <row r="254" spans="1:13" ht="14.45" customHeight="1" x14ac:dyDescent="0.2">
      <c r="A254" s="710"/>
      <c r="B254" s="706"/>
      <c r="C254" s="707"/>
      <c r="D254" s="707"/>
      <c r="E254" s="708"/>
      <c r="F254" s="706"/>
      <c r="G254" s="707"/>
      <c r="H254" s="707"/>
      <c r="I254" s="707"/>
      <c r="J254" s="707"/>
      <c r="K254" s="709"/>
      <c r="L254" s="270"/>
      <c r="M254" s="705" t="str">
        <f t="shared" si="3"/>
        <v/>
      </c>
    </row>
    <row r="255" spans="1:13" ht="14.45" customHeight="1" x14ac:dyDescent="0.2">
      <c r="A255" s="710"/>
      <c r="B255" s="706"/>
      <c r="C255" s="707"/>
      <c r="D255" s="707"/>
      <c r="E255" s="708"/>
      <c r="F255" s="706"/>
      <c r="G255" s="707"/>
      <c r="H255" s="707"/>
      <c r="I255" s="707"/>
      <c r="J255" s="707"/>
      <c r="K255" s="709"/>
      <c r="L255" s="270"/>
      <c r="M255" s="705" t="str">
        <f t="shared" si="3"/>
        <v/>
      </c>
    </row>
    <row r="256" spans="1:13" ht="14.45" customHeight="1" x14ac:dyDescent="0.2">
      <c r="A256" s="710"/>
      <c r="B256" s="706"/>
      <c r="C256" s="707"/>
      <c r="D256" s="707"/>
      <c r="E256" s="708"/>
      <c r="F256" s="706"/>
      <c r="G256" s="707"/>
      <c r="H256" s="707"/>
      <c r="I256" s="707"/>
      <c r="J256" s="707"/>
      <c r="K256" s="709"/>
      <c r="L256" s="270"/>
      <c r="M256" s="705" t="str">
        <f t="shared" si="3"/>
        <v/>
      </c>
    </row>
    <row r="257" spans="1:13" ht="14.45" customHeight="1" x14ac:dyDescent="0.2">
      <c r="A257" s="710"/>
      <c r="B257" s="706"/>
      <c r="C257" s="707"/>
      <c r="D257" s="707"/>
      <c r="E257" s="708"/>
      <c r="F257" s="706"/>
      <c r="G257" s="707"/>
      <c r="H257" s="707"/>
      <c r="I257" s="707"/>
      <c r="J257" s="707"/>
      <c r="K257" s="709"/>
      <c r="L257" s="270"/>
      <c r="M257" s="705" t="str">
        <f t="shared" si="3"/>
        <v/>
      </c>
    </row>
    <row r="258" spans="1:13" ht="14.45" customHeight="1" x14ac:dyDescent="0.2">
      <c r="A258" s="710"/>
      <c r="B258" s="706"/>
      <c r="C258" s="707"/>
      <c r="D258" s="707"/>
      <c r="E258" s="708"/>
      <c r="F258" s="706"/>
      <c r="G258" s="707"/>
      <c r="H258" s="707"/>
      <c r="I258" s="707"/>
      <c r="J258" s="707"/>
      <c r="K258" s="709"/>
      <c r="L258" s="270"/>
      <c r="M258" s="705" t="str">
        <f t="shared" si="3"/>
        <v/>
      </c>
    </row>
    <row r="259" spans="1:13" ht="14.45" customHeight="1" x14ac:dyDescent="0.2">
      <c r="A259" s="710"/>
      <c r="B259" s="706"/>
      <c r="C259" s="707"/>
      <c r="D259" s="707"/>
      <c r="E259" s="708"/>
      <c r="F259" s="706"/>
      <c r="G259" s="707"/>
      <c r="H259" s="707"/>
      <c r="I259" s="707"/>
      <c r="J259" s="707"/>
      <c r="K259" s="709"/>
      <c r="L259" s="270"/>
      <c r="M259" s="705" t="str">
        <f t="shared" si="3"/>
        <v/>
      </c>
    </row>
    <row r="260" spans="1:13" ht="14.45" customHeight="1" x14ac:dyDescent="0.2">
      <c r="A260" s="710"/>
      <c r="B260" s="706"/>
      <c r="C260" s="707"/>
      <c r="D260" s="707"/>
      <c r="E260" s="708"/>
      <c r="F260" s="706"/>
      <c r="G260" s="707"/>
      <c r="H260" s="707"/>
      <c r="I260" s="707"/>
      <c r="J260" s="707"/>
      <c r="K260" s="709"/>
      <c r="L260" s="270"/>
      <c r="M260" s="705" t="str">
        <f t="shared" si="3"/>
        <v/>
      </c>
    </row>
    <row r="261" spans="1:13" ht="14.45" customHeight="1" x14ac:dyDescent="0.2">
      <c r="A261" s="710"/>
      <c r="B261" s="706"/>
      <c r="C261" s="707"/>
      <c r="D261" s="707"/>
      <c r="E261" s="708"/>
      <c r="F261" s="706"/>
      <c r="G261" s="707"/>
      <c r="H261" s="707"/>
      <c r="I261" s="707"/>
      <c r="J261" s="707"/>
      <c r="K261" s="709"/>
      <c r="L261" s="270"/>
      <c r="M261" s="705" t="str">
        <f t="shared" si="3"/>
        <v/>
      </c>
    </row>
    <row r="262" spans="1:13" ht="14.45" customHeight="1" x14ac:dyDescent="0.2">
      <c r="A262" s="710"/>
      <c r="B262" s="706"/>
      <c r="C262" s="707"/>
      <c r="D262" s="707"/>
      <c r="E262" s="708"/>
      <c r="F262" s="706"/>
      <c r="G262" s="707"/>
      <c r="H262" s="707"/>
      <c r="I262" s="707"/>
      <c r="J262" s="707"/>
      <c r="K262" s="709"/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0"/>
      <c r="B263" s="706"/>
      <c r="C263" s="707"/>
      <c r="D263" s="707"/>
      <c r="E263" s="708"/>
      <c r="F263" s="706"/>
      <c r="G263" s="707"/>
      <c r="H263" s="707"/>
      <c r="I263" s="707"/>
      <c r="J263" s="707"/>
      <c r="K263" s="709"/>
      <c r="L263" s="270"/>
      <c r="M263" s="705" t="str">
        <f t="shared" si="4"/>
        <v/>
      </c>
    </row>
    <row r="264" spans="1:13" ht="14.45" customHeight="1" x14ac:dyDescent="0.2">
      <c r="A264" s="710"/>
      <c r="B264" s="706"/>
      <c r="C264" s="707"/>
      <c r="D264" s="707"/>
      <c r="E264" s="708"/>
      <c r="F264" s="706"/>
      <c r="G264" s="707"/>
      <c r="H264" s="707"/>
      <c r="I264" s="707"/>
      <c r="J264" s="707"/>
      <c r="K264" s="709"/>
      <c r="L264" s="270"/>
      <c r="M264" s="705" t="str">
        <f t="shared" si="4"/>
        <v/>
      </c>
    </row>
    <row r="265" spans="1:13" ht="14.45" customHeight="1" x14ac:dyDescent="0.2">
      <c r="A265" s="710"/>
      <c r="B265" s="706"/>
      <c r="C265" s="707"/>
      <c r="D265" s="707"/>
      <c r="E265" s="708"/>
      <c r="F265" s="706"/>
      <c r="G265" s="707"/>
      <c r="H265" s="707"/>
      <c r="I265" s="707"/>
      <c r="J265" s="707"/>
      <c r="K265" s="709"/>
      <c r="L265" s="270"/>
      <c r="M265" s="705" t="str">
        <f t="shared" si="4"/>
        <v/>
      </c>
    </row>
    <row r="266" spans="1:13" ht="14.45" customHeight="1" x14ac:dyDescent="0.2">
      <c r="A266" s="710"/>
      <c r="B266" s="706"/>
      <c r="C266" s="707"/>
      <c r="D266" s="707"/>
      <c r="E266" s="708"/>
      <c r="F266" s="706"/>
      <c r="G266" s="707"/>
      <c r="H266" s="707"/>
      <c r="I266" s="707"/>
      <c r="J266" s="707"/>
      <c r="K266" s="709"/>
      <c r="L266" s="270"/>
      <c r="M266" s="705" t="str">
        <f t="shared" si="4"/>
        <v/>
      </c>
    </row>
    <row r="267" spans="1:13" ht="14.45" customHeight="1" x14ac:dyDescent="0.2">
      <c r="A267" s="710"/>
      <c r="B267" s="706"/>
      <c r="C267" s="707"/>
      <c r="D267" s="707"/>
      <c r="E267" s="708"/>
      <c r="F267" s="706"/>
      <c r="G267" s="707"/>
      <c r="H267" s="707"/>
      <c r="I267" s="707"/>
      <c r="J267" s="707"/>
      <c r="K267" s="709"/>
      <c r="L267" s="270"/>
      <c r="M267" s="705" t="str">
        <f t="shared" si="4"/>
        <v/>
      </c>
    </row>
    <row r="268" spans="1:13" ht="14.45" customHeight="1" x14ac:dyDescent="0.2">
      <c r="A268" s="710"/>
      <c r="B268" s="706"/>
      <c r="C268" s="707"/>
      <c r="D268" s="707"/>
      <c r="E268" s="708"/>
      <c r="F268" s="706"/>
      <c r="G268" s="707"/>
      <c r="H268" s="707"/>
      <c r="I268" s="707"/>
      <c r="J268" s="707"/>
      <c r="K268" s="709"/>
      <c r="L268" s="270"/>
      <c r="M268" s="705" t="str">
        <f t="shared" si="4"/>
        <v/>
      </c>
    </row>
    <row r="269" spans="1:13" ht="14.45" customHeight="1" x14ac:dyDescent="0.2">
      <c r="A269" s="710"/>
      <c r="B269" s="706"/>
      <c r="C269" s="707"/>
      <c r="D269" s="707"/>
      <c r="E269" s="708"/>
      <c r="F269" s="706"/>
      <c r="G269" s="707"/>
      <c r="H269" s="707"/>
      <c r="I269" s="707"/>
      <c r="J269" s="707"/>
      <c r="K269" s="709"/>
      <c r="L269" s="270"/>
      <c r="M269" s="705" t="str">
        <f t="shared" si="4"/>
        <v/>
      </c>
    </row>
    <row r="270" spans="1:13" ht="14.45" customHeight="1" x14ac:dyDescent="0.2">
      <c r="A270" s="710"/>
      <c r="B270" s="706"/>
      <c r="C270" s="707"/>
      <c r="D270" s="707"/>
      <c r="E270" s="708"/>
      <c r="F270" s="706"/>
      <c r="G270" s="707"/>
      <c r="H270" s="707"/>
      <c r="I270" s="707"/>
      <c r="J270" s="707"/>
      <c r="K270" s="709"/>
      <c r="L270" s="270"/>
      <c r="M270" s="705" t="str">
        <f t="shared" si="4"/>
        <v/>
      </c>
    </row>
    <row r="271" spans="1:13" ht="14.45" customHeight="1" x14ac:dyDescent="0.2">
      <c r="A271" s="710"/>
      <c r="B271" s="706"/>
      <c r="C271" s="707"/>
      <c r="D271" s="707"/>
      <c r="E271" s="708"/>
      <c r="F271" s="706"/>
      <c r="G271" s="707"/>
      <c r="H271" s="707"/>
      <c r="I271" s="707"/>
      <c r="J271" s="707"/>
      <c r="K271" s="709"/>
      <c r="L271" s="270"/>
      <c r="M271" s="705" t="str">
        <f t="shared" si="4"/>
        <v/>
      </c>
    </row>
    <row r="272" spans="1:13" ht="14.45" customHeight="1" x14ac:dyDescent="0.2">
      <c r="A272" s="710"/>
      <c r="B272" s="706"/>
      <c r="C272" s="707"/>
      <c r="D272" s="707"/>
      <c r="E272" s="708"/>
      <c r="F272" s="706"/>
      <c r="G272" s="707"/>
      <c r="H272" s="707"/>
      <c r="I272" s="707"/>
      <c r="J272" s="707"/>
      <c r="K272" s="709"/>
      <c r="L272" s="270"/>
      <c r="M272" s="705" t="str">
        <f t="shared" si="4"/>
        <v/>
      </c>
    </row>
    <row r="273" spans="1:13" ht="14.45" customHeight="1" x14ac:dyDescent="0.2">
      <c r="A273" s="710"/>
      <c r="B273" s="706"/>
      <c r="C273" s="707"/>
      <c r="D273" s="707"/>
      <c r="E273" s="708"/>
      <c r="F273" s="706"/>
      <c r="G273" s="707"/>
      <c r="H273" s="707"/>
      <c r="I273" s="707"/>
      <c r="J273" s="707"/>
      <c r="K273" s="709"/>
      <c r="L273" s="270"/>
      <c r="M273" s="705" t="str">
        <f t="shared" si="4"/>
        <v/>
      </c>
    </row>
    <row r="274" spans="1:13" ht="14.45" customHeight="1" x14ac:dyDescent="0.2">
      <c r="A274" s="710"/>
      <c r="B274" s="706"/>
      <c r="C274" s="707"/>
      <c r="D274" s="707"/>
      <c r="E274" s="708"/>
      <c r="F274" s="706"/>
      <c r="G274" s="707"/>
      <c r="H274" s="707"/>
      <c r="I274" s="707"/>
      <c r="J274" s="707"/>
      <c r="K274" s="709"/>
      <c r="L274" s="270"/>
      <c r="M274" s="705" t="str">
        <f t="shared" si="4"/>
        <v/>
      </c>
    </row>
    <row r="275" spans="1:13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</row>
    <row r="276" spans="1:13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</row>
    <row r="277" spans="1:13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</row>
    <row r="278" spans="1:13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</row>
    <row r="279" spans="1:13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</row>
    <row r="280" spans="1:13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</row>
    <row r="281" spans="1:13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</row>
    <row r="282" spans="1:13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</row>
    <row r="283" spans="1:13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</row>
    <row r="284" spans="1:13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</row>
    <row r="285" spans="1:13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</row>
    <row r="286" spans="1:13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</row>
    <row r="287" spans="1:13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</row>
    <row r="288" spans="1:13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</row>
    <row r="289" spans="1:13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</row>
    <row r="290" spans="1:13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</row>
    <row r="291" spans="1:13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</row>
    <row r="292" spans="1:13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</row>
    <row r="293" spans="1:13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</row>
    <row r="294" spans="1:13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</row>
    <row r="295" spans="1:13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</row>
    <row r="296" spans="1:13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</row>
    <row r="297" spans="1:13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</row>
    <row r="298" spans="1:13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</row>
    <row r="299" spans="1:13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</row>
    <row r="300" spans="1:13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</row>
    <row r="301" spans="1:13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</row>
    <row r="302" spans="1:13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</row>
    <row r="303" spans="1:13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</row>
    <row r="304" spans="1:13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</row>
    <row r="305" spans="1:13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</row>
    <row r="306" spans="1:13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</row>
    <row r="307" spans="1:13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</row>
    <row r="308" spans="1:13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</row>
    <row r="309" spans="1:13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</row>
    <row r="310" spans="1:13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</row>
    <row r="311" spans="1:13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</row>
    <row r="312" spans="1:13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</row>
    <row r="313" spans="1:13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</row>
    <row r="314" spans="1:13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</row>
    <row r="315" spans="1:13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</row>
    <row r="316" spans="1:13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</row>
    <row r="317" spans="1:13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</row>
    <row r="318" spans="1:13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</row>
    <row r="319" spans="1:13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</row>
    <row r="320" spans="1:13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</row>
    <row r="321" spans="1:13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</row>
    <row r="322" spans="1:13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</row>
    <row r="323" spans="1:13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</row>
    <row r="324" spans="1:13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</row>
    <row r="325" spans="1:13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</row>
    <row r="326" spans="1:13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</row>
    <row r="328" spans="1:13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</row>
    <row r="329" spans="1:13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</row>
    <row r="330" spans="1:13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</row>
    <row r="331" spans="1:13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</row>
    <row r="332" spans="1:13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</row>
    <row r="333" spans="1:13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</row>
    <row r="334" spans="1:13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</row>
    <row r="335" spans="1:13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</row>
    <row r="336" spans="1:13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</row>
    <row r="337" spans="1:13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</row>
    <row r="338" spans="1:13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</row>
    <row r="339" spans="1:13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</row>
    <row r="340" spans="1:13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</row>
    <row r="341" spans="1:13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</row>
    <row r="342" spans="1:13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</row>
    <row r="343" spans="1:13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</row>
    <row r="344" spans="1:13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</row>
    <row r="345" spans="1:13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</row>
    <row r="346" spans="1:13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</row>
    <row r="347" spans="1:13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</row>
    <row r="348" spans="1:13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</row>
    <row r="349" spans="1:13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</row>
    <row r="350" spans="1:13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</row>
    <row r="351" spans="1:13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</row>
    <row r="352" spans="1:13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</row>
    <row r="353" spans="1:13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</row>
    <row r="354" spans="1:13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</row>
    <row r="355" spans="1:13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</row>
    <row r="356" spans="1:13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</row>
    <row r="357" spans="1:13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</row>
    <row r="358" spans="1:13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</row>
    <row r="359" spans="1:13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</row>
    <row r="360" spans="1:13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</row>
    <row r="361" spans="1:13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</row>
    <row r="362" spans="1:13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</row>
    <row r="363" spans="1:13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</row>
    <row r="364" spans="1:13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</row>
    <row r="365" spans="1:13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</row>
    <row r="366" spans="1:13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</row>
    <row r="367" spans="1:13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</row>
    <row r="368" spans="1:13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</row>
    <row r="369" spans="1:13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</row>
    <row r="370" spans="1:13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</row>
    <row r="371" spans="1:13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</row>
    <row r="372" spans="1:13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</row>
    <row r="373" spans="1:13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</row>
    <row r="374" spans="1:13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</row>
    <row r="375" spans="1:13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</row>
    <row r="376" spans="1:13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</row>
    <row r="377" spans="1:13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</row>
    <row r="378" spans="1:13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</row>
    <row r="379" spans="1:13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</row>
    <row r="380" spans="1:13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</row>
    <row r="381" spans="1:13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</row>
    <row r="382" spans="1:13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</row>
    <row r="383" spans="1:13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</row>
    <row r="384" spans="1:13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</row>
    <row r="385" spans="1:13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</row>
    <row r="386" spans="1:13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</row>
    <row r="387" spans="1:13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</row>
    <row r="388" spans="1:13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</row>
    <row r="389" spans="1:13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</row>
    <row r="390" spans="1:13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</row>
    <row r="392" spans="1:13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</row>
    <row r="393" spans="1:13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</row>
    <row r="394" spans="1:13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</row>
    <row r="395" spans="1:13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</row>
    <row r="396" spans="1:13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</row>
    <row r="397" spans="1:13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</row>
    <row r="398" spans="1:13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</row>
    <row r="399" spans="1:13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</row>
    <row r="400" spans="1:13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</row>
    <row r="401" spans="1:13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</row>
    <row r="402" spans="1:13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</row>
    <row r="403" spans="1:13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</row>
    <row r="404" spans="1:13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</row>
    <row r="405" spans="1:13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</row>
    <row r="406" spans="1:13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</row>
    <row r="407" spans="1:13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</row>
    <row r="408" spans="1:13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</row>
    <row r="409" spans="1:13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</row>
    <row r="410" spans="1:13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</row>
    <row r="411" spans="1:13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</row>
    <row r="412" spans="1:13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</row>
    <row r="413" spans="1:13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</row>
    <row r="414" spans="1:13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</row>
    <row r="415" spans="1:13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</row>
    <row r="416" spans="1:13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</row>
    <row r="417" spans="1:13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</row>
    <row r="418" spans="1:13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</row>
    <row r="419" spans="1:13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</row>
    <row r="420" spans="1:13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</row>
    <row r="421" spans="1:13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</row>
    <row r="422" spans="1:13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</row>
    <row r="423" spans="1:13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</row>
    <row r="424" spans="1:13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</row>
    <row r="425" spans="1:13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</row>
    <row r="426" spans="1:13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</row>
    <row r="427" spans="1:13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</row>
    <row r="428" spans="1:13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</row>
    <row r="429" spans="1:13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</row>
    <row r="430" spans="1:13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</row>
    <row r="431" spans="1:13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</row>
    <row r="432" spans="1:13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</row>
    <row r="433" spans="1:13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</row>
    <row r="434" spans="1:13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</row>
    <row r="435" spans="1:13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</row>
    <row r="436" spans="1:13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</row>
    <row r="437" spans="1:13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</row>
    <row r="438" spans="1:13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</row>
    <row r="439" spans="1:13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</row>
    <row r="440" spans="1:13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</row>
    <row r="441" spans="1:13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</row>
    <row r="442" spans="1:13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</row>
    <row r="443" spans="1:13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</row>
    <row r="444" spans="1:13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</row>
    <row r="445" spans="1:13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</row>
    <row r="446" spans="1:13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</row>
    <row r="447" spans="1:13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</row>
    <row r="448" spans="1:13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</row>
    <row r="449" spans="1:13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</row>
    <row r="450" spans="1:13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</row>
    <row r="451" spans="1:13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</row>
    <row r="452" spans="1:13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</row>
    <row r="453" spans="1:13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</row>
    <row r="454" spans="1:13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</row>
    <row r="456" spans="1:13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</row>
    <row r="457" spans="1:13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</row>
    <row r="458" spans="1:13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</row>
    <row r="459" spans="1:13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</row>
    <row r="460" spans="1:13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</row>
    <row r="461" spans="1:13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</row>
    <row r="462" spans="1:13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</row>
    <row r="463" spans="1:13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</row>
    <row r="464" spans="1:13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</row>
    <row r="465" spans="1:13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</row>
    <row r="466" spans="1:13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</row>
    <row r="467" spans="1:13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</row>
    <row r="468" spans="1:13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</row>
    <row r="469" spans="1:13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</row>
    <row r="470" spans="1:13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</row>
    <row r="471" spans="1:13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</row>
    <row r="472" spans="1:13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</row>
    <row r="473" spans="1:13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</row>
    <row r="474" spans="1:13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</row>
    <row r="475" spans="1:13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</row>
    <row r="476" spans="1:13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</row>
    <row r="477" spans="1:13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</row>
    <row r="478" spans="1:13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</row>
    <row r="479" spans="1:13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</row>
    <row r="480" spans="1:13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</row>
    <row r="481" spans="1:13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</row>
    <row r="482" spans="1:13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</row>
    <row r="483" spans="1:13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</row>
    <row r="484" spans="1:13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</row>
    <row r="485" spans="1:13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</row>
    <row r="486" spans="1:13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</row>
    <row r="487" spans="1:13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</row>
    <row r="488" spans="1:13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</row>
    <row r="489" spans="1:13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</row>
    <row r="490" spans="1:13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</row>
    <row r="491" spans="1:13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</row>
    <row r="492" spans="1:13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</row>
    <row r="493" spans="1:13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</row>
    <row r="494" spans="1:13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</row>
    <row r="495" spans="1:13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</row>
    <row r="496" spans="1:13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</row>
    <row r="497" spans="1:13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</row>
    <row r="498" spans="1:13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</row>
    <row r="499" spans="1:13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</row>
    <row r="500" spans="1:13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</row>
    <row r="501" spans="1:13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</row>
    <row r="502" spans="1:13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</row>
    <row r="503" spans="1:13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</row>
    <row r="504" spans="1:13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</row>
    <row r="505" spans="1:13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</row>
    <row r="506" spans="1:13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</row>
    <row r="507" spans="1:13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</row>
    <row r="508" spans="1:13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</row>
    <row r="509" spans="1:13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</row>
    <row r="510" spans="1:13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</row>
    <row r="511" spans="1:13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</row>
    <row r="512" spans="1:13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</row>
    <row r="513" spans="1:13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</row>
    <row r="514" spans="1:13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</row>
    <row r="515" spans="1:13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</row>
    <row r="516" spans="1:13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</row>
    <row r="517" spans="1:13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</row>
    <row r="518" spans="1:13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</row>
    <row r="520" spans="1:13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</row>
    <row r="521" spans="1:13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</row>
    <row r="522" spans="1:13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</row>
    <row r="523" spans="1:13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</row>
    <row r="524" spans="1:13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</row>
    <row r="525" spans="1:13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</row>
    <row r="526" spans="1:13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</row>
    <row r="527" spans="1:13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</row>
    <row r="528" spans="1:13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</row>
    <row r="529" spans="1:13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</row>
    <row r="530" spans="1:13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</row>
    <row r="531" spans="1:13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</row>
    <row r="532" spans="1:13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</row>
    <row r="533" spans="1:13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</row>
    <row r="534" spans="1:13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</row>
    <row r="535" spans="1:13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</row>
    <row r="536" spans="1:13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</row>
    <row r="537" spans="1:13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</row>
    <row r="538" spans="1:13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</row>
    <row r="539" spans="1:13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</row>
    <row r="540" spans="1:13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</row>
    <row r="541" spans="1:13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</row>
    <row r="542" spans="1:13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</row>
    <row r="543" spans="1:13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</row>
    <row r="544" spans="1:13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</row>
    <row r="545" spans="1:13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</row>
    <row r="546" spans="1:13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</row>
    <row r="547" spans="1:13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</row>
    <row r="548" spans="1:13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</row>
    <row r="549" spans="1:13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</row>
    <row r="550" spans="1:13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</row>
    <row r="551" spans="1:13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</row>
    <row r="552" spans="1:13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</row>
    <row r="553" spans="1:13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</row>
    <row r="554" spans="1:13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</row>
    <row r="555" spans="1:13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</row>
    <row r="556" spans="1:13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</row>
    <row r="557" spans="1:13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</row>
    <row r="558" spans="1:13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</row>
    <row r="559" spans="1:13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</row>
    <row r="560" spans="1:13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</row>
    <row r="561" spans="1:13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</row>
    <row r="562" spans="1:13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</row>
    <row r="563" spans="1:13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</row>
    <row r="564" spans="1:13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</row>
    <row r="565" spans="1:13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</row>
    <row r="566" spans="1:13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</row>
    <row r="567" spans="1:13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</row>
    <row r="568" spans="1:13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</row>
    <row r="569" spans="1:13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</row>
    <row r="570" spans="1:13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</row>
    <row r="571" spans="1:13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</row>
    <row r="572" spans="1:13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</row>
    <row r="573" spans="1:13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</row>
    <row r="574" spans="1:13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</row>
    <row r="575" spans="1:13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</row>
    <row r="576" spans="1:13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</row>
    <row r="577" spans="1:13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</row>
    <row r="578" spans="1:13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</row>
    <row r="579" spans="1:13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</row>
    <row r="580" spans="1:13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</row>
    <row r="581" spans="1:13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</row>
    <row r="582" spans="1:13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</row>
    <row r="584" spans="1:13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</row>
    <row r="585" spans="1:13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</row>
    <row r="586" spans="1:13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</row>
    <row r="587" spans="1:13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</row>
    <row r="588" spans="1:13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</row>
    <row r="589" spans="1:13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</row>
    <row r="590" spans="1:13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</row>
    <row r="591" spans="1:13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</row>
    <row r="592" spans="1:13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</row>
    <row r="593" spans="1:13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</row>
    <row r="594" spans="1:13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</row>
    <row r="595" spans="1:13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</row>
    <row r="596" spans="1:13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</row>
    <row r="597" spans="1:13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</row>
    <row r="598" spans="1:13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</row>
    <row r="599" spans="1:13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</row>
    <row r="600" spans="1:13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</row>
    <row r="601" spans="1:13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</row>
    <row r="602" spans="1:13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</row>
    <row r="603" spans="1:13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</row>
    <row r="604" spans="1:13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</row>
    <row r="605" spans="1:13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</row>
    <row r="606" spans="1:13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</row>
    <row r="607" spans="1:13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</row>
    <row r="608" spans="1:13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</row>
    <row r="609" spans="1:13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</row>
    <row r="610" spans="1:13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</row>
    <row r="611" spans="1:13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</row>
    <row r="612" spans="1:13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</row>
    <row r="613" spans="1:13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</row>
    <row r="614" spans="1:13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</row>
    <row r="615" spans="1:13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</row>
    <row r="616" spans="1:13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</row>
    <row r="617" spans="1:13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</row>
    <row r="618" spans="1:13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</row>
    <row r="619" spans="1:13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</row>
    <row r="620" spans="1:13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</row>
    <row r="621" spans="1:13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</row>
    <row r="622" spans="1:13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</row>
    <row r="623" spans="1:13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</row>
    <row r="624" spans="1:13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</row>
    <row r="625" spans="1:13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</row>
    <row r="626" spans="1:13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</row>
    <row r="627" spans="1:13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</row>
    <row r="628" spans="1:13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</row>
    <row r="629" spans="1:13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</row>
    <row r="630" spans="1:13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</row>
    <row r="631" spans="1:13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</row>
    <row r="632" spans="1:13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</row>
    <row r="633" spans="1:13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</row>
    <row r="634" spans="1:13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</row>
    <row r="635" spans="1:13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</row>
    <row r="636" spans="1:13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</row>
    <row r="637" spans="1:13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</row>
    <row r="638" spans="1:13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</row>
    <row r="639" spans="1:13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</row>
    <row r="640" spans="1:13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</row>
    <row r="641" spans="1:13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</row>
    <row r="642" spans="1:13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</row>
    <row r="643" spans="1:13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</row>
    <row r="644" spans="1:13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</row>
    <row r="645" spans="1:13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</row>
    <row r="646" spans="1:13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</row>
    <row r="648" spans="1:13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</row>
    <row r="649" spans="1:13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</row>
    <row r="650" spans="1:13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</row>
    <row r="651" spans="1:13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</row>
    <row r="652" spans="1:13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</row>
    <row r="653" spans="1:13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</row>
    <row r="654" spans="1:13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</row>
    <row r="655" spans="1:13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</row>
    <row r="656" spans="1:13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</row>
    <row r="657" spans="1:13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</row>
    <row r="658" spans="1:13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</row>
    <row r="659" spans="1:13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</row>
    <row r="660" spans="1:13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</row>
    <row r="661" spans="1:13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</row>
    <row r="662" spans="1:13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</row>
    <row r="663" spans="1:13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</row>
    <row r="664" spans="1:13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</row>
    <row r="665" spans="1:13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</row>
    <row r="666" spans="1:13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</row>
    <row r="667" spans="1:13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</row>
    <row r="668" spans="1:13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</row>
    <row r="669" spans="1:13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</row>
    <row r="670" spans="1:13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</row>
    <row r="671" spans="1:13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</row>
    <row r="672" spans="1:13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</row>
    <row r="673" spans="1:13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</row>
    <row r="674" spans="1:13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</row>
    <row r="675" spans="1:13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</row>
    <row r="676" spans="1:13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</row>
    <row r="677" spans="1:13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</row>
    <row r="678" spans="1:13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</row>
    <row r="679" spans="1:13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</row>
    <row r="680" spans="1:13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</row>
    <row r="681" spans="1:13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</row>
    <row r="682" spans="1:13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</row>
    <row r="683" spans="1:13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</row>
    <row r="684" spans="1:13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</row>
    <row r="685" spans="1:13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</row>
    <row r="686" spans="1:13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</row>
    <row r="687" spans="1:13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</row>
    <row r="688" spans="1:13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</row>
    <row r="689" spans="1:13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</row>
    <row r="690" spans="1:13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</row>
    <row r="691" spans="1:13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</row>
    <row r="692" spans="1:13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</row>
    <row r="693" spans="1:13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</row>
    <row r="694" spans="1:13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</row>
    <row r="695" spans="1:13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</row>
    <row r="696" spans="1:13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</row>
    <row r="697" spans="1:13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</row>
    <row r="698" spans="1:13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</row>
    <row r="699" spans="1:13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</row>
    <row r="700" spans="1:13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</row>
    <row r="701" spans="1:13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</row>
    <row r="702" spans="1:13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</row>
    <row r="703" spans="1:13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</row>
    <row r="704" spans="1:13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</row>
    <row r="705" spans="1:13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</row>
    <row r="706" spans="1:13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</row>
    <row r="707" spans="1:13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</row>
    <row r="708" spans="1:13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</row>
    <row r="709" spans="1:13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</row>
    <row r="710" spans="1:13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</row>
    <row r="712" spans="1:13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</row>
    <row r="713" spans="1:13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</row>
    <row r="714" spans="1:13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</row>
    <row r="715" spans="1:13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</row>
    <row r="716" spans="1:13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</row>
    <row r="717" spans="1:13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</row>
    <row r="718" spans="1:13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</row>
    <row r="719" spans="1:13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</row>
    <row r="720" spans="1:13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</row>
    <row r="721" spans="1:13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</row>
    <row r="722" spans="1:13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</row>
    <row r="723" spans="1:13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</row>
    <row r="724" spans="1:13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</row>
    <row r="725" spans="1:13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</row>
    <row r="726" spans="1:13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</row>
    <row r="727" spans="1:13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</row>
    <row r="728" spans="1:13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</row>
    <row r="729" spans="1:13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</row>
    <row r="730" spans="1:13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</row>
    <row r="731" spans="1:13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</row>
    <row r="732" spans="1:13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</row>
    <row r="733" spans="1:13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</row>
    <row r="734" spans="1:13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</row>
    <row r="735" spans="1:13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</row>
    <row r="736" spans="1:13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</row>
    <row r="737" spans="1:13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</row>
    <row r="738" spans="1:13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</row>
    <row r="739" spans="1:13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</row>
    <row r="740" spans="1:13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</row>
    <row r="741" spans="1:13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</row>
    <row r="742" spans="1:13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</row>
    <row r="743" spans="1:13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</row>
    <row r="744" spans="1:13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</row>
    <row r="745" spans="1:13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</row>
    <row r="746" spans="1:13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</row>
    <row r="747" spans="1:13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</row>
    <row r="748" spans="1:13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</row>
    <row r="749" spans="1:13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</row>
    <row r="750" spans="1:13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</row>
    <row r="751" spans="1:13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</row>
    <row r="752" spans="1:13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</row>
    <row r="753" spans="1:13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</row>
    <row r="754" spans="1:13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</row>
    <row r="755" spans="1:13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</row>
    <row r="756" spans="1:13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</row>
    <row r="757" spans="1:13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</row>
    <row r="758" spans="1:13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</row>
    <row r="759" spans="1:13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</row>
    <row r="760" spans="1:13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</row>
    <row r="761" spans="1:13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</row>
    <row r="762" spans="1:13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</row>
    <row r="763" spans="1:13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</row>
    <row r="764" spans="1:13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</row>
    <row r="765" spans="1:13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</row>
    <row r="766" spans="1:13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</row>
    <row r="767" spans="1:13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</row>
    <row r="768" spans="1:13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</row>
    <row r="769" spans="1:13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</row>
    <row r="770" spans="1:13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</row>
    <row r="771" spans="1:13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</row>
    <row r="772" spans="1:13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</row>
    <row r="773" spans="1:13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</row>
    <row r="774" spans="1:13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</row>
    <row r="776" spans="1:13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</row>
    <row r="777" spans="1:13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</row>
    <row r="778" spans="1:13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</row>
    <row r="779" spans="1:13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</row>
    <row r="780" spans="1:13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</row>
    <row r="781" spans="1:13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</row>
    <row r="782" spans="1:13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</row>
    <row r="783" spans="1:13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</row>
    <row r="784" spans="1:13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</row>
    <row r="785" spans="1:13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</row>
    <row r="786" spans="1:13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</row>
    <row r="787" spans="1:13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</row>
    <row r="788" spans="1:13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</row>
    <row r="789" spans="1:13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</row>
    <row r="790" spans="1:13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</row>
    <row r="791" spans="1:13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</row>
    <row r="792" spans="1:13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</row>
    <row r="793" spans="1:13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</row>
    <row r="794" spans="1:13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</row>
    <row r="795" spans="1:13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</row>
    <row r="796" spans="1:13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</row>
    <row r="797" spans="1:13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</row>
    <row r="798" spans="1:13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</row>
    <row r="799" spans="1:13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</row>
    <row r="800" spans="1:13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</row>
    <row r="801" spans="1:13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</row>
    <row r="802" spans="1:13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</row>
    <row r="803" spans="1:13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</row>
    <row r="804" spans="1:13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</row>
    <row r="805" spans="1:13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</row>
    <row r="806" spans="1:13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</row>
    <row r="807" spans="1:13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</row>
    <row r="808" spans="1:13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</row>
    <row r="809" spans="1:13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</row>
    <row r="810" spans="1:13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</row>
    <row r="811" spans="1:13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</row>
    <row r="812" spans="1:13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</row>
    <row r="813" spans="1:13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</row>
    <row r="814" spans="1:13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</row>
    <row r="815" spans="1:13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</row>
    <row r="816" spans="1:13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</row>
    <row r="817" spans="1:13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</row>
    <row r="818" spans="1:13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90A9A17C-6088-476F-AE28-90296A0951F3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435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1" t="s">
        <v>572</v>
      </c>
      <c r="B5" s="712" t="s">
        <v>573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574</v>
      </c>
    </row>
    <row r="6" spans="1:10" ht="14.45" customHeight="1" x14ac:dyDescent="0.2">
      <c r="A6" s="711" t="s">
        <v>572</v>
      </c>
      <c r="B6" s="712" t="s">
        <v>575</v>
      </c>
      <c r="C6" s="713">
        <v>335.06674000000004</v>
      </c>
      <c r="D6" s="713">
        <v>421.83689999999979</v>
      </c>
      <c r="E6" s="713"/>
      <c r="F6" s="713">
        <v>647.5447700000002</v>
      </c>
      <c r="G6" s="713">
        <v>0</v>
      </c>
      <c r="H6" s="713">
        <v>647.5447700000002</v>
      </c>
      <c r="I6" s="714" t="s">
        <v>329</v>
      </c>
      <c r="J6" s="715" t="s">
        <v>576</v>
      </c>
    </row>
    <row r="7" spans="1:10" ht="14.45" customHeight="1" x14ac:dyDescent="0.2">
      <c r="A7" s="711" t="s">
        <v>572</v>
      </c>
      <c r="B7" s="712" t="s">
        <v>577</v>
      </c>
      <c r="C7" s="713">
        <v>3.4133599999999999</v>
      </c>
      <c r="D7" s="713">
        <v>0</v>
      </c>
      <c r="E7" s="713"/>
      <c r="F7" s="713">
        <v>1.70668</v>
      </c>
      <c r="G7" s="713">
        <v>0</v>
      </c>
      <c r="H7" s="713">
        <v>1.70668</v>
      </c>
      <c r="I7" s="714" t="s">
        <v>329</v>
      </c>
      <c r="J7" s="715" t="s">
        <v>73</v>
      </c>
    </row>
    <row r="8" spans="1:10" ht="14.45" customHeight="1" x14ac:dyDescent="0.2">
      <c r="A8" s="711" t="s">
        <v>572</v>
      </c>
      <c r="B8" s="712" t="s">
        <v>578</v>
      </c>
      <c r="C8" s="713">
        <v>46.121290000000002</v>
      </c>
      <c r="D8" s="713">
        <v>49.968869999999995</v>
      </c>
      <c r="E8" s="713"/>
      <c r="F8" s="713">
        <v>56.387639999999998</v>
      </c>
      <c r="G8" s="713">
        <v>0</v>
      </c>
      <c r="H8" s="713">
        <v>56.387639999999998</v>
      </c>
      <c r="I8" s="714" t="s">
        <v>329</v>
      </c>
      <c r="J8" s="715" t="s">
        <v>1</v>
      </c>
    </row>
    <row r="9" spans="1:10" ht="14.45" customHeight="1" x14ac:dyDescent="0.2">
      <c r="A9" s="711" t="s">
        <v>572</v>
      </c>
      <c r="B9" s="712" t="s">
        <v>579</v>
      </c>
      <c r="C9" s="713">
        <v>7.073069999999996</v>
      </c>
      <c r="D9" s="713">
        <v>12.171670000000001</v>
      </c>
      <c r="E9" s="713"/>
      <c r="F9" s="713">
        <v>13.296740000000003</v>
      </c>
      <c r="G9" s="713">
        <v>0</v>
      </c>
      <c r="H9" s="713">
        <v>13.296740000000003</v>
      </c>
      <c r="I9" s="714" t="s">
        <v>329</v>
      </c>
      <c r="J9" s="715" t="s">
        <v>1</v>
      </c>
    </row>
    <row r="10" spans="1:10" ht="14.45" customHeight="1" x14ac:dyDescent="0.2">
      <c r="A10" s="711" t="s">
        <v>572</v>
      </c>
      <c r="B10" s="712" t="s">
        <v>580</v>
      </c>
      <c r="C10" s="713">
        <v>7.0552399999999995</v>
      </c>
      <c r="D10" s="713">
        <v>3.7949999999999999</v>
      </c>
      <c r="E10" s="713"/>
      <c r="F10" s="713">
        <v>1.0991199999999999</v>
      </c>
      <c r="G10" s="713">
        <v>0</v>
      </c>
      <c r="H10" s="713">
        <v>1.0991199999999999</v>
      </c>
      <c r="I10" s="714" t="s">
        <v>329</v>
      </c>
      <c r="J10" s="715" t="s">
        <v>1</v>
      </c>
    </row>
    <row r="11" spans="1:10" ht="14.45" customHeight="1" x14ac:dyDescent="0.2">
      <c r="A11" s="711" t="s">
        <v>572</v>
      </c>
      <c r="B11" s="712" t="s">
        <v>581</v>
      </c>
      <c r="C11" s="713">
        <v>21.650749999999995</v>
      </c>
      <c r="D11" s="713">
        <v>21.549239999999998</v>
      </c>
      <c r="E11" s="713"/>
      <c r="F11" s="713">
        <v>23.083300000000001</v>
      </c>
      <c r="G11" s="713">
        <v>0</v>
      </c>
      <c r="H11" s="713">
        <v>23.083300000000001</v>
      </c>
      <c r="I11" s="714" t="s">
        <v>329</v>
      </c>
      <c r="J11" s="715" t="s">
        <v>1</v>
      </c>
    </row>
    <row r="12" spans="1:10" ht="14.45" customHeight="1" x14ac:dyDescent="0.2">
      <c r="A12" s="711" t="s">
        <v>572</v>
      </c>
      <c r="B12" s="712" t="s">
        <v>582</v>
      </c>
      <c r="C12" s="713">
        <v>0.10596999999999999</v>
      </c>
      <c r="D12" s="713">
        <v>0.54488000000000003</v>
      </c>
      <c r="E12" s="713"/>
      <c r="F12" s="713">
        <v>0</v>
      </c>
      <c r="G12" s="713">
        <v>0</v>
      </c>
      <c r="H12" s="713">
        <v>0</v>
      </c>
      <c r="I12" s="714" t="s">
        <v>329</v>
      </c>
      <c r="J12" s="715" t="s">
        <v>1</v>
      </c>
    </row>
    <row r="13" spans="1:10" ht="14.45" customHeight="1" x14ac:dyDescent="0.2">
      <c r="A13" s="711" t="s">
        <v>572</v>
      </c>
      <c r="B13" s="712" t="s">
        <v>583</v>
      </c>
      <c r="C13" s="713">
        <v>689.39430000000004</v>
      </c>
      <c r="D13" s="713">
        <v>1326.76596</v>
      </c>
      <c r="E13" s="713"/>
      <c r="F13" s="713">
        <v>783.52319999999997</v>
      </c>
      <c r="G13" s="713">
        <v>0</v>
      </c>
      <c r="H13" s="713">
        <v>783.52319999999997</v>
      </c>
      <c r="I13" s="714" t="s">
        <v>329</v>
      </c>
      <c r="J13" s="715" t="s">
        <v>1</v>
      </c>
    </row>
    <row r="14" spans="1:10" ht="14.45" customHeight="1" x14ac:dyDescent="0.2">
      <c r="A14" s="711" t="s">
        <v>572</v>
      </c>
      <c r="B14" s="712" t="s">
        <v>584</v>
      </c>
      <c r="C14" s="713">
        <v>195.27531999999999</v>
      </c>
      <c r="D14" s="713">
        <v>59.724240000000002</v>
      </c>
      <c r="E14" s="713"/>
      <c r="F14" s="713">
        <v>240.50937000000002</v>
      </c>
      <c r="G14" s="713">
        <v>0</v>
      </c>
      <c r="H14" s="713">
        <v>240.50937000000002</v>
      </c>
      <c r="I14" s="714" t="s">
        <v>329</v>
      </c>
      <c r="J14" s="715" t="s">
        <v>1</v>
      </c>
    </row>
    <row r="15" spans="1:10" ht="14.45" customHeight="1" x14ac:dyDescent="0.2">
      <c r="A15" s="711" t="s">
        <v>572</v>
      </c>
      <c r="B15" s="712" t="s">
        <v>585</v>
      </c>
      <c r="C15" s="713">
        <v>1305.1560400000001</v>
      </c>
      <c r="D15" s="713">
        <v>1896.3567599999997</v>
      </c>
      <c r="E15" s="713"/>
      <c r="F15" s="713">
        <v>1767.1508200000001</v>
      </c>
      <c r="G15" s="713">
        <v>0</v>
      </c>
      <c r="H15" s="713">
        <v>1767.1508200000001</v>
      </c>
      <c r="I15" s="714" t="s">
        <v>329</v>
      </c>
      <c r="J15" s="715" t="s">
        <v>1</v>
      </c>
    </row>
    <row r="17" spans="1:10" ht="14.45" customHeight="1" x14ac:dyDescent="0.2">
      <c r="A17" s="711" t="s">
        <v>572</v>
      </c>
      <c r="B17" s="712" t="s">
        <v>573</v>
      </c>
      <c r="C17" s="713" t="s">
        <v>329</v>
      </c>
      <c r="D17" s="713" t="s">
        <v>329</v>
      </c>
      <c r="E17" s="713"/>
      <c r="F17" s="713" t="s">
        <v>329</v>
      </c>
      <c r="G17" s="713" t="s">
        <v>329</v>
      </c>
      <c r="H17" s="713" t="s">
        <v>329</v>
      </c>
      <c r="I17" s="714" t="s">
        <v>329</v>
      </c>
      <c r="J17" s="715" t="s">
        <v>1</v>
      </c>
    </row>
    <row r="18" spans="1:10" ht="14.45" customHeight="1" x14ac:dyDescent="0.2">
      <c r="A18" s="711" t="s">
        <v>586</v>
      </c>
      <c r="B18" s="712" t="s">
        <v>587</v>
      </c>
      <c r="C18" s="713" t="s">
        <v>329</v>
      </c>
      <c r="D18" s="713" t="s">
        <v>329</v>
      </c>
      <c r="E18" s="713"/>
      <c r="F18" s="713" t="s">
        <v>329</v>
      </c>
      <c r="G18" s="713" t="s">
        <v>329</v>
      </c>
      <c r="H18" s="713" t="s">
        <v>329</v>
      </c>
      <c r="I18" s="714" t="s">
        <v>329</v>
      </c>
      <c r="J18" s="715" t="s">
        <v>1</v>
      </c>
    </row>
    <row r="19" spans="1:10" ht="14.45" customHeight="1" x14ac:dyDescent="0.2">
      <c r="A19" s="711" t="s">
        <v>586</v>
      </c>
      <c r="B19" s="712" t="s">
        <v>575</v>
      </c>
      <c r="C19" s="713">
        <v>69.946149999999989</v>
      </c>
      <c r="D19" s="713">
        <v>88.622539999999987</v>
      </c>
      <c r="E19" s="713"/>
      <c r="F19" s="713">
        <v>69.427889999999962</v>
      </c>
      <c r="G19" s="713">
        <v>0</v>
      </c>
      <c r="H19" s="713">
        <v>69.427889999999962</v>
      </c>
      <c r="I19" s="714" t="s">
        <v>329</v>
      </c>
      <c r="J19" s="715" t="s">
        <v>1</v>
      </c>
    </row>
    <row r="20" spans="1:10" ht="14.45" customHeight="1" x14ac:dyDescent="0.2">
      <c r="A20" s="711" t="s">
        <v>586</v>
      </c>
      <c r="B20" s="712" t="s">
        <v>579</v>
      </c>
      <c r="C20" s="713">
        <v>0</v>
      </c>
      <c r="D20" s="713">
        <v>0</v>
      </c>
      <c r="E20" s="713"/>
      <c r="F20" s="713">
        <v>0</v>
      </c>
      <c r="G20" s="713">
        <v>0</v>
      </c>
      <c r="H20" s="713">
        <v>0</v>
      </c>
      <c r="I20" s="714" t="s">
        <v>329</v>
      </c>
      <c r="J20" s="715" t="s">
        <v>588</v>
      </c>
    </row>
    <row r="21" spans="1:10" ht="14.45" customHeight="1" x14ac:dyDescent="0.2">
      <c r="A21" s="711" t="s">
        <v>586</v>
      </c>
      <c r="B21" s="712" t="s">
        <v>580</v>
      </c>
      <c r="C21" s="713">
        <v>0</v>
      </c>
      <c r="D21" s="713">
        <v>3.7949999999999999</v>
      </c>
      <c r="E21" s="713"/>
      <c r="F21" s="713">
        <v>0</v>
      </c>
      <c r="G21" s="713">
        <v>0</v>
      </c>
      <c r="H21" s="713">
        <v>0</v>
      </c>
      <c r="I21" s="714" t="s">
        <v>329</v>
      </c>
      <c r="J21" s="715" t="s">
        <v>589</v>
      </c>
    </row>
    <row r="22" spans="1:10" ht="14.45" customHeight="1" x14ac:dyDescent="0.2">
      <c r="A22" s="711" t="s">
        <v>586</v>
      </c>
      <c r="B22" s="712" t="s">
        <v>581</v>
      </c>
      <c r="C22" s="713">
        <v>4.8167799999999996</v>
      </c>
      <c r="D22" s="713">
        <v>4.1183900000000007</v>
      </c>
      <c r="E22" s="713"/>
      <c r="F22" s="713">
        <v>5.6257600000000005</v>
      </c>
      <c r="G22" s="713">
        <v>0</v>
      </c>
      <c r="H22" s="713">
        <v>5.6257600000000005</v>
      </c>
      <c r="I22" s="714" t="s">
        <v>329</v>
      </c>
      <c r="J22" s="715" t="s">
        <v>0</v>
      </c>
    </row>
    <row r="23" spans="1:10" ht="14.45" customHeight="1" x14ac:dyDescent="0.2">
      <c r="A23" s="711" t="s">
        <v>586</v>
      </c>
      <c r="B23" s="712" t="s">
        <v>582</v>
      </c>
      <c r="C23" s="713">
        <v>0</v>
      </c>
      <c r="D23" s="713">
        <v>0.22588</v>
      </c>
      <c r="E23" s="713"/>
      <c r="F23" s="713">
        <v>0</v>
      </c>
      <c r="G23" s="713">
        <v>0</v>
      </c>
      <c r="H23" s="713">
        <v>0</v>
      </c>
      <c r="I23" s="714" t="s">
        <v>329</v>
      </c>
      <c r="J23" s="715" t="s">
        <v>1</v>
      </c>
    </row>
    <row r="24" spans="1:10" ht="14.45" customHeight="1" x14ac:dyDescent="0.2">
      <c r="A24" s="711" t="s">
        <v>586</v>
      </c>
      <c r="B24" s="712" t="s">
        <v>584</v>
      </c>
      <c r="C24" s="713">
        <v>25.475159999999999</v>
      </c>
      <c r="D24" s="713">
        <v>7.8930599999999993</v>
      </c>
      <c r="E24" s="713"/>
      <c r="F24" s="713">
        <v>20.702459999999999</v>
      </c>
      <c r="G24" s="713">
        <v>0</v>
      </c>
      <c r="H24" s="713">
        <v>20.702459999999999</v>
      </c>
      <c r="I24" s="714" t="s">
        <v>329</v>
      </c>
      <c r="J24" s="715" t="s">
        <v>588</v>
      </c>
    </row>
    <row r="25" spans="1:10" ht="14.45" customHeight="1" x14ac:dyDescent="0.2">
      <c r="A25" s="711" t="s">
        <v>586</v>
      </c>
      <c r="B25" s="712" t="s">
        <v>590</v>
      </c>
      <c r="C25" s="713">
        <v>100.23808999999999</v>
      </c>
      <c r="D25" s="713">
        <v>104.65487</v>
      </c>
      <c r="E25" s="713"/>
      <c r="F25" s="713">
        <v>95.756109999999964</v>
      </c>
      <c r="G25" s="713">
        <v>0</v>
      </c>
      <c r="H25" s="713">
        <v>95.756109999999964</v>
      </c>
      <c r="I25" s="714" t="s">
        <v>329</v>
      </c>
      <c r="J25" s="715" t="s">
        <v>589</v>
      </c>
    </row>
    <row r="26" spans="1:10" ht="14.45" customHeight="1" x14ac:dyDescent="0.2">
      <c r="A26" s="711" t="s">
        <v>329</v>
      </c>
      <c r="B26" s="712" t="s">
        <v>329</v>
      </c>
      <c r="C26" s="713" t="s">
        <v>329</v>
      </c>
      <c r="D26" s="713" t="s">
        <v>329</v>
      </c>
      <c r="E26" s="713"/>
      <c r="F26" s="713" t="s">
        <v>329</v>
      </c>
      <c r="G26" s="713" t="s">
        <v>329</v>
      </c>
      <c r="H26" s="713" t="s">
        <v>329</v>
      </c>
      <c r="I26" s="714" t="s">
        <v>329</v>
      </c>
      <c r="J26" s="715" t="s">
        <v>0</v>
      </c>
    </row>
    <row r="27" spans="1:10" ht="14.45" customHeight="1" x14ac:dyDescent="0.2">
      <c r="A27" s="711" t="s">
        <v>591</v>
      </c>
      <c r="B27" s="712" t="s">
        <v>592</v>
      </c>
      <c r="C27" s="713" t="s">
        <v>329</v>
      </c>
      <c r="D27" s="713" t="s">
        <v>329</v>
      </c>
      <c r="E27" s="713"/>
      <c r="F27" s="713" t="s">
        <v>329</v>
      </c>
      <c r="G27" s="713" t="s">
        <v>329</v>
      </c>
      <c r="H27" s="713" t="s">
        <v>329</v>
      </c>
      <c r="I27" s="714" t="s">
        <v>329</v>
      </c>
      <c r="J27" s="715" t="s">
        <v>1</v>
      </c>
    </row>
    <row r="28" spans="1:10" ht="14.45" customHeight="1" x14ac:dyDescent="0.2">
      <c r="A28" s="711" t="s">
        <v>591</v>
      </c>
      <c r="B28" s="712" t="s">
        <v>581</v>
      </c>
      <c r="C28" s="713">
        <v>0</v>
      </c>
      <c r="D28" s="713">
        <v>1.51936</v>
      </c>
      <c r="E28" s="713"/>
      <c r="F28" s="713">
        <v>0</v>
      </c>
      <c r="G28" s="713">
        <v>0</v>
      </c>
      <c r="H28" s="713">
        <v>0</v>
      </c>
      <c r="I28" s="714" t="s">
        <v>329</v>
      </c>
      <c r="J28" s="715" t="s">
        <v>1</v>
      </c>
    </row>
    <row r="29" spans="1:10" ht="14.45" customHeight="1" x14ac:dyDescent="0.2">
      <c r="A29" s="711" t="s">
        <v>591</v>
      </c>
      <c r="B29" s="712" t="s">
        <v>593</v>
      </c>
      <c r="C29" s="713">
        <v>0</v>
      </c>
      <c r="D29" s="713">
        <v>1.51936</v>
      </c>
      <c r="E29" s="713"/>
      <c r="F29" s="713">
        <v>0</v>
      </c>
      <c r="G29" s="713">
        <v>0</v>
      </c>
      <c r="H29" s="713">
        <v>0</v>
      </c>
      <c r="I29" s="714" t="s">
        <v>329</v>
      </c>
      <c r="J29" s="715" t="s">
        <v>1</v>
      </c>
    </row>
    <row r="30" spans="1:10" ht="14.45" customHeight="1" x14ac:dyDescent="0.2">
      <c r="A30" s="711" t="s">
        <v>329</v>
      </c>
      <c r="B30" s="712" t="s">
        <v>329</v>
      </c>
      <c r="C30" s="713" t="s">
        <v>329</v>
      </c>
      <c r="D30" s="713" t="s">
        <v>329</v>
      </c>
      <c r="E30" s="713"/>
      <c r="F30" s="713" t="s">
        <v>329</v>
      </c>
      <c r="G30" s="713" t="s">
        <v>329</v>
      </c>
      <c r="H30" s="713" t="s">
        <v>329</v>
      </c>
      <c r="I30" s="714" t="s">
        <v>329</v>
      </c>
      <c r="J30" s="715" t="s">
        <v>588</v>
      </c>
    </row>
    <row r="31" spans="1:10" ht="14.45" customHeight="1" x14ac:dyDescent="0.2">
      <c r="A31" s="711" t="s">
        <v>594</v>
      </c>
      <c r="B31" s="712" t="s">
        <v>595</v>
      </c>
      <c r="C31" s="713" t="s">
        <v>329</v>
      </c>
      <c r="D31" s="713" t="s">
        <v>329</v>
      </c>
      <c r="E31" s="713"/>
      <c r="F31" s="713" t="s">
        <v>329</v>
      </c>
      <c r="G31" s="713" t="s">
        <v>329</v>
      </c>
      <c r="H31" s="713" t="s">
        <v>329</v>
      </c>
      <c r="I31" s="714" t="s">
        <v>329</v>
      </c>
      <c r="J31" s="715" t="s">
        <v>589</v>
      </c>
    </row>
    <row r="32" spans="1:10" ht="14.45" customHeight="1" x14ac:dyDescent="0.2">
      <c r="A32" s="711" t="s">
        <v>594</v>
      </c>
      <c r="B32" s="712" t="s">
        <v>575</v>
      </c>
      <c r="C32" s="713">
        <v>265.12059000000005</v>
      </c>
      <c r="D32" s="713">
        <v>333.21435999999983</v>
      </c>
      <c r="E32" s="713"/>
      <c r="F32" s="713">
        <v>578.09422000000029</v>
      </c>
      <c r="G32" s="713">
        <v>0</v>
      </c>
      <c r="H32" s="713">
        <v>578.09422000000029</v>
      </c>
      <c r="I32" s="714" t="s">
        <v>329</v>
      </c>
      <c r="J32" s="715" t="s">
        <v>0</v>
      </c>
    </row>
    <row r="33" spans="1:10" ht="14.45" customHeight="1" x14ac:dyDescent="0.2">
      <c r="A33" s="711" t="s">
        <v>594</v>
      </c>
      <c r="B33" s="712" t="s">
        <v>577</v>
      </c>
      <c r="C33" s="713">
        <v>3.4133599999999999</v>
      </c>
      <c r="D33" s="713">
        <v>0</v>
      </c>
      <c r="E33" s="713"/>
      <c r="F33" s="713">
        <v>1.70668</v>
      </c>
      <c r="G33" s="713">
        <v>0</v>
      </c>
      <c r="H33" s="713">
        <v>1.70668</v>
      </c>
      <c r="I33" s="714" t="s">
        <v>329</v>
      </c>
      <c r="J33" s="715" t="s">
        <v>1</v>
      </c>
    </row>
    <row r="34" spans="1:10" ht="14.45" customHeight="1" x14ac:dyDescent="0.2">
      <c r="A34" s="711" t="s">
        <v>594</v>
      </c>
      <c r="B34" s="712" t="s">
        <v>578</v>
      </c>
      <c r="C34" s="713">
        <v>46.121290000000002</v>
      </c>
      <c r="D34" s="713">
        <v>49.968869999999995</v>
      </c>
      <c r="E34" s="713"/>
      <c r="F34" s="713">
        <v>56.387639999999998</v>
      </c>
      <c r="G34" s="713">
        <v>0</v>
      </c>
      <c r="H34" s="713">
        <v>56.387639999999998</v>
      </c>
      <c r="I34" s="714" t="s">
        <v>329</v>
      </c>
      <c r="J34" s="715" t="s">
        <v>1</v>
      </c>
    </row>
    <row r="35" spans="1:10" ht="14.45" customHeight="1" x14ac:dyDescent="0.2">
      <c r="A35" s="711" t="s">
        <v>594</v>
      </c>
      <c r="B35" s="712" t="s">
        <v>579</v>
      </c>
      <c r="C35" s="713">
        <v>7.073069999999996</v>
      </c>
      <c r="D35" s="713">
        <v>12.171670000000001</v>
      </c>
      <c r="E35" s="713"/>
      <c r="F35" s="713">
        <v>13.296740000000003</v>
      </c>
      <c r="G35" s="713">
        <v>0</v>
      </c>
      <c r="H35" s="713">
        <v>13.296740000000003</v>
      </c>
      <c r="I35" s="714" t="s">
        <v>329</v>
      </c>
      <c r="J35" s="715" t="s">
        <v>1</v>
      </c>
    </row>
    <row r="36" spans="1:10" ht="14.45" customHeight="1" x14ac:dyDescent="0.2">
      <c r="A36" s="711" t="s">
        <v>594</v>
      </c>
      <c r="B36" s="712" t="s">
        <v>580</v>
      </c>
      <c r="C36" s="713">
        <v>7.0552399999999995</v>
      </c>
      <c r="D36" s="713">
        <v>0</v>
      </c>
      <c r="E36" s="713"/>
      <c r="F36" s="713">
        <v>1.0991199999999999</v>
      </c>
      <c r="G36" s="713">
        <v>0</v>
      </c>
      <c r="H36" s="713">
        <v>1.0991199999999999</v>
      </c>
      <c r="I36" s="714" t="s">
        <v>329</v>
      </c>
      <c r="J36" s="715" t="s">
        <v>1</v>
      </c>
    </row>
    <row r="37" spans="1:10" ht="14.45" customHeight="1" x14ac:dyDescent="0.2">
      <c r="A37" s="711" t="s">
        <v>594</v>
      </c>
      <c r="B37" s="712" t="s">
        <v>581</v>
      </c>
      <c r="C37" s="713">
        <v>16.833969999999997</v>
      </c>
      <c r="D37" s="713">
        <v>15.911489999999997</v>
      </c>
      <c r="E37" s="713"/>
      <c r="F37" s="713">
        <v>17.457540000000002</v>
      </c>
      <c r="G37" s="713">
        <v>0</v>
      </c>
      <c r="H37" s="713">
        <v>17.457540000000002</v>
      </c>
      <c r="I37" s="714" t="s">
        <v>329</v>
      </c>
      <c r="J37" s="715" t="s">
        <v>1</v>
      </c>
    </row>
    <row r="38" spans="1:10" ht="14.45" customHeight="1" x14ac:dyDescent="0.2">
      <c r="A38" s="711" t="s">
        <v>594</v>
      </c>
      <c r="B38" s="712" t="s">
        <v>582</v>
      </c>
      <c r="C38" s="713">
        <v>0.10596999999999999</v>
      </c>
      <c r="D38" s="713">
        <v>0.31900000000000001</v>
      </c>
      <c r="E38" s="713"/>
      <c r="F38" s="713">
        <v>0</v>
      </c>
      <c r="G38" s="713">
        <v>0</v>
      </c>
      <c r="H38" s="713">
        <v>0</v>
      </c>
      <c r="I38" s="714" t="s">
        <v>329</v>
      </c>
      <c r="J38" s="715" t="s">
        <v>588</v>
      </c>
    </row>
    <row r="39" spans="1:10" ht="14.45" customHeight="1" x14ac:dyDescent="0.2">
      <c r="A39" s="711" t="s">
        <v>594</v>
      </c>
      <c r="B39" s="712" t="s">
        <v>584</v>
      </c>
      <c r="C39" s="713">
        <v>169.80016000000001</v>
      </c>
      <c r="D39" s="713">
        <v>51.831180000000003</v>
      </c>
      <c r="E39" s="713"/>
      <c r="F39" s="713">
        <v>219.80691000000002</v>
      </c>
      <c r="G39" s="713">
        <v>0</v>
      </c>
      <c r="H39" s="713">
        <v>219.80691000000002</v>
      </c>
      <c r="I39" s="714" t="s">
        <v>329</v>
      </c>
      <c r="J39" s="715" t="s">
        <v>589</v>
      </c>
    </row>
    <row r="40" spans="1:10" ht="14.45" customHeight="1" x14ac:dyDescent="0.2">
      <c r="A40" s="711" t="s">
        <v>594</v>
      </c>
      <c r="B40" s="712" t="s">
        <v>596</v>
      </c>
      <c r="C40" s="713">
        <v>515.52365000000009</v>
      </c>
      <c r="D40" s="713">
        <v>463.41656999999987</v>
      </c>
      <c r="E40" s="713"/>
      <c r="F40" s="713">
        <v>887.84885000000031</v>
      </c>
      <c r="G40" s="713">
        <v>0</v>
      </c>
      <c r="H40" s="713">
        <v>887.84885000000031</v>
      </c>
      <c r="I40" s="714" t="s">
        <v>329</v>
      </c>
      <c r="J40" s="715" t="s">
        <v>0</v>
      </c>
    </row>
    <row r="41" spans="1:10" ht="14.45" customHeight="1" x14ac:dyDescent="0.2">
      <c r="A41" s="711" t="s">
        <v>329</v>
      </c>
      <c r="B41" s="712" t="s">
        <v>329</v>
      </c>
      <c r="C41" s="713" t="s">
        <v>329</v>
      </c>
      <c r="D41" s="713" t="s">
        <v>329</v>
      </c>
      <c r="E41" s="713"/>
      <c r="F41" s="713" t="s">
        <v>329</v>
      </c>
      <c r="G41" s="713" t="s">
        <v>329</v>
      </c>
      <c r="H41" s="713" t="s">
        <v>329</v>
      </c>
      <c r="I41" s="714" t="s">
        <v>329</v>
      </c>
      <c r="J41" s="715" t="s">
        <v>1</v>
      </c>
    </row>
    <row r="42" spans="1:10" ht="14.45" customHeight="1" x14ac:dyDescent="0.2">
      <c r="A42" s="711" t="s">
        <v>597</v>
      </c>
      <c r="B42" s="712" t="s">
        <v>598</v>
      </c>
      <c r="C42" s="713" t="s">
        <v>329</v>
      </c>
      <c r="D42" s="713" t="s">
        <v>329</v>
      </c>
      <c r="E42" s="713"/>
      <c r="F42" s="713" t="s">
        <v>329</v>
      </c>
      <c r="G42" s="713" t="s">
        <v>329</v>
      </c>
      <c r="H42" s="713" t="s">
        <v>329</v>
      </c>
      <c r="I42" s="714" t="s">
        <v>329</v>
      </c>
      <c r="J42" s="715" t="s">
        <v>1</v>
      </c>
    </row>
    <row r="43" spans="1:10" ht="14.45" customHeight="1" x14ac:dyDescent="0.2">
      <c r="A43" s="711" t="s">
        <v>597</v>
      </c>
      <c r="B43" s="712" t="s">
        <v>583</v>
      </c>
      <c r="C43" s="713">
        <v>689.39430000000004</v>
      </c>
      <c r="D43" s="713">
        <v>1326.76596</v>
      </c>
      <c r="E43" s="713"/>
      <c r="F43" s="713">
        <v>783.52319999999997</v>
      </c>
      <c r="G43" s="713">
        <v>0</v>
      </c>
      <c r="H43" s="713">
        <v>783.52319999999997</v>
      </c>
      <c r="I43" s="714" t="s">
        <v>329</v>
      </c>
      <c r="J43" s="715" t="s">
        <v>1</v>
      </c>
    </row>
    <row r="44" spans="1:10" ht="14.45" customHeight="1" x14ac:dyDescent="0.2">
      <c r="A44" s="711" t="s">
        <v>597</v>
      </c>
      <c r="B44" s="712" t="s">
        <v>599</v>
      </c>
      <c r="C44" s="713">
        <v>689.39430000000004</v>
      </c>
      <c r="D44" s="713">
        <v>1326.76596</v>
      </c>
      <c r="E44" s="713"/>
      <c r="F44" s="713">
        <v>783.52319999999997</v>
      </c>
      <c r="G44" s="713">
        <v>0</v>
      </c>
      <c r="H44" s="713">
        <v>783.52319999999997</v>
      </c>
      <c r="I44" s="714" t="s">
        <v>329</v>
      </c>
      <c r="J44" s="715" t="s">
        <v>1</v>
      </c>
    </row>
    <row r="45" spans="1:10" ht="14.45" customHeight="1" x14ac:dyDescent="0.2">
      <c r="A45" s="711" t="s">
        <v>329</v>
      </c>
      <c r="B45" s="712" t="s">
        <v>329</v>
      </c>
      <c r="C45" s="713" t="s">
        <v>329</v>
      </c>
      <c r="D45" s="713" t="s">
        <v>329</v>
      </c>
      <c r="E45" s="713"/>
      <c r="F45" s="713" t="s">
        <v>329</v>
      </c>
      <c r="G45" s="713" t="s">
        <v>329</v>
      </c>
      <c r="H45" s="713" t="s">
        <v>329</v>
      </c>
      <c r="I45" s="714" t="s">
        <v>329</v>
      </c>
      <c r="J45" s="715" t="s">
        <v>1</v>
      </c>
    </row>
    <row r="46" spans="1:10" ht="14.45" customHeight="1" x14ac:dyDescent="0.2">
      <c r="A46" s="711" t="s">
        <v>600</v>
      </c>
      <c r="B46" s="712" t="s">
        <v>601</v>
      </c>
      <c r="C46" s="713" t="s">
        <v>329</v>
      </c>
      <c r="D46" s="713" t="s">
        <v>329</v>
      </c>
      <c r="E46" s="713"/>
      <c r="F46" s="713" t="s">
        <v>329</v>
      </c>
      <c r="G46" s="713" t="s">
        <v>329</v>
      </c>
      <c r="H46" s="713" t="s">
        <v>329</v>
      </c>
      <c r="I46" s="714" t="s">
        <v>329</v>
      </c>
      <c r="J46" s="715" t="s">
        <v>588</v>
      </c>
    </row>
    <row r="47" spans="1:10" ht="14.45" customHeight="1" x14ac:dyDescent="0.2">
      <c r="A47" s="711" t="s">
        <v>600</v>
      </c>
      <c r="B47" s="712" t="s">
        <v>575</v>
      </c>
      <c r="C47" s="713">
        <v>0</v>
      </c>
      <c r="D47" s="713">
        <v>0</v>
      </c>
      <c r="E47" s="713"/>
      <c r="F47" s="713">
        <v>2.266E-2</v>
      </c>
      <c r="G47" s="713">
        <v>0</v>
      </c>
      <c r="H47" s="713">
        <v>2.266E-2</v>
      </c>
      <c r="I47" s="714" t="s">
        <v>329</v>
      </c>
      <c r="J47" s="715" t="s">
        <v>589</v>
      </c>
    </row>
    <row r="48" spans="1:10" ht="14.45" customHeight="1" x14ac:dyDescent="0.2">
      <c r="A48" s="711" t="s">
        <v>600</v>
      </c>
      <c r="B48" s="712" t="s">
        <v>602</v>
      </c>
      <c r="C48" s="713">
        <v>0</v>
      </c>
      <c r="D48" s="713">
        <v>0</v>
      </c>
      <c r="E48" s="713"/>
      <c r="F48" s="713">
        <v>2.266E-2</v>
      </c>
      <c r="G48" s="713">
        <v>0</v>
      </c>
      <c r="H48" s="713">
        <v>2.266E-2</v>
      </c>
      <c r="I48" s="714" t="s">
        <v>329</v>
      </c>
      <c r="J48" s="715" t="s">
        <v>0</v>
      </c>
    </row>
    <row r="49" spans="1:10" ht="14.45" customHeight="1" x14ac:dyDescent="0.2">
      <c r="A49" s="711" t="s">
        <v>329</v>
      </c>
      <c r="B49" s="712" t="s">
        <v>329</v>
      </c>
      <c r="C49" s="713" t="s">
        <v>329</v>
      </c>
      <c r="D49" s="713" t="s">
        <v>329</v>
      </c>
      <c r="E49" s="713"/>
      <c r="F49" s="713" t="s">
        <v>329</v>
      </c>
      <c r="G49" s="713" t="s">
        <v>329</v>
      </c>
      <c r="H49" s="713" t="s">
        <v>329</v>
      </c>
      <c r="I49" s="714" t="s">
        <v>329</v>
      </c>
      <c r="J49" s="715" t="s">
        <v>1</v>
      </c>
    </row>
    <row r="50" spans="1:10" ht="14.45" customHeight="1" x14ac:dyDescent="0.2">
      <c r="A50" s="711" t="s">
        <v>572</v>
      </c>
      <c r="B50" s="712" t="s">
        <v>585</v>
      </c>
      <c r="C50" s="713">
        <v>1305.1560400000003</v>
      </c>
      <c r="D50" s="713">
        <v>1896.3567599999997</v>
      </c>
      <c r="E50" s="713"/>
      <c r="F50" s="713">
        <v>1767.1508200000003</v>
      </c>
      <c r="G50" s="713">
        <v>0</v>
      </c>
      <c r="H50" s="713">
        <v>1767.1508200000003</v>
      </c>
      <c r="I50" s="714" t="s">
        <v>329</v>
      </c>
      <c r="J50" s="715" t="s">
        <v>1</v>
      </c>
    </row>
  </sheetData>
  <mergeCells count="3">
    <mergeCell ref="F3:I3"/>
    <mergeCell ref="C4:D4"/>
    <mergeCell ref="A1:I1"/>
  </mergeCells>
  <conditionalFormatting sqref="F16 F51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50">
    <cfRule type="expression" dxfId="66" priority="5">
      <formula>$H17&gt;0</formula>
    </cfRule>
  </conditionalFormatting>
  <conditionalFormatting sqref="A17:A50">
    <cfRule type="expression" dxfId="65" priority="2">
      <formula>AND($J17&lt;&gt;"mezeraKL",$J17&lt;&gt;"")</formula>
    </cfRule>
  </conditionalFormatting>
  <conditionalFormatting sqref="I17:I50">
    <cfRule type="expression" dxfId="64" priority="6">
      <formula>$I17&gt;1</formula>
    </cfRule>
  </conditionalFormatting>
  <conditionalFormatting sqref="B17:B50">
    <cfRule type="expression" dxfId="63" priority="1">
      <formula>OR($J17="NS",$J17="SumaNS",$J17="Účet")</formula>
    </cfRule>
  </conditionalFormatting>
  <conditionalFormatting sqref="A17:D50 F17:I50">
    <cfRule type="expression" dxfId="62" priority="8">
      <formula>AND($J17&lt;&gt;"",$J17&lt;&gt;"mezeraKL")</formula>
    </cfRule>
  </conditionalFormatting>
  <conditionalFormatting sqref="B17:D50 F17:I50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0 F17:I50">
    <cfRule type="expression" dxfId="60" priority="4">
      <formula>OR($J17="SumaNS",$J17="NS")</formula>
    </cfRule>
  </conditionalFormatting>
  <hyperlinks>
    <hyperlink ref="A2" location="Obsah!A1" display="Zpět na Obsah  KL 01  1.-4.měsíc" xr:uid="{51BEC8E7-2C8B-4612-ABCC-C5C47066853F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7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457" bestFit="1" customWidth="1"/>
    <col min="6" max="6" width="18.7109375" style="334" customWidth="1"/>
    <col min="7" max="7" width="5" style="330" customWidth="1"/>
    <col min="8" max="8" width="12.42578125" style="330" hidden="1" customWidth="1" outlineLevel="1"/>
    <col min="9" max="9" width="8.5703125" style="330" hidden="1" customWidth="1" outlineLevel="1"/>
    <col min="10" max="10" width="25.7109375" style="330" customWidth="1" collapsed="1"/>
    <col min="11" max="11" width="8.7109375" style="330" customWidth="1"/>
    <col min="12" max="13" width="7.7109375" style="328" customWidth="1"/>
    <col min="14" max="14" width="12.7109375" style="328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0" t="s">
        <v>328</v>
      </c>
      <c r="B2" s="66"/>
      <c r="C2" s="332"/>
      <c r="D2" s="332"/>
      <c r="E2" s="456"/>
      <c r="F2" s="332"/>
      <c r="G2" s="332"/>
      <c r="H2" s="332"/>
      <c r="I2" s="332"/>
      <c r="J2" s="332"/>
      <c r="K2" s="332"/>
      <c r="L2" s="333"/>
      <c r="M2" s="333"/>
      <c r="N2" s="333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483.03578622920867</v>
      </c>
      <c r="M3" s="203">
        <f>SUBTOTAL(9,M5:M1048576)</f>
        <v>3194.7500000000005</v>
      </c>
      <c r="N3" s="204">
        <f>SUBTOTAL(9,N5:N1048576)</f>
        <v>1543178.5780557645</v>
      </c>
    </row>
    <row r="4" spans="1:14" s="329" customFormat="1" ht="14.45" customHeight="1" thickBot="1" x14ac:dyDescent="0.25">
      <c r="A4" s="716" t="s">
        <v>4</v>
      </c>
      <c r="B4" s="717" t="s">
        <v>5</v>
      </c>
      <c r="C4" s="717" t="s">
        <v>0</v>
      </c>
      <c r="D4" s="717" t="s">
        <v>6</v>
      </c>
      <c r="E4" s="718" t="s">
        <v>7</v>
      </c>
      <c r="F4" s="717" t="s">
        <v>1</v>
      </c>
      <c r="G4" s="717" t="s">
        <v>8</v>
      </c>
      <c r="H4" s="717" t="s">
        <v>9</v>
      </c>
      <c r="I4" s="717" t="s">
        <v>10</v>
      </c>
      <c r="J4" s="719" t="s">
        <v>11</v>
      </c>
      <c r="K4" s="719" t="s">
        <v>12</v>
      </c>
      <c r="L4" s="720" t="s">
        <v>183</v>
      </c>
      <c r="M4" s="720" t="s">
        <v>13</v>
      </c>
      <c r="N4" s="721" t="s">
        <v>200</v>
      </c>
    </row>
    <row r="5" spans="1:14" ht="14.45" customHeight="1" x14ac:dyDescent="0.2">
      <c r="A5" s="722" t="s">
        <v>572</v>
      </c>
      <c r="B5" s="723" t="s">
        <v>573</v>
      </c>
      <c r="C5" s="724" t="s">
        <v>600</v>
      </c>
      <c r="D5" s="725" t="s">
        <v>601</v>
      </c>
      <c r="E5" s="726">
        <v>50113001</v>
      </c>
      <c r="F5" s="725" t="s">
        <v>603</v>
      </c>
      <c r="G5" s="724" t="s">
        <v>604</v>
      </c>
      <c r="H5" s="724">
        <v>175868</v>
      </c>
      <c r="I5" s="724">
        <v>75868</v>
      </c>
      <c r="J5" s="724" t="s">
        <v>605</v>
      </c>
      <c r="K5" s="724" t="s">
        <v>606</v>
      </c>
      <c r="L5" s="727">
        <v>1.133</v>
      </c>
      <c r="M5" s="727">
        <v>20</v>
      </c>
      <c r="N5" s="728">
        <v>22.66</v>
      </c>
    </row>
    <row r="6" spans="1:14" ht="14.45" customHeight="1" x14ac:dyDescent="0.2">
      <c r="A6" s="729" t="s">
        <v>572</v>
      </c>
      <c r="B6" s="730" t="s">
        <v>573</v>
      </c>
      <c r="C6" s="731" t="s">
        <v>586</v>
      </c>
      <c r="D6" s="732" t="s">
        <v>587</v>
      </c>
      <c r="E6" s="733">
        <v>50113001</v>
      </c>
      <c r="F6" s="732" t="s">
        <v>603</v>
      </c>
      <c r="G6" s="731" t="s">
        <v>604</v>
      </c>
      <c r="H6" s="731">
        <v>100362</v>
      </c>
      <c r="I6" s="731">
        <v>362</v>
      </c>
      <c r="J6" s="731" t="s">
        <v>607</v>
      </c>
      <c r="K6" s="731" t="s">
        <v>608</v>
      </c>
      <c r="L6" s="734">
        <v>72.86</v>
      </c>
      <c r="M6" s="734">
        <v>6</v>
      </c>
      <c r="N6" s="735">
        <v>437.16</v>
      </c>
    </row>
    <row r="7" spans="1:14" ht="14.45" customHeight="1" x14ac:dyDescent="0.2">
      <c r="A7" s="729" t="s">
        <v>572</v>
      </c>
      <c r="B7" s="730" t="s">
        <v>573</v>
      </c>
      <c r="C7" s="731" t="s">
        <v>586</v>
      </c>
      <c r="D7" s="732" t="s">
        <v>587</v>
      </c>
      <c r="E7" s="733">
        <v>50113001</v>
      </c>
      <c r="F7" s="732" t="s">
        <v>603</v>
      </c>
      <c r="G7" s="731" t="s">
        <v>604</v>
      </c>
      <c r="H7" s="731">
        <v>156926</v>
      </c>
      <c r="I7" s="731">
        <v>56926</v>
      </c>
      <c r="J7" s="731" t="s">
        <v>609</v>
      </c>
      <c r="K7" s="731" t="s">
        <v>610</v>
      </c>
      <c r="L7" s="734">
        <v>48.4</v>
      </c>
      <c r="M7" s="734">
        <v>45</v>
      </c>
      <c r="N7" s="735">
        <v>2178</v>
      </c>
    </row>
    <row r="8" spans="1:14" ht="14.45" customHeight="1" x14ac:dyDescent="0.2">
      <c r="A8" s="729" t="s">
        <v>572</v>
      </c>
      <c r="B8" s="730" t="s">
        <v>573</v>
      </c>
      <c r="C8" s="731" t="s">
        <v>586</v>
      </c>
      <c r="D8" s="732" t="s">
        <v>587</v>
      </c>
      <c r="E8" s="733">
        <v>50113001</v>
      </c>
      <c r="F8" s="732" t="s">
        <v>603</v>
      </c>
      <c r="G8" s="731" t="s">
        <v>604</v>
      </c>
      <c r="H8" s="731">
        <v>905097</v>
      </c>
      <c r="I8" s="731">
        <v>158767</v>
      </c>
      <c r="J8" s="731" t="s">
        <v>611</v>
      </c>
      <c r="K8" s="731" t="s">
        <v>612</v>
      </c>
      <c r="L8" s="734">
        <v>167.42</v>
      </c>
      <c r="M8" s="734">
        <v>15</v>
      </c>
      <c r="N8" s="735">
        <v>2511.2999999999997</v>
      </c>
    </row>
    <row r="9" spans="1:14" ht="14.45" customHeight="1" x14ac:dyDescent="0.2">
      <c r="A9" s="729" t="s">
        <v>572</v>
      </c>
      <c r="B9" s="730" t="s">
        <v>573</v>
      </c>
      <c r="C9" s="731" t="s">
        <v>586</v>
      </c>
      <c r="D9" s="732" t="s">
        <v>587</v>
      </c>
      <c r="E9" s="733">
        <v>50113001</v>
      </c>
      <c r="F9" s="732" t="s">
        <v>603</v>
      </c>
      <c r="G9" s="731" t="s">
        <v>604</v>
      </c>
      <c r="H9" s="731">
        <v>103070</v>
      </c>
      <c r="I9" s="731">
        <v>103070</v>
      </c>
      <c r="J9" s="731" t="s">
        <v>613</v>
      </c>
      <c r="K9" s="731" t="s">
        <v>614</v>
      </c>
      <c r="L9" s="734">
        <v>337.74</v>
      </c>
      <c r="M9" s="734">
        <v>1</v>
      </c>
      <c r="N9" s="735">
        <v>337.74</v>
      </c>
    </row>
    <row r="10" spans="1:14" ht="14.45" customHeight="1" x14ac:dyDescent="0.2">
      <c r="A10" s="729" t="s">
        <v>572</v>
      </c>
      <c r="B10" s="730" t="s">
        <v>573</v>
      </c>
      <c r="C10" s="731" t="s">
        <v>586</v>
      </c>
      <c r="D10" s="732" t="s">
        <v>587</v>
      </c>
      <c r="E10" s="733">
        <v>50113001</v>
      </c>
      <c r="F10" s="732" t="s">
        <v>603</v>
      </c>
      <c r="G10" s="731" t="s">
        <v>604</v>
      </c>
      <c r="H10" s="731">
        <v>238119</v>
      </c>
      <c r="I10" s="731">
        <v>238119</v>
      </c>
      <c r="J10" s="731" t="s">
        <v>615</v>
      </c>
      <c r="K10" s="731" t="s">
        <v>616</v>
      </c>
      <c r="L10" s="734">
        <v>75.036666666666676</v>
      </c>
      <c r="M10" s="734">
        <v>3</v>
      </c>
      <c r="N10" s="735">
        <v>225.11</v>
      </c>
    </row>
    <row r="11" spans="1:14" ht="14.45" customHeight="1" x14ac:dyDescent="0.2">
      <c r="A11" s="729" t="s">
        <v>572</v>
      </c>
      <c r="B11" s="730" t="s">
        <v>573</v>
      </c>
      <c r="C11" s="731" t="s">
        <v>586</v>
      </c>
      <c r="D11" s="732" t="s">
        <v>587</v>
      </c>
      <c r="E11" s="733">
        <v>50113001</v>
      </c>
      <c r="F11" s="732" t="s">
        <v>603</v>
      </c>
      <c r="G11" s="731" t="s">
        <v>604</v>
      </c>
      <c r="H11" s="731">
        <v>51366</v>
      </c>
      <c r="I11" s="731">
        <v>51366</v>
      </c>
      <c r="J11" s="731" t="s">
        <v>617</v>
      </c>
      <c r="K11" s="731" t="s">
        <v>618</v>
      </c>
      <c r="L11" s="734">
        <v>171.6</v>
      </c>
      <c r="M11" s="734">
        <v>5</v>
      </c>
      <c r="N11" s="735">
        <v>858</v>
      </c>
    </row>
    <row r="12" spans="1:14" ht="14.45" customHeight="1" x14ac:dyDescent="0.2">
      <c r="A12" s="729" t="s">
        <v>572</v>
      </c>
      <c r="B12" s="730" t="s">
        <v>573</v>
      </c>
      <c r="C12" s="731" t="s">
        <v>586</v>
      </c>
      <c r="D12" s="732" t="s">
        <v>587</v>
      </c>
      <c r="E12" s="733">
        <v>50113001</v>
      </c>
      <c r="F12" s="732" t="s">
        <v>603</v>
      </c>
      <c r="G12" s="731" t="s">
        <v>604</v>
      </c>
      <c r="H12" s="731">
        <v>241993</v>
      </c>
      <c r="I12" s="731">
        <v>241993</v>
      </c>
      <c r="J12" s="731" t="s">
        <v>619</v>
      </c>
      <c r="K12" s="731" t="s">
        <v>620</v>
      </c>
      <c r="L12" s="734">
        <v>94.289999999999978</v>
      </c>
      <c r="M12" s="734">
        <v>1</v>
      </c>
      <c r="N12" s="735">
        <v>94.289999999999978</v>
      </c>
    </row>
    <row r="13" spans="1:14" ht="14.45" customHeight="1" x14ac:dyDescent="0.2">
      <c r="A13" s="729" t="s">
        <v>572</v>
      </c>
      <c r="B13" s="730" t="s">
        <v>573</v>
      </c>
      <c r="C13" s="731" t="s">
        <v>586</v>
      </c>
      <c r="D13" s="732" t="s">
        <v>587</v>
      </c>
      <c r="E13" s="733">
        <v>50113001</v>
      </c>
      <c r="F13" s="732" t="s">
        <v>603</v>
      </c>
      <c r="G13" s="731" t="s">
        <v>604</v>
      </c>
      <c r="H13" s="731">
        <v>224964</v>
      </c>
      <c r="I13" s="731">
        <v>224964</v>
      </c>
      <c r="J13" s="731" t="s">
        <v>621</v>
      </c>
      <c r="K13" s="731" t="s">
        <v>622</v>
      </c>
      <c r="L13" s="734">
        <v>107.75000000000004</v>
      </c>
      <c r="M13" s="734">
        <v>4</v>
      </c>
      <c r="N13" s="735">
        <v>431.00000000000017</v>
      </c>
    </row>
    <row r="14" spans="1:14" ht="14.45" customHeight="1" x14ac:dyDescent="0.2">
      <c r="A14" s="729" t="s">
        <v>572</v>
      </c>
      <c r="B14" s="730" t="s">
        <v>573</v>
      </c>
      <c r="C14" s="731" t="s">
        <v>586</v>
      </c>
      <c r="D14" s="732" t="s">
        <v>587</v>
      </c>
      <c r="E14" s="733">
        <v>50113001</v>
      </c>
      <c r="F14" s="732" t="s">
        <v>603</v>
      </c>
      <c r="G14" s="731" t="s">
        <v>604</v>
      </c>
      <c r="H14" s="731">
        <v>224965</v>
      </c>
      <c r="I14" s="731">
        <v>224965</v>
      </c>
      <c r="J14" s="731" t="s">
        <v>623</v>
      </c>
      <c r="K14" s="731" t="s">
        <v>624</v>
      </c>
      <c r="L14" s="734">
        <v>107.75</v>
      </c>
      <c r="M14" s="734">
        <v>3</v>
      </c>
      <c r="N14" s="735">
        <v>323.25</v>
      </c>
    </row>
    <row r="15" spans="1:14" ht="14.45" customHeight="1" x14ac:dyDescent="0.2">
      <c r="A15" s="729" t="s">
        <v>572</v>
      </c>
      <c r="B15" s="730" t="s">
        <v>573</v>
      </c>
      <c r="C15" s="731" t="s">
        <v>586</v>
      </c>
      <c r="D15" s="732" t="s">
        <v>587</v>
      </c>
      <c r="E15" s="733">
        <v>50113001</v>
      </c>
      <c r="F15" s="732" t="s">
        <v>603</v>
      </c>
      <c r="G15" s="731" t="s">
        <v>604</v>
      </c>
      <c r="H15" s="731">
        <v>202878</v>
      </c>
      <c r="I15" s="731">
        <v>202878</v>
      </c>
      <c r="J15" s="731" t="s">
        <v>625</v>
      </c>
      <c r="K15" s="731" t="s">
        <v>626</v>
      </c>
      <c r="L15" s="734">
        <v>50.639999999999986</v>
      </c>
      <c r="M15" s="734">
        <v>3</v>
      </c>
      <c r="N15" s="735">
        <v>151.91999999999996</v>
      </c>
    </row>
    <row r="16" spans="1:14" ht="14.45" customHeight="1" x14ac:dyDescent="0.2">
      <c r="A16" s="729" t="s">
        <v>572</v>
      </c>
      <c r="B16" s="730" t="s">
        <v>573</v>
      </c>
      <c r="C16" s="731" t="s">
        <v>586</v>
      </c>
      <c r="D16" s="732" t="s">
        <v>587</v>
      </c>
      <c r="E16" s="733">
        <v>50113001</v>
      </c>
      <c r="F16" s="732" t="s">
        <v>603</v>
      </c>
      <c r="G16" s="731" t="s">
        <v>604</v>
      </c>
      <c r="H16" s="731">
        <v>394712</v>
      </c>
      <c r="I16" s="731">
        <v>0</v>
      </c>
      <c r="J16" s="731" t="s">
        <v>627</v>
      </c>
      <c r="K16" s="731" t="s">
        <v>628</v>
      </c>
      <c r="L16" s="734">
        <v>28.75</v>
      </c>
      <c r="M16" s="734">
        <v>168</v>
      </c>
      <c r="N16" s="735">
        <v>4830</v>
      </c>
    </row>
    <row r="17" spans="1:14" ht="14.45" customHeight="1" x14ac:dyDescent="0.2">
      <c r="A17" s="729" t="s">
        <v>572</v>
      </c>
      <c r="B17" s="730" t="s">
        <v>573</v>
      </c>
      <c r="C17" s="731" t="s">
        <v>586</v>
      </c>
      <c r="D17" s="732" t="s">
        <v>587</v>
      </c>
      <c r="E17" s="733">
        <v>50113001</v>
      </c>
      <c r="F17" s="732" t="s">
        <v>603</v>
      </c>
      <c r="G17" s="731" t="s">
        <v>604</v>
      </c>
      <c r="H17" s="731">
        <v>840987</v>
      </c>
      <c r="I17" s="731">
        <v>0</v>
      </c>
      <c r="J17" s="731" t="s">
        <v>629</v>
      </c>
      <c r="K17" s="731" t="s">
        <v>630</v>
      </c>
      <c r="L17" s="734">
        <v>199.67000000000002</v>
      </c>
      <c r="M17" s="734">
        <v>21</v>
      </c>
      <c r="N17" s="735">
        <v>4193.0700000000006</v>
      </c>
    </row>
    <row r="18" spans="1:14" ht="14.45" customHeight="1" x14ac:dyDescent="0.2">
      <c r="A18" s="729" t="s">
        <v>572</v>
      </c>
      <c r="B18" s="730" t="s">
        <v>573</v>
      </c>
      <c r="C18" s="731" t="s">
        <v>586</v>
      </c>
      <c r="D18" s="732" t="s">
        <v>587</v>
      </c>
      <c r="E18" s="733">
        <v>50113001</v>
      </c>
      <c r="F18" s="732" t="s">
        <v>603</v>
      </c>
      <c r="G18" s="731" t="s">
        <v>604</v>
      </c>
      <c r="H18" s="731">
        <v>499359</v>
      </c>
      <c r="I18" s="731">
        <v>0</v>
      </c>
      <c r="J18" s="731" t="s">
        <v>631</v>
      </c>
      <c r="K18" s="731" t="s">
        <v>632</v>
      </c>
      <c r="L18" s="734">
        <v>24.035</v>
      </c>
      <c r="M18" s="734">
        <v>6</v>
      </c>
      <c r="N18" s="735">
        <v>144.21</v>
      </c>
    </row>
    <row r="19" spans="1:14" ht="14.45" customHeight="1" x14ac:dyDescent="0.2">
      <c r="A19" s="729" t="s">
        <v>572</v>
      </c>
      <c r="B19" s="730" t="s">
        <v>573</v>
      </c>
      <c r="C19" s="731" t="s">
        <v>586</v>
      </c>
      <c r="D19" s="732" t="s">
        <v>587</v>
      </c>
      <c r="E19" s="733">
        <v>50113001</v>
      </c>
      <c r="F19" s="732" t="s">
        <v>603</v>
      </c>
      <c r="G19" s="731" t="s">
        <v>604</v>
      </c>
      <c r="H19" s="731">
        <v>230426</v>
      </c>
      <c r="I19" s="731">
        <v>230426</v>
      </c>
      <c r="J19" s="731" t="s">
        <v>633</v>
      </c>
      <c r="K19" s="731" t="s">
        <v>634</v>
      </c>
      <c r="L19" s="734">
        <v>77.87</v>
      </c>
      <c r="M19" s="734">
        <v>17</v>
      </c>
      <c r="N19" s="735">
        <v>1323.7900000000002</v>
      </c>
    </row>
    <row r="20" spans="1:14" ht="14.45" customHeight="1" x14ac:dyDescent="0.2">
      <c r="A20" s="729" t="s">
        <v>572</v>
      </c>
      <c r="B20" s="730" t="s">
        <v>573</v>
      </c>
      <c r="C20" s="731" t="s">
        <v>586</v>
      </c>
      <c r="D20" s="732" t="s">
        <v>587</v>
      </c>
      <c r="E20" s="733">
        <v>50113001</v>
      </c>
      <c r="F20" s="732" t="s">
        <v>603</v>
      </c>
      <c r="G20" s="731" t="s">
        <v>604</v>
      </c>
      <c r="H20" s="731">
        <v>394627</v>
      </c>
      <c r="I20" s="731">
        <v>0</v>
      </c>
      <c r="J20" s="731" t="s">
        <v>635</v>
      </c>
      <c r="K20" s="731" t="s">
        <v>329</v>
      </c>
      <c r="L20" s="734">
        <v>141.29345553886247</v>
      </c>
      <c r="M20" s="734">
        <v>2</v>
      </c>
      <c r="N20" s="735">
        <v>282.58691107772495</v>
      </c>
    </row>
    <row r="21" spans="1:14" ht="14.45" customHeight="1" x14ac:dyDescent="0.2">
      <c r="A21" s="729" t="s">
        <v>572</v>
      </c>
      <c r="B21" s="730" t="s">
        <v>573</v>
      </c>
      <c r="C21" s="731" t="s">
        <v>586</v>
      </c>
      <c r="D21" s="732" t="s">
        <v>587</v>
      </c>
      <c r="E21" s="733">
        <v>50113001</v>
      </c>
      <c r="F21" s="732" t="s">
        <v>603</v>
      </c>
      <c r="G21" s="731" t="s">
        <v>604</v>
      </c>
      <c r="H21" s="731">
        <v>920352</v>
      </c>
      <c r="I21" s="731">
        <v>0</v>
      </c>
      <c r="J21" s="731" t="s">
        <v>636</v>
      </c>
      <c r="K21" s="731" t="s">
        <v>329</v>
      </c>
      <c r="L21" s="734">
        <v>111.88150431405623</v>
      </c>
      <c r="M21" s="734">
        <v>36</v>
      </c>
      <c r="N21" s="735">
        <v>4027.7341553060241</v>
      </c>
    </row>
    <row r="22" spans="1:14" ht="14.45" customHeight="1" x14ac:dyDescent="0.2">
      <c r="A22" s="729" t="s">
        <v>572</v>
      </c>
      <c r="B22" s="730" t="s">
        <v>573</v>
      </c>
      <c r="C22" s="731" t="s">
        <v>586</v>
      </c>
      <c r="D22" s="732" t="s">
        <v>587</v>
      </c>
      <c r="E22" s="733">
        <v>50113001</v>
      </c>
      <c r="F22" s="732" t="s">
        <v>603</v>
      </c>
      <c r="G22" s="731" t="s">
        <v>604</v>
      </c>
      <c r="H22" s="731">
        <v>900803</v>
      </c>
      <c r="I22" s="731">
        <v>1000</v>
      </c>
      <c r="J22" s="731" t="s">
        <v>637</v>
      </c>
      <c r="K22" s="731" t="s">
        <v>329</v>
      </c>
      <c r="L22" s="734">
        <v>47.916998122721708</v>
      </c>
      <c r="M22" s="734">
        <v>1</v>
      </c>
      <c r="N22" s="735">
        <v>47.916998122721708</v>
      </c>
    </row>
    <row r="23" spans="1:14" ht="14.45" customHeight="1" x14ac:dyDescent="0.2">
      <c r="A23" s="729" t="s">
        <v>572</v>
      </c>
      <c r="B23" s="730" t="s">
        <v>573</v>
      </c>
      <c r="C23" s="731" t="s">
        <v>586</v>
      </c>
      <c r="D23" s="732" t="s">
        <v>587</v>
      </c>
      <c r="E23" s="733">
        <v>50113001</v>
      </c>
      <c r="F23" s="732" t="s">
        <v>603</v>
      </c>
      <c r="G23" s="731" t="s">
        <v>604</v>
      </c>
      <c r="H23" s="731">
        <v>394072</v>
      </c>
      <c r="I23" s="731">
        <v>1000</v>
      </c>
      <c r="J23" s="731" t="s">
        <v>638</v>
      </c>
      <c r="K23" s="731" t="s">
        <v>329</v>
      </c>
      <c r="L23" s="734">
        <v>687.83608189136521</v>
      </c>
      <c r="M23" s="734">
        <v>1</v>
      </c>
      <c r="N23" s="735">
        <v>687.83608189136521</v>
      </c>
    </row>
    <row r="24" spans="1:14" ht="14.45" customHeight="1" x14ac:dyDescent="0.2">
      <c r="A24" s="729" t="s">
        <v>572</v>
      </c>
      <c r="B24" s="730" t="s">
        <v>573</v>
      </c>
      <c r="C24" s="731" t="s">
        <v>586</v>
      </c>
      <c r="D24" s="732" t="s">
        <v>587</v>
      </c>
      <c r="E24" s="733">
        <v>50113001</v>
      </c>
      <c r="F24" s="732" t="s">
        <v>603</v>
      </c>
      <c r="G24" s="731" t="s">
        <v>604</v>
      </c>
      <c r="H24" s="731">
        <v>900321</v>
      </c>
      <c r="I24" s="731">
        <v>0</v>
      </c>
      <c r="J24" s="731" t="s">
        <v>639</v>
      </c>
      <c r="K24" s="731" t="s">
        <v>329</v>
      </c>
      <c r="L24" s="734">
        <v>956.87599952086896</v>
      </c>
      <c r="M24" s="734">
        <v>1</v>
      </c>
      <c r="N24" s="735">
        <v>956.87599952086896</v>
      </c>
    </row>
    <row r="25" spans="1:14" ht="14.45" customHeight="1" x14ac:dyDescent="0.2">
      <c r="A25" s="729" t="s">
        <v>572</v>
      </c>
      <c r="B25" s="730" t="s">
        <v>573</v>
      </c>
      <c r="C25" s="731" t="s">
        <v>586</v>
      </c>
      <c r="D25" s="732" t="s">
        <v>587</v>
      </c>
      <c r="E25" s="733">
        <v>50113001</v>
      </c>
      <c r="F25" s="732" t="s">
        <v>603</v>
      </c>
      <c r="G25" s="731" t="s">
        <v>604</v>
      </c>
      <c r="H25" s="731">
        <v>930676</v>
      </c>
      <c r="I25" s="731">
        <v>0</v>
      </c>
      <c r="J25" s="731" t="s">
        <v>640</v>
      </c>
      <c r="K25" s="731" t="s">
        <v>329</v>
      </c>
      <c r="L25" s="734">
        <v>81.628123393161985</v>
      </c>
      <c r="M25" s="734">
        <v>84</v>
      </c>
      <c r="N25" s="735">
        <v>6856.7623650256064</v>
      </c>
    </row>
    <row r="26" spans="1:14" ht="14.45" customHeight="1" x14ac:dyDescent="0.2">
      <c r="A26" s="729" t="s">
        <v>572</v>
      </c>
      <c r="B26" s="730" t="s">
        <v>573</v>
      </c>
      <c r="C26" s="731" t="s">
        <v>586</v>
      </c>
      <c r="D26" s="732" t="s">
        <v>587</v>
      </c>
      <c r="E26" s="733">
        <v>50113001</v>
      </c>
      <c r="F26" s="732" t="s">
        <v>603</v>
      </c>
      <c r="G26" s="731" t="s">
        <v>604</v>
      </c>
      <c r="H26" s="731">
        <v>900071</v>
      </c>
      <c r="I26" s="731">
        <v>0</v>
      </c>
      <c r="J26" s="731" t="s">
        <v>641</v>
      </c>
      <c r="K26" s="731" t="s">
        <v>329</v>
      </c>
      <c r="L26" s="734">
        <v>139.58997443887324</v>
      </c>
      <c r="M26" s="734">
        <v>3</v>
      </c>
      <c r="N26" s="735">
        <v>418.76992331661972</v>
      </c>
    </row>
    <row r="27" spans="1:14" ht="14.45" customHeight="1" x14ac:dyDescent="0.2">
      <c r="A27" s="729" t="s">
        <v>572</v>
      </c>
      <c r="B27" s="730" t="s">
        <v>573</v>
      </c>
      <c r="C27" s="731" t="s">
        <v>586</v>
      </c>
      <c r="D27" s="732" t="s">
        <v>587</v>
      </c>
      <c r="E27" s="733">
        <v>50113001</v>
      </c>
      <c r="F27" s="732" t="s">
        <v>603</v>
      </c>
      <c r="G27" s="731" t="s">
        <v>604</v>
      </c>
      <c r="H27" s="731">
        <v>921412</v>
      </c>
      <c r="I27" s="731">
        <v>0</v>
      </c>
      <c r="J27" s="731" t="s">
        <v>642</v>
      </c>
      <c r="K27" s="731" t="s">
        <v>329</v>
      </c>
      <c r="L27" s="734">
        <v>58.793888256414185</v>
      </c>
      <c r="M27" s="734">
        <v>480</v>
      </c>
      <c r="N27" s="735">
        <v>28221.066363078808</v>
      </c>
    </row>
    <row r="28" spans="1:14" ht="14.45" customHeight="1" x14ac:dyDescent="0.2">
      <c r="A28" s="729" t="s">
        <v>572</v>
      </c>
      <c r="B28" s="730" t="s">
        <v>573</v>
      </c>
      <c r="C28" s="731" t="s">
        <v>586</v>
      </c>
      <c r="D28" s="732" t="s">
        <v>587</v>
      </c>
      <c r="E28" s="733">
        <v>50113001</v>
      </c>
      <c r="F28" s="732" t="s">
        <v>603</v>
      </c>
      <c r="G28" s="731" t="s">
        <v>604</v>
      </c>
      <c r="H28" s="731">
        <v>840220</v>
      </c>
      <c r="I28" s="731">
        <v>0</v>
      </c>
      <c r="J28" s="731" t="s">
        <v>643</v>
      </c>
      <c r="K28" s="731" t="s">
        <v>329</v>
      </c>
      <c r="L28" s="734">
        <v>214.29</v>
      </c>
      <c r="M28" s="734">
        <v>1</v>
      </c>
      <c r="N28" s="735">
        <v>214.29</v>
      </c>
    </row>
    <row r="29" spans="1:14" ht="14.45" customHeight="1" x14ac:dyDescent="0.2">
      <c r="A29" s="729" t="s">
        <v>572</v>
      </c>
      <c r="B29" s="730" t="s">
        <v>573</v>
      </c>
      <c r="C29" s="731" t="s">
        <v>586</v>
      </c>
      <c r="D29" s="732" t="s">
        <v>587</v>
      </c>
      <c r="E29" s="733">
        <v>50113001</v>
      </c>
      <c r="F29" s="732" t="s">
        <v>603</v>
      </c>
      <c r="G29" s="731" t="s">
        <v>604</v>
      </c>
      <c r="H29" s="731">
        <v>189997</v>
      </c>
      <c r="I29" s="731">
        <v>89997</v>
      </c>
      <c r="J29" s="731" t="s">
        <v>644</v>
      </c>
      <c r="K29" s="731" t="s">
        <v>645</v>
      </c>
      <c r="L29" s="734">
        <v>191.05999999999997</v>
      </c>
      <c r="M29" s="734">
        <v>22</v>
      </c>
      <c r="N29" s="735">
        <v>4203.32</v>
      </c>
    </row>
    <row r="30" spans="1:14" ht="14.45" customHeight="1" x14ac:dyDescent="0.2">
      <c r="A30" s="729" t="s">
        <v>572</v>
      </c>
      <c r="B30" s="730" t="s">
        <v>573</v>
      </c>
      <c r="C30" s="731" t="s">
        <v>586</v>
      </c>
      <c r="D30" s="732" t="s">
        <v>587</v>
      </c>
      <c r="E30" s="733">
        <v>50113001</v>
      </c>
      <c r="F30" s="732" t="s">
        <v>603</v>
      </c>
      <c r="G30" s="731" t="s">
        <v>604</v>
      </c>
      <c r="H30" s="731">
        <v>119686</v>
      </c>
      <c r="I30" s="731">
        <v>119686</v>
      </c>
      <c r="J30" s="731" t="s">
        <v>646</v>
      </c>
      <c r="K30" s="731" t="s">
        <v>647</v>
      </c>
      <c r="L30" s="734">
        <v>77.319999999999979</v>
      </c>
      <c r="M30" s="734">
        <v>3</v>
      </c>
      <c r="N30" s="735">
        <v>231.95999999999995</v>
      </c>
    </row>
    <row r="31" spans="1:14" ht="14.45" customHeight="1" x14ac:dyDescent="0.2">
      <c r="A31" s="729" t="s">
        <v>572</v>
      </c>
      <c r="B31" s="730" t="s">
        <v>573</v>
      </c>
      <c r="C31" s="731" t="s">
        <v>586</v>
      </c>
      <c r="D31" s="732" t="s">
        <v>587</v>
      </c>
      <c r="E31" s="733">
        <v>50113001</v>
      </c>
      <c r="F31" s="732" t="s">
        <v>603</v>
      </c>
      <c r="G31" s="731" t="s">
        <v>604</v>
      </c>
      <c r="H31" s="731">
        <v>200863</v>
      </c>
      <c r="I31" s="731">
        <v>200863</v>
      </c>
      <c r="J31" s="731" t="s">
        <v>648</v>
      </c>
      <c r="K31" s="731" t="s">
        <v>649</v>
      </c>
      <c r="L31" s="734">
        <v>84.956666666666649</v>
      </c>
      <c r="M31" s="734">
        <v>60</v>
      </c>
      <c r="N31" s="735">
        <v>5097.3999999999987</v>
      </c>
    </row>
    <row r="32" spans="1:14" ht="14.45" customHeight="1" x14ac:dyDescent="0.2">
      <c r="A32" s="729" t="s">
        <v>572</v>
      </c>
      <c r="B32" s="730" t="s">
        <v>573</v>
      </c>
      <c r="C32" s="731" t="s">
        <v>586</v>
      </c>
      <c r="D32" s="732" t="s">
        <v>587</v>
      </c>
      <c r="E32" s="733">
        <v>50113001</v>
      </c>
      <c r="F32" s="732" t="s">
        <v>603</v>
      </c>
      <c r="G32" s="731" t="s">
        <v>604</v>
      </c>
      <c r="H32" s="731">
        <v>173197</v>
      </c>
      <c r="I32" s="731">
        <v>173197</v>
      </c>
      <c r="J32" s="731" t="s">
        <v>650</v>
      </c>
      <c r="K32" s="731" t="s">
        <v>651</v>
      </c>
      <c r="L32" s="734">
        <v>142.51999999999992</v>
      </c>
      <c r="M32" s="734">
        <v>1</v>
      </c>
      <c r="N32" s="735">
        <v>142.51999999999992</v>
      </c>
    </row>
    <row r="33" spans="1:14" ht="14.45" customHeight="1" x14ac:dyDescent="0.2">
      <c r="A33" s="729" t="s">
        <v>572</v>
      </c>
      <c r="B33" s="730" t="s">
        <v>573</v>
      </c>
      <c r="C33" s="731" t="s">
        <v>586</v>
      </c>
      <c r="D33" s="732" t="s">
        <v>587</v>
      </c>
      <c r="E33" s="733">
        <v>50113013</v>
      </c>
      <c r="F33" s="732" t="s">
        <v>652</v>
      </c>
      <c r="G33" s="731" t="s">
        <v>604</v>
      </c>
      <c r="H33" s="731">
        <v>201958</v>
      </c>
      <c r="I33" s="731">
        <v>201958</v>
      </c>
      <c r="J33" s="731" t="s">
        <v>653</v>
      </c>
      <c r="K33" s="731" t="s">
        <v>654</v>
      </c>
      <c r="L33" s="734">
        <v>238.22999999999993</v>
      </c>
      <c r="M33" s="734">
        <v>10</v>
      </c>
      <c r="N33" s="735">
        <v>2382.2999999999993</v>
      </c>
    </row>
    <row r="34" spans="1:14" ht="14.45" customHeight="1" x14ac:dyDescent="0.2">
      <c r="A34" s="729" t="s">
        <v>572</v>
      </c>
      <c r="B34" s="730" t="s">
        <v>573</v>
      </c>
      <c r="C34" s="731" t="s">
        <v>586</v>
      </c>
      <c r="D34" s="732" t="s">
        <v>587</v>
      </c>
      <c r="E34" s="733">
        <v>50113013</v>
      </c>
      <c r="F34" s="732" t="s">
        <v>652</v>
      </c>
      <c r="G34" s="731" t="s">
        <v>604</v>
      </c>
      <c r="H34" s="731">
        <v>101066</v>
      </c>
      <c r="I34" s="731">
        <v>1066</v>
      </c>
      <c r="J34" s="731" t="s">
        <v>655</v>
      </c>
      <c r="K34" s="731" t="s">
        <v>656</v>
      </c>
      <c r="L34" s="734">
        <v>57.105000000000004</v>
      </c>
      <c r="M34" s="734">
        <v>4</v>
      </c>
      <c r="N34" s="735">
        <v>228.42000000000002</v>
      </c>
    </row>
    <row r="35" spans="1:14" ht="14.45" customHeight="1" x14ac:dyDescent="0.2">
      <c r="A35" s="729" t="s">
        <v>572</v>
      </c>
      <c r="B35" s="730" t="s">
        <v>573</v>
      </c>
      <c r="C35" s="731" t="s">
        <v>586</v>
      </c>
      <c r="D35" s="732" t="s">
        <v>587</v>
      </c>
      <c r="E35" s="733">
        <v>50113013</v>
      </c>
      <c r="F35" s="732" t="s">
        <v>652</v>
      </c>
      <c r="G35" s="731" t="s">
        <v>604</v>
      </c>
      <c r="H35" s="731">
        <v>96414</v>
      </c>
      <c r="I35" s="731">
        <v>96414</v>
      </c>
      <c r="J35" s="731" t="s">
        <v>657</v>
      </c>
      <c r="K35" s="731" t="s">
        <v>658</v>
      </c>
      <c r="L35" s="734">
        <v>59.20000000000001</v>
      </c>
      <c r="M35" s="734">
        <v>6</v>
      </c>
      <c r="N35" s="735">
        <v>355.20000000000005</v>
      </c>
    </row>
    <row r="36" spans="1:14" ht="14.45" customHeight="1" x14ac:dyDescent="0.2">
      <c r="A36" s="729" t="s">
        <v>572</v>
      </c>
      <c r="B36" s="730" t="s">
        <v>573</v>
      </c>
      <c r="C36" s="731" t="s">
        <v>586</v>
      </c>
      <c r="D36" s="732" t="s">
        <v>587</v>
      </c>
      <c r="E36" s="733">
        <v>50113013</v>
      </c>
      <c r="F36" s="732" t="s">
        <v>652</v>
      </c>
      <c r="G36" s="731" t="s">
        <v>604</v>
      </c>
      <c r="H36" s="731">
        <v>225174</v>
      </c>
      <c r="I36" s="731">
        <v>225174</v>
      </c>
      <c r="J36" s="731" t="s">
        <v>659</v>
      </c>
      <c r="K36" s="731" t="s">
        <v>660</v>
      </c>
      <c r="L36" s="734">
        <v>42.989999999999995</v>
      </c>
      <c r="M36" s="734">
        <v>4</v>
      </c>
      <c r="N36" s="735">
        <v>171.95999999999998</v>
      </c>
    </row>
    <row r="37" spans="1:14" ht="14.45" customHeight="1" x14ac:dyDescent="0.2">
      <c r="A37" s="729" t="s">
        <v>572</v>
      </c>
      <c r="B37" s="730" t="s">
        <v>573</v>
      </c>
      <c r="C37" s="731" t="s">
        <v>586</v>
      </c>
      <c r="D37" s="732" t="s">
        <v>587</v>
      </c>
      <c r="E37" s="733">
        <v>50113013</v>
      </c>
      <c r="F37" s="732" t="s">
        <v>652</v>
      </c>
      <c r="G37" s="731" t="s">
        <v>604</v>
      </c>
      <c r="H37" s="731">
        <v>225175</v>
      </c>
      <c r="I37" s="731">
        <v>225175</v>
      </c>
      <c r="J37" s="731" t="s">
        <v>659</v>
      </c>
      <c r="K37" s="731" t="s">
        <v>661</v>
      </c>
      <c r="L37" s="734">
        <v>45.610000000000007</v>
      </c>
      <c r="M37" s="734">
        <v>22</v>
      </c>
      <c r="N37" s="735">
        <v>1003.4200000000001</v>
      </c>
    </row>
    <row r="38" spans="1:14" ht="14.45" customHeight="1" x14ac:dyDescent="0.2">
      <c r="A38" s="729" t="s">
        <v>572</v>
      </c>
      <c r="B38" s="730" t="s">
        <v>573</v>
      </c>
      <c r="C38" s="731" t="s">
        <v>591</v>
      </c>
      <c r="D38" s="732" t="s">
        <v>592</v>
      </c>
      <c r="E38" s="733">
        <v>50113013</v>
      </c>
      <c r="F38" s="732" t="s">
        <v>652</v>
      </c>
      <c r="G38" s="731" t="s">
        <v>604</v>
      </c>
      <c r="H38" s="731">
        <v>172972</v>
      </c>
      <c r="I38" s="731">
        <v>72972</v>
      </c>
      <c r="J38" s="731" t="s">
        <v>662</v>
      </c>
      <c r="K38" s="731" t="s">
        <v>663</v>
      </c>
      <c r="L38" s="734">
        <v>203.72000000000006</v>
      </c>
      <c r="M38" s="734">
        <v>2</v>
      </c>
      <c r="N38" s="735">
        <v>407.44000000000011</v>
      </c>
    </row>
    <row r="39" spans="1:14" ht="14.45" customHeight="1" x14ac:dyDescent="0.2">
      <c r="A39" s="729" t="s">
        <v>572</v>
      </c>
      <c r="B39" s="730" t="s">
        <v>573</v>
      </c>
      <c r="C39" s="731" t="s">
        <v>591</v>
      </c>
      <c r="D39" s="732" t="s">
        <v>592</v>
      </c>
      <c r="E39" s="733">
        <v>50113013</v>
      </c>
      <c r="F39" s="732" t="s">
        <v>652</v>
      </c>
      <c r="G39" s="731" t="s">
        <v>604</v>
      </c>
      <c r="H39" s="731">
        <v>96414</v>
      </c>
      <c r="I39" s="731">
        <v>96414</v>
      </c>
      <c r="J39" s="731" t="s">
        <v>657</v>
      </c>
      <c r="K39" s="731" t="s">
        <v>658</v>
      </c>
      <c r="L39" s="734">
        <v>59.2</v>
      </c>
      <c r="M39" s="734">
        <v>1</v>
      </c>
      <c r="N39" s="735">
        <v>59.2</v>
      </c>
    </row>
    <row r="40" spans="1:14" ht="14.45" customHeight="1" x14ac:dyDescent="0.2">
      <c r="A40" s="729" t="s">
        <v>572</v>
      </c>
      <c r="B40" s="730" t="s">
        <v>573</v>
      </c>
      <c r="C40" s="731" t="s">
        <v>591</v>
      </c>
      <c r="D40" s="732" t="s">
        <v>592</v>
      </c>
      <c r="E40" s="733">
        <v>50113013</v>
      </c>
      <c r="F40" s="732" t="s">
        <v>652</v>
      </c>
      <c r="G40" s="731" t="s">
        <v>664</v>
      </c>
      <c r="H40" s="731">
        <v>173750</v>
      </c>
      <c r="I40" s="731">
        <v>173750</v>
      </c>
      <c r="J40" s="731" t="s">
        <v>665</v>
      </c>
      <c r="K40" s="731" t="s">
        <v>666</v>
      </c>
      <c r="L40" s="734">
        <v>721.86</v>
      </c>
      <c r="M40" s="734">
        <v>1</v>
      </c>
      <c r="N40" s="735">
        <v>721.86</v>
      </c>
    </row>
    <row r="41" spans="1:14" ht="14.45" customHeight="1" x14ac:dyDescent="0.2">
      <c r="A41" s="729" t="s">
        <v>572</v>
      </c>
      <c r="B41" s="730" t="s">
        <v>573</v>
      </c>
      <c r="C41" s="731" t="s">
        <v>591</v>
      </c>
      <c r="D41" s="732" t="s">
        <v>592</v>
      </c>
      <c r="E41" s="733">
        <v>50113013</v>
      </c>
      <c r="F41" s="732" t="s">
        <v>652</v>
      </c>
      <c r="G41" s="731" t="s">
        <v>604</v>
      </c>
      <c r="H41" s="731">
        <v>105114</v>
      </c>
      <c r="I41" s="731">
        <v>5114</v>
      </c>
      <c r="J41" s="731" t="s">
        <v>667</v>
      </c>
      <c r="K41" s="731" t="s">
        <v>668</v>
      </c>
      <c r="L41" s="734">
        <v>73.989999999999995</v>
      </c>
      <c r="M41" s="734">
        <v>4</v>
      </c>
      <c r="N41" s="735">
        <v>295.95999999999998</v>
      </c>
    </row>
    <row r="42" spans="1:14" ht="14.45" customHeight="1" x14ac:dyDescent="0.2">
      <c r="A42" s="729" t="s">
        <v>572</v>
      </c>
      <c r="B42" s="730" t="s">
        <v>573</v>
      </c>
      <c r="C42" s="731" t="s">
        <v>594</v>
      </c>
      <c r="D42" s="732" t="s">
        <v>595</v>
      </c>
      <c r="E42" s="733">
        <v>50113001</v>
      </c>
      <c r="F42" s="732" t="s">
        <v>603</v>
      </c>
      <c r="G42" s="731" t="s">
        <v>604</v>
      </c>
      <c r="H42" s="731">
        <v>196886</v>
      </c>
      <c r="I42" s="731">
        <v>96886</v>
      </c>
      <c r="J42" s="731" t="s">
        <v>669</v>
      </c>
      <c r="K42" s="731" t="s">
        <v>670</v>
      </c>
      <c r="L42" s="734">
        <v>50.16</v>
      </c>
      <c r="M42" s="734">
        <v>2</v>
      </c>
      <c r="N42" s="735">
        <v>100.32</v>
      </c>
    </row>
    <row r="43" spans="1:14" ht="14.45" customHeight="1" x14ac:dyDescent="0.2">
      <c r="A43" s="729" t="s">
        <v>572</v>
      </c>
      <c r="B43" s="730" t="s">
        <v>573</v>
      </c>
      <c r="C43" s="731" t="s">
        <v>594</v>
      </c>
      <c r="D43" s="732" t="s">
        <v>595</v>
      </c>
      <c r="E43" s="733">
        <v>50113001</v>
      </c>
      <c r="F43" s="732" t="s">
        <v>603</v>
      </c>
      <c r="G43" s="731" t="s">
        <v>604</v>
      </c>
      <c r="H43" s="731">
        <v>100362</v>
      </c>
      <c r="I43" s="731">
        <v>362</v>
      </c>
      <c r="J43" s="731" t="s">
        <v>607</v>
      </c>
      <c r="K43" s="731" t="s">
        <v>608</v>
      </c>
      <c r="L43" s="734">
        <v>72.86</v>
      </c>
      <c r="M43" s="734">
        <v>9</v>
      </c>
      <c r="N43" s="735">
        <v>655.74</v>
      </c>
    </row>
    <row r="44" spans="1:14" ht="14.45" customHeight="1" x14ac:dyDescent="0.2">
      <c r="A44" s="729" t="s">
        <v>572</v>
      </c>
      <c r="B44" s="730" t="s">
        <v>573</v>
      </c>
      <c r="C44" s="731" t="s">
        <v>594</v>
      </c>
      <c r="D44" s="732" t="s">
        <v>595</v>
      </c>
      <c r="E44" s="733">
        <v>50113001</v>
      </c>
      <c r="F44" s="732" t="s">
        <v>603</v>
      </c>
      <c r="G44" s="731" t="s">
        <v>604</v>
      </c>
      <c r="H44" s="731">
        <v>92305</v>
      </c>
      <c r="I44" s="731">
        <v>92305</v>
      </c>
      <c r="J44" s="731" t="s">
        <v>671</v>
      </c>
      <c r="K44" s="731" t="s">
        <v>672</v>
      </c>
      <c r="L44" s="734">
        <v>5044.05</v>
      </c>
      <c r="M44" s="734">
        <v>1</v>
      </c>
      <c r="N44" s="735">
        <v>5044.05</v>
      </c>
    </row>
    <row r="45" spans="1:14" ht="14.45" customHeight="1" x14ac:dyDescent="0.2">
      <c r="A45" s="729" t="s">
        <v>572</v>
      </c>
      <c r="B45" s="730" t="s">
        <v>573</v>
      </c>
      <c r="C45" s="731" t="s">
        <v>594</v>
      </c>
      <c r="D45" s="732" t="s">
        <v>595</v>
      </c>
      <c r="E45" s="733">
        <v>50113001</v>
      </c>
      <c r="F45" s="732" t="s">
        <v>603</v>
      </c>
      <c r="G45" s="731" t="s">
        <v>604</v>
      </c>
      <c r="H45" s="731">
        <v>183513</v>
      </c>
      <c r="I45" s="731">
        <v>183513</v>
      </c>
      <c r="J45" s="731" t="s">
        <v>673</v>
      </c>
      <c r="K45" s="731" t="s">
        <v>674</v>
      </c>
      <c r="L45" s="734">
        <v>1900.7100000000005</v>
      </c>
      <c r="M45" s="734">
        <v>1</v>
      </c>
      <c r="N45" s="735">
        <v>1900.7100000000005</v>
      </c>
    </row>
    <row r="46" spans="1:14" ht="14.45" customHeight="1" x14ac:dyDescent="0.2">
      <c r="A46" s="729" t="s">
        <v>572</v>
      </c>
      <c r="B46" s="730" t="s">
        <v>573</v>
      </c>
      <c r="C46" s="731" t="s">
        <v>594</v>
      </c>
      <c r="D46" s="732" t="s">
        <v>595</v>
      </c>
      <c r="E46" s="733">
        <v>50113001</v>
      </c>
      <c r="F46" s="732" t="s">
        <v>603</v>
      </c>
      <c r="G46" s="731" t="s">
        <v>604</v>
      </c>
      <c r="H46" s="731">
        <v>110555</v>
      </c>
      <c r="I46" s="731">
        <v>10555</v>
      </c>
      <c r="J46" s="731" t="s">
        <v>609</v>
      </c>
      <c r="K46" s="731" t="s">
        <v>675</v>
      </c>
      <c r="L46" s="734">
        <v>254.98</v>
      </c>
      <c r="M46" s="734">
        <v>3</v>
      </c>
      <c r="N46" s="735">
        <v>764.93999999999994</v>
      </c>
    </row>
    <row r="47" spans="1:14" ht="14.45" customHeight="1" x14ac:dyDescent="0.2">
      <c r="A47" s="729" t="s">
        <v>572</v>
      </c>
      <c r="B47" s="730" t="s">
        <v>573</v>
      </c>
      <c r="C47" s="731" t="s">
        <v>594</v>
      </c>
      <c r="D47" s="732" t="s">
        <v>595</v>
      </c>
      <c r="E47" s="733">
        <v>50113001</v>
      </c>
      <c r="F47" s="732" t="s">
        <v>603</v>
      </c>
      <c r="G47" s="731" t="s">
        <v>604</v>
      </c>
      <c r="H47" s="731">
        <v>156926</v>
      </c>
      <c r="I47" s="731">
        <v>56926</v>
      </c>
      <c r="J47" s="731" t="s">
        <v>609</v>
      </c>
      <c r="K47" s="731" t="s">
        <v>610</v>
      </c>
      <c r="L47" s="734">
        <v>48.400000000000006</v>
      </c>
      <c r="M47" s="734">
        <v>58</v>
      </c>
      <c r="N47" s="735">
        <v>2807.2000000000003</v>
      </c>
    </row>
    <row r="48" spans="1:14" ht="14.45" customHeight="1" x14ac:dyDescent="0.2">
      <c r="A48" s="729" t="s">
        <v>572</v>
      </c>
      <c r="B48" s="730" t="s">
        <v>573</v>
      </c>
      <c r="C48" s="731" t="s">
        <v>594</v>
      </c>
      <c r="D48" s="732" t="s">
        <v>595</v>
      </c>
      <c r="E48" s="733">
        <v>50113001</v>
      </c>
      <c r="F48" s="732" t="s">
        <v>603</v>
      </c>
      <c r="G48" s="731" t="s">
        <v>604</v>
      </c>
      <c r="H48" s="731">
        <v>173319</v>
      </c>
      <c r="I48" s="731">
        <v>173319</v>
      </c>
      <c r="J48" s="731" t="s">
        <v>676</v>
      </c>
      <c r="K48" s="731" t="s">
        <v>677</v>
      </c>
      <c r="L48" s="734">
        <v>419.54</v>
      </c>
      <c r="M48" s="734">
        <v>0.75</v>
      </c>
      <c r="N48" s="735">
        <v>314.65500000000003</v>
      </c>
    </row>
    <row r="49" spans="1:14" ht="14.45" customHeight="1" x14ac:dyDescent="0.2">
      <c r="A49" s="729" t="s">
        <v>572</v>
      </c>
      <c r="B49" s="730" t="s">
        <v>573</v>
      </c>
      <c r="C49" s="731" t="s">
        <v>594</v>
      </c>
      <c r="D49" s="732" t="s">
        <v>595</v>
      </c>
      <c r="E49" s="733">
        <v>50113001</v>
      </c>
      <c r="F49" s="732" t="s">
        <v>603</v>
      </c>
      <c r="G49" s="731" t="s">
        <v>604</v>
      </c>
      <c r="H49" s="731">
        <v>172490</v>
      </c>
      <c r="I49" s="731">
        <v>172490</v>
      </c>
      <c r="J49" s="731" t="s">
        <v>678</v>
      </c>
      <c r="K49" s="731" t="s">
        <v>679</v>
      </c>
      <c r="L49" s="734">
        <v>361.24000000000007</v>
      </c>
      <c r="M49" s="734">
        <v>2</v>
      </c>
      <c r="N49" s="735">
        <v>722.48000000000013</v>
      </c>
    </row>
    <row r="50" spans="1:14" ht="14.45" customHeight="1" x14ac:dyDescent="0.2">
      <c r="A50" s="729" t="s">
        <v>572</v>
      </c>
      <c r="B50" s="730" t="s">
        <v>573</v>
      </c>
      <c r="C50" s="731" t="s">
        <v>594</v>
      </c>
      <c r="D50" s="732" t="s">
        <v>595</v>
      </c>
      <c r="E50" s="733">
        <v>50113001</v>
      </c>
      <c r="F50" s="732" t="s">
        <v>603</v>
      </c>
      <c r="G50" s="731" t="s">
        <v>604</v>
      </c>
      <c r="H50" s="731">
        <v>172492</v>
      </c>
      <c r="I50" s="731">
        <v>172492</v>
      </c>
      <c r="J50" s="731" t="s">
        <v>678</v>
      </c>
      <c r="K50" s="731" t="s">
        <v>680</v>
      </c>
      <c r="L50" s="734">
        <v>203.93999999999997</v>
      </c>
      <c r="M50" s="734">
        <v>4</v>
      </c>
      <c r="N50" s="735">
        <v>815.75999999999988</v>
      </c>
    </row>
    <row r="51" spans="1:14" ht="14.45" customHeight="1" x14ac:dyDescent="0.2">
      <c r="A51" s="729" t="s">
        <v>572</v>
      </c>
      <c r="B51" s="730" t="s">
        <v>573</v>
      </c>
      <c r="C51" s="731" t="s">
        <v>594</v>
      </c>
      <c r="D51" s="732" t="s">
        <v>595</v>
      </c>
      <c r="E51" s="733">
        <v>50113001</v>
      </c>
      <c r="F51" s="732" t="s">
        <v>603</v>
      </c>
      <c r="G51" s="731" t="s">
        <v>604</v>
      </c>
      <c r="H51" s="731">
        <v>187822</v>
      </c>
      <c r="I51" s="731">
        <v>87822</v>
      </c>
      <c r="J51" s="731" t="s">
        <v>681</v>
      </c>
      <c r="K51" s="731" t="s">
        <v>682</v>
      </c>
      <c r="L51" s="734">
        <v>1322.32</v>
      </c>
      <c r="M51" s="734">
        <v>1</v>
      </c>
      <c r="N51" s="735">
        <v>1322.32</v>
      </c>
    </row>
    <row r="52" spans="1:14" ht="14.45" customHeight="1" x14ac:dyDescent="0.2">
      <c r="A52" s="729" t="s">
        <v>572</v>
      </c>
      <c r="B52" s="730" t="s">
        <v>573</v>
      </c>
      <c r="C52" s="731" t="s">
        <v>594</v>
      </c>
      <c r="D52" s="732" t="s">
        <v>595</v>
      </c>
      <c r="E52" s="733">
        <v>50113001</v>
      </c>
      <c r="F52" s="732" t="s">
        <v>603</v>
      </c>
      <c r="G52" s="731" t="s">
        <v>604</v>
      </c>
      <c r="H52" s="731">
        <v>132992</v>
      </c>
      <c r="I52" s="731">
        <v>32992</v>
      </c>
      <c r="J52" s="731" t="s">
        <v>683</v>
      </c>
      <c r="K52" s="731" t="s">
        <v>684</v>
      </c>
      <c r="L52" s="734">
        <v>108.39</v>
      </c>
      <c r="M52" s="734">
        <v>1</v>
      </c>
      <c r="N52" s="735">
        <v>108.39</v>
      </c>
    </row>
    <row r="53" spans="1:14" ht="14.45" customHeight="1" x14ac:dyDescent="0.2">
      <c r="A53" s="729" t="s">
        <v>572</v>
      </c>
      <c r="B53" s="730" t="s">
        <v>573</v>
      </c>
      <c r="C53" s="731" t="s">
        <v>594</v>
      </c>
      <c r="D53" s="732" t="s">
        <v>595</v>
      </c>
      <c r="E53" s="733">
        <v>50113001</v>
      </c>
      <c r="F53" s="732" t="s">
        <v>603</v>
      </c>
      <c r="G53" s="731" t="s">
        <v>604</v>
      </c>
      <c r="H53" s="731">
        <v>120053</v>
      </c>
      <c r="I53" s="731">
        <v>20053</v>
      </c>
      <c r="J53" s="731" t="s">
        <v>685</v>
      </c>
      <c r="K53" s="731" t="s">
        <v>686</v>
      </c>
      <c r="L53" s="734">
        <v>99.73</v>
      </c>
      <c r="M53" s="734">
        <v>2</v>
      </c>
      <c r="N53" s="735">
        <v>199.46</v>
      </c>
    </row>
    <row r="54" spans="1:14" ht="14.45" customHeight="1" x14ac:dyDescent="0.2">
      <c r="A54" s="729" t="s">
        <v>572</v>
      </c>
      <c r="B54" s="730" t="s">
        <v>573</v>
      </c>
      <c r="C54" s="731" t="s">
        <v>594</v>
      </c>
      <c r="D54" s="732" t="s">
        <v>595</v>
      </c>
      <c r="E54" s="733">
        <v>50113001</v>
      </c>
      <c r="F54" s="732" t="s">
        <v>603</v>
      </c>
      <c r="G54" s="731" t="s">
        <v>604</v>
      </c>
      <c r="H54" s="731">
        <v>162318</v>
      </c>
      <c r="I54" s="731">
        <v>62318</v>
      </c>
      <c r="J54" s="731" t="s">
        <v>687</v>
      </c>
      <c r="K54" s="731" t="s">
        <v>688</v>
      </c>
      <c r="L54" s="734">
        <v>122.23000000000003</v>
      </c>
      <c r="M54" s="734">
        <v>1</v>
      </c>
      <c r="N54" s="735">
        <v>122.23000000000003</v>
      </c>
    </row>
    <row r="55" spans="1:14" ht="14.45" customHeight="1" x14ac:dyDescent="0.2">
      <c r="A55" s="729" t="s">
        <v>572</v>
      </c>
      <c r="B55" s="730" t="s">
        <v>573</v>
      </c>
      <c r="C55" s="731" t="s">
        <v>594</v>
      </c>
      <c r="D55" s="732" t="s">
        <v>595</v>
      </c>
      <c r="E55" s="733">
        <v>50113001</v>
      </c>
      <c r="F55" s="732" t="s">
        <v>603</v>
      </c>
      <c r="G55" s="731" t="s">
        <v>604</v>
      </c>
      <c r="H55" s="731">
        <v>196963</v>
      </c>
      <c r="I55" s="731">
        <v>96963</v>
      </c>
      <c r="J55" s="731" t="s">
        <v>689</v>
      </c>
      <c r="K55" s="731" t="s">
        <v>690</v>
      </c>
      <c r="L55" s="734">
        <v>378.04666666666662</v>
      </c>
      <c r="M55" s="734">
        <v>3</v>
      </c>
      <c r="N55" s="735">
        <v>1134.1399999999999</v>
      </c>
    </row>
    <row r="56" spans="1:14" ht="14.45" customHeight="1" x14ac:dyDescent="0.2">
      <c r="A56" s="729" t="s">
        <v>572</v>
      </c>
      <c r="B56" s="730" t="s">
        <v>573</v>
      </c>
      <c r="C56" s="731" t="s">
        <v>594</v>
      </c>
      <c r="D56" s="732" t="s">
        <v>595</v>
      </c>
      <c r="E56" s="733">
        <v>50113001</v>
      </c>
      <c r="F56" s="732" t="s">
        <v>603</v>
      </c>
      <c r="G56" s="731" t="s">
        <v>604</v>
      </c>
      <c r="H56" s="731">
        <v>187814</v>
      </c>
      <c r="I56" s="731">
        <v>87814</v>
      </c>
      <c r="J56" s="731" t="s">
        <v>691</v>
      </c>
      <c r="K56" s="731" t="s">
        <v>692</v>
      </c>
      <c r="L56" s="734">
        <v>472.53</v>
      </c>
      <c r="M56" s="734">
        <v>2</v>
      </c>
      <c r="N56" s="735">
        <v>945.06</v>
      </c>
    </row>
    <row r="57" spans="1:14" ht="14.45" customHeight="1" x14ac:dyDescent="0.2">
      <c r="A57" s="729" t="s">
        <v>572</v>
      </c>
      <c r="B57" s="730" t="s">
        <v>573</v>
      </c>
      <c r="C57" s="731" t="s">
        <v>594</v>
      </c>
      <c r="D57" s="732" t="s">
        <v>595</v>
      </c>
      <c r="E57" s="733">
        <v>50113001</v>
      </c>
      <c r="F57" s="732" t="s">
        <v>603</v>
      </c>
      <c r="G57" s="731" t="s">
        <v>604</v>
      </c>
      <c r="H57" s="731">
        <v>187226</v>
      </c>
      <c r="I57" s="731">
        <v>87226</v>
      </c>
      <c r="J57" s="731" t="s">
        <v>693</v>
      </c>
      <c r="K57" s="731" t="s">
        <v>694</v>
      </c>
      <c r="L57" s="734">
        <v>17226.47</v>
      </c>
      <c r="M57" s="734">
        <v>12</v>
      </c>
      <c r="N57" s="735">
        <v>206717.64</v>
      </c>
    </row>
    <row r="58" spans="1:14" ht="14.45" customHeight="1" x14ac:dyDescent="0.2">
      <c r="A58" s="729" t="s">
        <v>572</v>
      </c>
      <c r="B58" s="730" t="s">
        <v>573</v>
      </c>
      <c r="C58" s="731" t="s">
        <v>594</v>
      </c>
      <c r="D58" s="732" t="s">
        <v>595</v>
      </c>
      <c r="E58" s="733">
        <v>50113001</v>
      </c>
      <c r="F58" s="732" t="s">
        <v>603</v>
      </c>
      <c r="G58" s="731" t="s">
        <v>604</v>
      </c>
      <c r="H58" s="731">
        <v>843646</v>
      </c>
      <c r="I58" s="731">
        <v>0</v>
      </c>
      <c r="J58" s="731" t="s">
        <v>695</v>
      </c>
      <c r="K58" s="731" t="s">
        <v>696</v>
      </c>
      <c r="L58" s="734">
        <v>656.43000000000006</v>
      </c>
      <c r="M58" s="734">
        <v>1</v>
      </c>
      <c r="N58" s="735">
        <v>656.43000000000006</v>
      </c>
    </row>
    <row r="59" spans="1:14" ht="14.45" customHeight="1" x14ac:dyDescent="0.2">
      <c r="A59" s="729" t="s">
        <v>572</v>
      </c>
      <c r="B59" s="730" t="s">
        <v>573</v>
      </c>
      <c r="C59" s="731" t="s">
        <v>594</v>
      </c>
      <c r="D59" s="732" t="s">
        <v>595</v>
      </c>
      <c r="E59" s="733">
        <v>50113001</v>
      </c>
      <c r="F59" s="732" t="s">
        <v>603</v>
      </c>
      <c r="G59" s="731" t="s">
        <v>604</v>
      </c>
      <c r="H59" s="731">
        <v>184090</v>
      </c>
      <c r="I59" s="731">
        <v>84090</v>
      </c>
      <c r="J59" s="731" t="s">
        <v>697</v>
      </c>
      <c r="K59" s="731" t="s">
        <v>698</v>
      </c>
      <c r="L59" s="734">
        <v>60.080000000000013</v>
      </c>
      <c r="M59" s="734">
        <v>3</v>
      </c>
      <c r="N59" s="735">
        <v>180.24000000000004</v>
      </c>
    </row>
    <row r="60" spans="1:14" ht="14.45" customHeight="1" x14ac:dyDescent="0.2">
      <c r="A60" s="729" t="s">
        <v>572</v>
      </c>
      <c r="B60" s="730" t="s">
        <v>573</v>
      </c>
      <c r="C60" s="731" t="s">
        <v>594</v>
      </c>
      <c r="D60" s="732" t="s">
        <v>595</v>
      </c>
      <c r="E60" s="733">
        <v>50113001</v>
      </c>
      <c r="F60" s="732" t="s">
        <v>603</v>
      </c>
      <c r="G60" s="731" t="s">
        <v>664</v>
      </c>
      <c r="H60" s="731">
        <v>136755</v>
      </c>
      <c r="I60" s="731">
        <v>136755</v>
      </c>
      <c r="J60" s="731" t="s">
        <v>699</v>
      </c>
      <c r="K60" s="731" t="s">
        <v>700</v>
      </c>
      <c r="L60" s="734">
        <v>4238.01</v>
      </c>
      <c r="M60" s="734">
        <v>1</v>
      </c>
      <c r="N60" s="735">
        <v>4238.01</v>
      </c>
    </row>
    <row r="61" spans="1:14" ht="14.45" customHeight="1" x14ac:dyDescent="0.2">
      <c r="A61" s="729" t="s">
        <v>572</v>
      </c>
      <c r="B61" s="730" t="s">
        <v>573</v>
      </c>
      <c r="C61" s="731" t="s">
        <v>594</v>
      </c>
      <c r="D61" s="732" t="s">
        <v>595</v>
      </c>
      <c r="E61" s="733">
        <v>50113001</v>
      </c>
      <c r="F61" s="732" t="s">
        <v>603</v>
      </c>
      <c r="G61" s="731" t="s">
        <v>604</v>
      </c>
      <c r="H61" s="731">
        <v>232606</v>
      </c>
      <c r="I61" s="731">
        <v>232606</v>
      </c>
      <c r="J61" s="731" t="s">
        <v>701</v>
      </c>
      <c r="K61" s="731" t="s">
        <v>702</v>
      </c>
      <c r="L61" s="734">
        <v>154.63999999999999</v>
      </c>
      <c r="M61" s="734">
        <v>1</v>
      </c>
      <c r="N61" s="735">
        <v>154.63999999999999</v>
      </c>
    </row>
    <row r="62" spans="1:14" ht="14.45" customHeight="1" x14ac:dyDescent="0.2">
      <c r="A62" s="729" t="s">
        <v>572</v>
      </c>
      <c r="B62" s="730" t="s">
        <v>573</v>
      </c>
      <c r="C62" s="731" t="s">
        <v>594</v>
      </c>
      <c r="D62" s="732" t="s">
        <v>595</v>
      </c>
      <c r="E62" s="733">
        <v>50113001</v>
      </c>
      <c r="F62" s="732" t="s">
        <v>603</v>
      </c>
      <c r="G62" s="731" t="s">
        <v>604</v>
      </c>
      <c r="H62" s="731">
        <v>846599</v>
      </c>
      <c r="I62" s="731">
        <v>107754</v>
      </c>
      <c r="J62" s="731" t="s">
        <v>703</v>
      </c>
      <c r="K62" s="731" t="s">
        <v>329</v>
      </c>
      <c r="L62" s="734">
        <v>131.11000000000001</v>
      </c>
      <c r="M62" s="734">
        <v>23</v>
      </c>
      <c r="N62" s="735">
        <v>3015.53</v>
      </c>
    </row>
    <row r="63" spans="1:14" ht="14.45" customHeight="1" x14ac:dyDescent="0.2">
      <c r="A63" s="729" t="s">
        <v>572</v>
      </c>
      <c r="B63" s="730" t="s">
        <v>573</v>
      </c>
      <c r="C63" s="731" t="s">
        <v>594</v>
      </c>
      <c r="D63" s="732" t="s">
        <v>595</v>
      </c>
      <c r="E63" s="733">
        <v>50113001</v>
      </c>
      <c r="F63" s="732" t="s">
        <v>603</v>
      </c>
      <c r="G63" s="731" t="s">
        <v>604</v>
      </c>
      <c r="H63" s="731">
        <v>905097</v>
      </c>
      <c r="I63" s="731">
        <v>158767</v>
      </c>
      <c r="J63" s="731" t="s">
        <v>611</v>
      </c>
      <c r="K63" s="731" t="s">
        <v>612</v>
      </c>
      <c r="L63" s="734">
        <v>167.42</v>
      </c>
      <c r="M63" s="734">
        <v>34</v>
      </c>
      <c r="N63" s="735">
        <v>5692.28</v>
      </c>
    </row>
    <row r="64" spans="1:14" ht="14.45" customHeight="1" x14ac:dyDescent="0.2">
      <c r="A64" s="729" t="s">
        <v>572</v>
      </c>
      <c r="B64" s="730" t="s">
        <v>573</v>
      </c>
      <c r="C64" s="731" t="s">
        <v>594</v>
      </c>
      <c r="D64" s="732" t="s">
        <v>595</v>
      </c>
      <c r="E64" s="733">
        <v>50113001</v>
      </c>
      <c r="F64" s="732" t="s">
        <v>603</v>
      </c>
      <c r="G64" s="731" t="s">
        <v>604</v>
      </c>
      <c r="H64" s="731">
        <v>850308</v>
      </c>
      <c r="I64" s="731">
        <v>130719</v>
      </c>
      <c r="J64" s="731" t="s">
        <v>704</v>
      </c>
      <c r="K64" s="731" t="s">
        <v>329</v>
      </c>
      <c r="L64" s="734">
        <v>115.40000101972605</v>
      </c>
      <c r="M64" s="734">
        <v>12</v>
      </c>
      <c r="N64" s="735">
        <v>1384.8000122367125</v>
      </c>
    </row>
    <row r="65" spans="1:14" ht="14.45" customHeight="1" x14ac:dyDescent="0.2">
      <c r="A65" s="729" t="s">
        <v>572</v>
      </c>
      <c r="B65" s="730" t="s">
        <v>573</v>
      </c>
      <c r="C65" s="731" t="s">
        <v>594</v>
      </c>
      <c r="D65" s="732" t="s">
        <v>595</v>
      </c>
      <c r="E65" s="733">
        <v>50113001</v>
      </c>
      <c r="F65" s="732" t="s">
        <v>603</v>
      </c>
      <c r="G65" s="731" t="s">
        <v>329</v>
      </c>
      <c r="H65" s="731">
        <v>237770</v>
      </c>
      <c r="I65" s="731">
        <v>237770</v>
      </c>
      <c r="J65" s="731" t="s">
        <v>705</v>
      </c>
      <c r="K65" s="731" t="s">
        <v>706</v>
      </c>
      <c r="L65" s="734">
        <v>89.359999999999985</v>
      </c>
      <c r="M65" s="734">
        <v>1</v>
      </c>
      <c r="N65" s="735">
        <v>89.359999999999985</v>
      </c>
    </row>
    <row r="66" spans="1:14" ht="14.45" customHeight="1" x14ac:dyDescent="0.2">
      <c r="A66" s="729" t="s">
        <v>572</v>
      </c>
      <c r="B66" s="730" t="s">
        <v>573</v>
      </c>
      <c r="C66" s="731" t="s">
        <v>594</v>
      </c>
      <c r="D66" s="732" t="s">
        <v>595</v>
      </c>
      <c r="E66" s="733">
        <v>50113001</v>
      </c>
      <c r="F66" s="732" t="s">
        <v>603</v>
      </c>
      <c r="G66" s="731" t="s">
        <v>604</v>
      </c>
      <c r="H66" s="731">
        <v>238119</v>
      </c>
      <c r="I66" s="731">
        <v>238119</v>
      </c>
      <c r="J66" s="731" t="s">
        <v>615</v>
      </c>
      <c r="K66" s="731" t="s">
        <v>616</v>
      </c>
      <c r="L66" s="734">
        <v>74.477999999999994</v>
      </c>
      <c r="M66" s="734">
        <v>10</v>
      </c>
      <c r="N66" s="735">
        <v>744.78</v>
      </c>
    </row>
    <row r="67" spans="1:14" ht="14.45" customHeight="1" x14ac:dyDescent="0.2">
      <c r="A67" s="729" t="s">
        <v>572</v>
      </c>
      <c r="B67" s="730" t="s">
        <v>573</v>
      </c>
      <c r="C67" s="731" t="s">
        <v>594</v>
      </c>
      <c r="D67" s="732" t="s">
        <v>595</v>
      </c>
      <c r="E67" s="733">
        <v>50113001</v>
      </c>
      <c r="F67" s="732" t="s">
        <v>603</v>
      </c>
      <c r="G67" s="731" t="s">
        <v>664</v>
      </c>
      <c r="H67" s="731">
        <v>239807</v>
      </c>
      <c r="I67" s="731">
        <v>239807</v>
      </c>
      <c r="J67" s="731" t="s">
        <v>707</v>
      </c>
      <c r="K67" s="731" t="s">
        <v>708</v>
      </c>
      <c r="L67" s="734">
        <v>40.39</v>
      </c>
      <c r="M67" s="734">
        <v>1</v>
      </c>
      <c r="N67" s="735">
        <v>40.39</v>
      </c>
    </row>
    <row r="68" spans="1:14" ht="14.45" customHeight="1" x14ac:dyDescent="0.2">
      <c r="A68" s="729" t="s">
        <v>572</v>
      </c>
      <c r="B68" s="730" t="s">
        <v>573</v>
      </c>
      <c r="C68" s="731" t="s">
        <v>594</v>
      </c>
      <c r="D68" s="732" t="s">
        <v>595</v>
      </c>
      <c r="E68" s="733">
        <v>50113001</v>
      </c>
      <c r="F68" s="732" t="s">
        <v>603</v>
      </c>
      <c r="G68" s="731" t="s">
        <v>604</v>
      </c>
      <c r="H68" s="731">
        <v>221744</v>
      </c>
      <c r="I68" s="731">
        <v>221744</v>
      </c>
      <c r="J68" s="731" t="s">
        <v>709</v>
      </c>
      <c r="K68" s="731" t="s">
        <v>710</v>
      </c>
      <c r="L68" s="734">
        <v>33.000000000000007</v>
      </c>
      <c r="M68" s="734">
        <v>1</v>
      </c>
      <c r="N68" s="735">
        <v>33.000000000000007</v>
      </c>
    </row>
    <row r="69" spans="1:14" ht="14.45" customHeight="1" x14ac:dyDescent="0.2">
      <c r="A69" s="729" t="s">
        <v>572</v>
      </c>
      <c r="B69" s="730" t="s">
        <v>573</v>
      </c>
      <c r="C69" s="731" t="s">
        <v>594</v>
      </c>
      <c r="D69" s="732" t="s">
        <v>595</v>
      </c>
      <c r="E69" s="733">
        <v>50113001</v>
      </c>
      <c r="F69" s="732" t="s">
        <v>603</v>
      </c>
      <c r="G69" s="731" t="s">
        <v>329</v>
      </c>
      <c r="H69" s="731">
        <v>131739</v>
      </c>
      <c r="I69" s="731">
        <v>31739</v>
      </c>
      <c r="J69" s="731" t="s">
        <v>711</v>
      </c>
      <c r="K69" s="731" t="s">
        <v>329</v>
      </c>
      <c r="L69" s="734">
        <v>71.915833333333339</v>
      </c>
      <c r="M69" s="734">
        <v>24</v>
      </c>
      <c r="N69" s="735">
        <v>1725.98</v>
      </c>
    </row>
    <row r="70" spans="1:14" ht="14.45" customHeight="1" x14ac:dyDescent="0.2">
      <c r="A70" s="729" t="s">
        <v>572</v>
      </c>
      <c r="B70" s="730" t="s">
        <v>573</v>
      </c>
      <c r="C70" s="731" t="s">
        <v>594</v>
      </c>
      <c r="D70" s="732" t="s">
        <v>595</v>
      </c>
      <c r="E70" s="733">
        <v>50113001</v>
      </c>
      <c r="F70" s="732" t="s">
        <v>603</v>
      </c>
      <c r="G70" s="731" t="s">
        <v>604</v>
      </c>
      <c r="H70" s="731">
        <v>193746</v>
      </c>
      <c r="I70" s="731">
        <v>93746</v>
      </c>
      <c r="J70" s="731" t="s">
        <v>712</v>
      </c>
      <c r="K70" s="731" t="s">
        <v>713</v>
      </c>
      <c r="L70" s="734">
        <v>520.255</v>
      </c>
      <c r="M70" s="734">
        <v>2</v>
      </c>
      <c r="N70" s="735">
        <v>1040.51</v>
      </c>
    </row>
    <row r="71" spans="1:14" ht="14.45" customHeight="1" x14ac:dyDescent="0.2">
      <c r="A71" s="729" t="s">
        <v>572</v>
      </c>
      <c r="B71" s="730" t="s">
        <v>573</v>
      </c>
      <c r="C71" s="731" t="s">
        <v>594</v>
      </c>
      <c r="D71" s="732" t="s">
        <v>595</v>
      </c>
      <c r="E71" s="733">
        <v>50113001</v>
      </c>
      <c r="F71" s="732" t="s">
        <v>603</v>
      </c>
      <c r="G71" s="731" t="s">
        <v>329</v>
      </c>
      <c r="H71" s="731">
        <v>103575</v>
      </c>
      <c r="I71" s="731">
        <v>3575</v>
      </c>
      <c r="J71" s="731" t="s">
        <v>714</v>
      </c>
      <c r="K71" s="731" t="s">
        <v>715</v>
      </c>
      <c r="L71" s="734">
        <v>73.609999999999985</v>
      </c>
      <c r="M71" s="734">
        <v>1</v>
      </c>
      <c r="N71" s="735">
        <v>73.609999999999985</v>
      </c>
    </row>
    <row r="72" spans="1:14" ht="14.45" customHeight="1" x14ac:dyDescent="0.2">
      <c r="A72" s="729" t="s">
        <v>572</v>
      </c>
      <c r="B72" s="730" t="s">
        <v>573</v>
      </c>
      <c r="C72" s="731" t="s">
        <v>594</v>
      </c>
      <c r="D72" s="732" t="s">
        <v>595</v>
      </c>
      <c r="E72" s="733">
        <v>50113001</v>
      </c>
      <c r="F72" s="732" t="s">
        <v>603</v>
      </c>
      <c r="G72" s="731" t="s">
        <v>604</v>
      </c>
      <c r="H72" s="731">
        <v>214355</v>
      </c>
      <c r="I72" s="731">
        <v>214355</v>
      </c>
      <c r="J72" s="731" t="s">
        <v>716</v>
      </c>
      <c r="K72" s="731" t="s">
        <v>717</v>
      </c>
      <c r="L72" s="734">
        <v>277.90000000000003</v>
      </c>
      <c r="M72" s="734">
        <v>2</v>
      </c>
      <c r="N72" s="735">
        <v>555.80000000000007</v>
      </c>
    </row>
    <row r="73" spans="1:14" ht="14.45" customHeight="1" x14ac:dyDescent="0.2">
      <c r="A73" s="729" t="s">
        <v>572</v>
      </c>
      <c r="B73" s="730" t="s">
        <v>573</v>
      </c>
      <c r="C73" s="731" t="s">
        <v>594</v>
      </c>
      <c r="D73" s="732" t="s">
        <v>595</v>
      </c>
      <c r="E73" s="733">
        <v>50113001</v>
      </c>
      <c r="F73" s="732" t="s">
        <v>603</v>
      </c>
      <c r="G73" s="731" t="s">
        <v>604</v>
      </c>
      <c r="H73" s="731">
        <v>216572</v>
      </c>
      <c r="I73" s="731">
        <v>216572</v>
      </c>
      <c r="J73" s="731" t="s">
        <v>718</v>
      </c>
      <c r="K73" s="731" t="s">
        <v>719</v>
      </c>
      <c r="L73" s="734">
        <v>43.8125</v>
      </c>
      <c r="M73" s="734">
        <v>4</v>
      </c>
      <c r="N73" s="735">
        <v>175.25</v>
      </c>
    </row>
    <row r="74" spans="1:14" ht="14.45" customHeight="1" x14ac:dyDescent="0.2">
      <c r="A74" s="729" t="s">
        <v>572</v>
      </c>
      <c r="B74" s="730" t="s">
        <v>573</v>
      </c>
      <c r="C74" s="731" t="s">
        <v>594</v>
      </c>
      <c r="D74" s="732" t="s">
        <v>595</v>
      </c>
      <c r="E74" s="733">
        <v>50113001</v>
      </c>
      <c r="F74" s="732" t="s">
        <v>603</v>
      </c>
      <c r="G74" s="731" t="s">
        <v>604</v>
      </c>
      <c r="H74" s="731">
        <v>51366</v>
      </c>
      <c r="I74" s="731">
        <v>51366</v>
      </c>
      <c r="J74" s="731" t="s">
        <v>617</v>
      </c>
      <c r="K74" s="731" t="s">
        <v>618</v>
      </c>
      <c r="L74" s="734">
        <v>171.60000000000005</v>
      </c>
      <c r="M74" s="734">
        <v>7</v>
      </c>
      <c r="N74" s="735">
        <v>1201.2000000000003</v>
      </c>
    </row>
    <row r="75" spans="1:14" ht="14.45" customHeight="1" x14ac:dyDescent="0.2">
      <c r="A75" s="729" t="s">
        <v>572</v>
      </c>
      <c r="B75" s="730" t="s">
        <v>573</v>
      </c>
      <c r="C75" s="731" t="s">
        <v>594</v>
      </c>
      <c r="D75" s="732" t="s">
        <v>595</v>
      </c>
      <c r="E75" s="733">
        <v>50113001</v>
      </c>
      <c r="F75" s="732" t="s">
        <v>603</v>
      </c>
      <c r="G75" s="731" t="s">
        <v>604</v>
      </c>
      <c r="H75" s="731">
        <v>51367</v>
      </c>
      <c r="I75" s="731">
        <v>51367</v>
      </c>
      <c r="J75" s="731" t="s">
        <v>617</v>
      </c>
      <c r="K75" s="731" t="s">
        <v>720</v>
      </c>
      <c r="L75" s="734">
        <v>92.95</v>
      </c>
      <c r="M75" s="734">
        <v>4</v>
      </c>
      <c r="N75" s="735">
        <v>371.8</v>
      </c>
    </row>
    <row r="76" spans="1:14" ht="14.45" customHeight="1" x14ac:dyDescent="0.2">
      <c r="A76" s="729" t="s">
        <v>572</v>
      </c>
      <c r="B76" s="730" t="s">
        <v>573</v>
      </c>
      <c r="C76" s="731" t="s">
        <v>594</v>
      </c>
      <c r="D76" s="732" t="s">
        <v>595</v>
      </c>
      <c r="E76" s="733">
        <v>50113001</v>
      </c>
      <c r="F76" s="732" t="s">
        <v>603</v>
      </c>
      <c r="G76" s="731" t="s">
        <v>604</v>
      </c>
      <c r="H76" s="731">
        <v>241993</v>
      </c>
      <c r="I76" s="731">
        <v>241993</v>
      </c>
      <c r="J76" s="731" t="s">
        <v>619</v>
      </c>
      <c r="K76" s="731" t="s">
        <v>620</v>
      </c>
      <c r="L76" s="734">
        <v>94.29</v>
      </c>
      <c r="M76" s="734">
        <v>1</v>
      </c>
      <c r="N76" s="735">
        <v>94.29</v>
      </c>
    </row>
    <row r="77" spans="1:14" ht="14.45" customHeight="1" x14ac:dyDescent="0.2">
      <c r="A77" s="729" t="s">
        <v>572</v>
      </c>
      <c r="B77" s="730" t="s">
        <v>573</v>
      </c>
      <c r="C77" s="731" t="s">
        <v>594</v>
      </c>
      <c r="D77" s="732" t="s">
        <v>595</v>
      </c>
      <c r="E77" s="733">
        <v>50113001</v>
      </c>
      <c r="F77" s="732" t="s">
        <v>603</v>
      </c>
      <c r="G77" s="731" t="s">
        <v>604</v>
      </c>
      <c r="H77" s="731">
        <v>224964</v>
      </c>
      <c r="I77" s="731">
        <v>224964</v>
      </c>
      <c r="J77" s="731" t="s">
        <v>621</v>
      </c>
      <c r="K77" s="731" t="s">
        <v>622</v>
      </c>
      <c r="L77" s="734">
        <v>107.75</v>
      </c>
      <c r="M77" s="734">
        <v>2</v>
      </c>
      <c r="N77" s="735">
        <v>215.5</v>
      </c>
    </row>
    <row r="78" spans="1:14" ht="14.45" customHeight="1" x14ac:dyDescent="0.2">
      <c r="A78" s="729" t="s">
        <v>572</v>
      </c>
      <c r="B78" s="730" t="s">
        <v>573</v>
      </c>
      <c r="C78" s="731" t="s">
        <v>594</v>
      </c>
      <c r="D78" s="732" t="s">
        <v>595</v>
      </c>
      <c r="E78" s="733">
        <v>50113001</v>
      </c>
      <c r="F78" s="732" t="s">
        <v>603</v>
      </c>
      <c r="G78" s="731" t="s">
        <v>604</v>
      </c>
      <c r="H78" s="731">
        <v>224965</v>
      </c>
      <c r="I78" s="731">
        <v>224965</v>
      </c>
      <c r="J78" s="731" t="s">
        <v>623</v>
      </c>
      <c r="K78" s="731" t="s">
        <v>624</v>
      </c>
      <c r="L78" s="734">
        <v>107.75000000000001</v>
      </c>
      <c r="M78" s="734">
        <v>2</v>
      </c>
      <c r="N78" s="735">
        <v>215.50000000000003</v>
      </c>
    </row>
    <row r="79" spans="1:14" ht="14.45" customHeight="1" x14ac:dyDescent="0.2">
      <c r="A79" s="729" t="s">
        <v>572</v>
      </c>
      <c r="B79" s="730" t="s">
        <v>573</v>
      </c>
      <c r="C79" s="731" t="s">
        <v>594</v>
      </c>
      <c r="D79" s="732" t="s">
        <v>595</v>
      </c>
      <c r="E79" s="733">
        <v>50113001</v>
      </c>
      <c r="F79" s="732" t="s">
        <v>603</v>
      </c>
      <c r="G79" s="731" t="s">
        <v>329</v>
      </c>
      <c r="H79" s="731">
        <v>227475</v>
      </c>
      <c r="I79" s="731">
        <v>227475</v>
      </c>
      <c r="J79" s="731" t="s">
        <v>721</v>
      </c>
      <c r="K79" s="731" t="s">
        <v>722</v>
      </c>
      <c r="L79" s="734">
        <v>1287.1799999999998</v>
      </c>
      <c r="M79" s="734">
        <v>2</v>
      </c>
      <c r="N79" s="735">
        <v>2574.3599999999997</v>
      </c>
    </row>
    <row r="80" spans="1:14" ht="14.45" customHeight="1" x14ac:dyDescent="0.2">
      <c r="A80" s="729" t="s">
        <v>572</v>
      </c>
      <c r="B80" s="730" t="s">
        <v>573</v>
      </c>
      <c r="C80" s="731" t="s">
        <v>594</v>
      </c>
      <c r="D80" s="732" t="s">
        <v>595</v>
      </c>
      <c r="E80" s="733">
        <v>50113001</v>
      </c>
      <c r="F80" s="732" t="s">
        <v>603</v>
      </c>
      <c r="G80" s="731" t="s">
        <v>604</v>
      </c>
      <c r="H80" s="731">
        <v>202878</v>
      </c>
      <c r="I80" s="731">
        <v>202878</v>
      </c>
      <c r="J80" s="731" t="s">
        <v>625</v>
      </c>
      <c r="K80" s="731" t="s">
        <v>626</v>
      </c>
      <c r="L80" s="734">
        <v>50.640000000000008</v>
      </c>
      <c r="M80" s="734">
        <v>2</v>
      </c>
      <c r="N80" s="735">
        <v>101.28000000000002</v>
      </c>
    </row>
    <row r="81" spans="1:14" ht="14.45" customHeight="1" x14ac:dyDescent="0.2">
      <c r="A81" s="729" t="s">
        <v>572</v>
      </c>
      <c r="B81" s="730" t="s">
        <v>573</v>
      </c>
      <c r="C81" s="731" t="s">
        <v>594</v>
      </c>
      <c r="D81" s="732" t="s">
        <v>595</v>
      </c>
      <c r="E81" s="733">
        <v>50113001</v>
      </c>
      <c r="F81" s="732" t="s">
        <v>603</v>
      </c>
      <c r="G81" s="731" t="s">
        <v>604</v>
      </c>
      <c r="H81" s="731">
        <v>394712</v>
      </c>
      <c r="I81" s="731">
        <v>0</v>
      </c>
      <c r="J81" s="731" t="s">
        <v>627</v>
      </c>
      <c r="K81" s="731" t="s">
        <v>628</v>
      </c>
      <c r="L81" s="734">
        <v>28.75</v>
      </c>
      <c r="M81" s="734">
        <v>234</v>
      </c>
      <c r="N81" s="735">
        <v>6727.5</v>
      </c>
    </row>
    <row r="82" spans="1:14" ht="14.45" customHeight="1" x14ac:dyDescent="0.2">
      <c r="A82" s="729" t="s">
        <v>572</v>
      </c>
      <c r="B82" s="730" t="s">
        <v>573</v>
      </c>
      <c r="C82" s="731" t="s">
        <v>594</v>
      </c>
      <c r="D82" s="732" t="s">
        <v>595</v>
      </c>
      <c r="E82" s="733">
        <v>50113001</v>
      </c>
      <c r="F82" s="732" t="s">
        <v>603</v>
      </c>
      <c r="G82" s="731" t="s">
        <v>604</v>
      </c>
      <c r="H82" s="731">
        <v>840987</v>
      </c>
      <c r="I82" s="731">
        <v>0</v>
      </c>
      <c r="J82" s="731" t="s">
        <v>629</v>
      </c>
      <c r="K82" s="731" t="s">
        <v>630</v>
      </c>
      <c r="L82" s="734">
        <v>199.67000000000002</v>
      </c>
      <c r="M82" s="734">
        <v>30</v>
      </c>
      <c r="N82" s="735">
        <v>5990.1</v>
      </c>
    </row>
    <row r="83" spans="1:14" ht="14.45" customHeight="1" x14ac:dyDescent="0.2">
      <c r="A83" s="729" t="s">
        <v>572</v>
      </c>
      <c r="B83" s="730" t="s">
        <v>573</v>
      </c>
      <c r="C83" s="731" t="s">
        <v>594</v>
      </c>
      <c r="D83" s="732" t="s">
        <v>595</v>
      </c>
      <c r="E83" s="733">
        <v>50113001</v>
      </c>
      <c r="F83" s="732" t="s">
        <v>603</v>
      </c>
      <c r="G83" s="731" t="s">
        <v>604</v>
      </c>
      <c r="H83" s="731">
        <v>920020</v>
      </c>
      <c r="I83" s="731">
        <v>1000</v>
      </c>
      <c r="J83" s="731" t="s">
        <v>723</v>
      </c>
      <c r="K83" s="731" t="s">
        <v>724</v>
      </c>
      <c r="L83" s="734">
        <v>210.31981700336519</v>
      </c>
      <c r="M83" s="734">
        <v>10</v>
      </c>
      <c r="N83" s="735">
        <v>2103.1981700336519</v>
      </c>
    </row>
    <row r="84" spans="1:14" ht="14.45" customHeight="1" x14ac:dyDescent="0.2">
      <c r="A84" s="729" t="s">
        <v>572</v>
      </c>
      <c r="B84" s="730" t="s">
        <v>573</v>
      </c>
      <c r="C84" s="731" t="s">
        <v>594</v>
      </c>
      <c r="D84" s="732" t="s">
        <v>595</v>
      </c>
      <c r="E84" s="733">
        <v>50113001</v>
      </c>
      <c r="F84" s="732" t="s">
        <v>603</v>
      </c>
      <c r="G84" s="731" t="s">
        <v>604</v>
      </c>
      <c r="H84" s="731">
        <v>845628</v>
      </c>
      <c r="I84" s="731">
        <v>1000</v>
      </c>
      <c r="J84" s="731" t="s">
        <v>725</v>
      </c>
      <c r="K84" s="731" t="s">
        <v>726</v>
      </c>
      <c r="L84" s="734">
        <v>522.40600674874543</v>
      </c>
      <c r="M84" s="734">
        <v>11</v>
      </c>
      <c r="N84" s="735">
        <v>5746.4660742361993</v>
      </c>
    </row>
    <row r="85" spans="1:14" ht="14.45" customHeight="1" x14ac:dyDescent="0.2">
      <c r="A85" s="729" t="s">
        <v>572</v>
      </c>
      <c r="B85" s="730" t="s">
        <v>573</v>
      </c>
      <c r="C85" s="731" t="s">
        <v>594</v>
      </c>
      <c r="D85" s="732" t="s">
        <v>595</v>
      </c>
      <c r="E85" s="733">
        <v>50113001</v>
      </c>
      <c r="F85" s="732" t="s">
        <v>603</v>
      </c>
      <c r="G85" s="731" t="s">
        <v>604</v>
      </c>
      <c r="H85" s="731">
        <v>502124</v>
      </c>
      <c r="I85" s="731">
        <v>0</v>
      </c>
      <c r="J85" s="731" t="s">
        <v>727</v>
      </c>
      <c r="K85" s="731" t="s">
        <v>728</v>
      </c>
      <c r="L85" s="734">
        <v>200.70207778245549</v>
      </c>
      <c r="M85" s="734">
        <v>18</v>
      </c>
      <c r="N85" s="735">
        <v>3612.6374000841988</v>
      </c>
    </row>
    <row r="86" spans="1:14" ht="14.45" customHeight="1" x14ac:dyDescent="0.2">
      <c r="A86" s="729" t="s">
        <v>572</v>
      </c>
      <c r="B86" s="730" t="s">
        <v>573</v>
      </c>
      <c r="C86" s="731" t="s">
        <v>594</v>
      </c>
      <c r="D86" s="732" t="s">
        <v>595</v>
      </c>
      <c r="E86" s="733">
        <v>50113001</v>
      </c>
      <c r="F86" s="732" t="s">
        <v>603</v>
      </c>
      <c r="G86" s="731" t="s">
        <v>604</v>
      </c>
      <c r="H86" s="731">
        <v>502123</v>
      </c>
      <c r="I86" s="731">
        <v>0</v>
      </c>
      <c r="J86" s="731" t="s">
        <v>729</v>
      </c>
      <c r="K86" s="731" t="s">
        <v>730</v>
      </c>
      <c r="L86" s="734">
        <v>120.79738842517841</v>
      </c>
      <c r="M86" s="734">
        <v>152</v>
      </c>
      <c r="N86" s="735">
        <v>18361.203040627119</v>
      </c>
    </row>
    <row r="87" spans="1:14" ht="14.45" customHeight="1" x14ac:dyDescent="0.2">
      <c r="A87" s="729" t="s">
        <v>572</v>
      </c>
      <c r="B87" s="730" t="s">
        <v>573</v>
      </c>
      <c r="C87" s="731" t="s">
        <v>594</v>
      </c>
      <c r="D87" s="732" t="s">
        <v>595</v>
      </c>
      <c r="E87" s="733">
        <v>50113001</v>
      </c>
      <c r="F87" s="732" t="s">
        <v>603</v>
      </c>
      <c r="G87" s="731" t="s">
        <v>604</v>
      </c>
      <c r="H87" s="731">
        <v>989303</v>
      </c>
      <c r="I87" s="731">
        <v>0</v>
      </c>
      <c r="J87" s="731" t="s">
        <v>731</v>
      </c>
      <c r="K87" s="731" t="s">
        <v>329</v>
      </c>
      <c r="L87" s="734">
        <v>96.969999999999985</v>
      </c>
      <c r="M87" s="734">
        <v>3</v>
      </c>
      <c r="N87" s="735">
        <v>290.90999999999997</v>
      </c>
    </row>
    <row r="88" spans="1:14" ht="14.45" customHeight="1" x14ac:dyDescent="0.2">
      <c r="A88" s="729" t="s">
        <v>572</v>
      </c>
      <c r="B88" s="730" t="s">
        <v>573</v>
      </c>
      <c r="C88" s="731" t="s">
        <v>594</v>
      </c>
      <c r="D88" s="732" t="s">
        <v>595</v>
      </c>
      <c r="E88" s="733">
        <v>50113001</v>
      </c>
      <c r="F88" s="732" t="s">
        <v>603</v>
      </c>
      <c r="G88" s="731" t="s">
        <v>604</v>
      </c>
      <c r="H88" s="731">
        <v>102486</v>
      </c>
      <c r="I88" s="731">
        <v>2486</v>
      </c>
      <c r="J88" s="731" t="s">
        <v>732</v>
      </c>
      <c r="K88" s="731" t="s">
        <v>733</v>
      </c>
      <c r="L88" s="734">
        <v>122.97500000000001</v>
      </c>
      <c r="M88" s="734">
        <v>2</v>
      </c>
      <c r="N88" s="735">
        <v>245.95000000000002</v>
      </c>
    </row>
    <row r="89" spans="1:14" ht="14.45" customHeight="1" x14ac:dyDescent="0.2">
      <c r="A89" s="729" t="s">
        <v>572</v>
      </c>
      <c r="B89" s="730" t="s">
        <v>573</v>
      </c>
      <c r="C89" s="731" t="s">
        <v>594</v>
      </c>
      <c r="D89" s="732" t="s">
        <v>595</v>
      </c>
      <c r="E89" s="733">
        <v>50113001</v>
      </c>
      <c r="F89" s="732" t="s">
        <v>603</v>
      </c>
      <c r="G89" s="731" t="s">
        <v>604</v>
      </c>
      <c r="H89" s="731">
        <v>230426</v>
      </c>
      <c r="I89" s="731">
        <v>230426</v>
      </c>
      <c r="J89" s="731" t="s">
        <v>633</v>
      </c>
      <c r="K89" s="731" t="s">
        <v>634</v>
      </c>
      <c r="L89" s="734">
        <v>77.87</v>
      </c>
      <c r="M89" s="734">
        <v>4</v>
      </c>
      <c r="N89" s="735">
        <v>311.48</v>
      </c>
    </row>
    <row r="90" spans="1:14" ht="14.45" customHeight="1" x14ac:dyDescent="0.2">
      <c r="A90" s="729" t="s">
        <v>572</v>
      </c>
      <c r="B90" s="730" t="s">
        <v>573</v>
      </c>
      <c r="C90" s="731" t="s">
        <v>594</v>
      </c>
      <c r="D90" s="732" t="s">
        <v>595</v>
      </c>
      <c r="E90" s="733">
        <v>50113001</v>
      </c>
      <c r="F90" s="732" t="s">
        <v>603</v>
      </c>
      <c r="G90" s="731" t="s">
        <v>604</v>
      </c>
      <c r="H90" s="731">
        <v>100489</v>
      </c>
      <c r="I90" s="731">
        <v>489</v>
      </c>
      <c r="J90" s="731" t="s">
        <v>633</v>
      </c>
      <c r="K90" s="731" t="s">
        <v>734</v>
      </c>
      <c r="L90" s="734">
        <v>47.14</v>
      </c>
      <c r="M90" s="734">
        <v>7</v>
      </c>
      <c r="N90" s="735">
        <v>329.98</v>
      </c>
    </row>
    <row r="91" spans="1:14" ht="14.45" customHeight="1" x14ac:dyDescent="0.2">
      <c r="A91" s="729" t="s">
        <v>572</v>
      </c>
      <c r="B91" s="730" t="s">
        <v>573</v>
      </c>
      <c r="C91" s="731" t="s">
        <v>594</v>
      </c>
      <c r="D91" s="732" t="s">
        <v>595</v>
      </c>
      <c r="E91" s="733">
        <v>50113001</v>
      </c>
      <c r="F91" s="732" t="s">
        <v>603</v>
      </c>
      <c r="G91" s="731" t="s">
        <v>329</v>
      </c>
      <c r="H91" s="731">
        <v>994895</v>
      </c>
      <c r="I91" s="731">
        <v>194780</v>
      </c>
      <c r="J91" s="731" t="s">
        <v>735</v>
      </c>
      <c r="K91" s="731" t="s">
        <v>736</v>
      </c>
      <c r="L91" s="734">
        <v>916.55999999999983</v>
      </c>
      <c r="M91" s="734">
        <v>20</v>
      </c>
      <c r="N91" s="735">
        <v>18331.199999999997</v>
      </c>
    </row>
    <row r="92" spans="1:14" ht="14.45" customHeight="1" x14ac:dyDescent="0.2">
      <c r="A92" s="729" t="s">
        <v>572</v>
      </c>
      <c r="B92" s="730" t="s">
        <v>573</v>
      </c>
      <c r="C92" s="731" t="s">
        <v>594</v>
      </c>
      <c r="D92" s="732" t="s">
        <v>595</v>
      </c>
      <c r="E92" s="733">
        <v>50113001</v>
      </c>
      <c r="F92" s="732" t="s">
        <v>603</v>
      </c>
      <c r="G92" s="731" t="s">
        <v>604</v>
      </c>
      <c r="H92" s="731">
        <v>125853</v>
      </c>
      <c r="I92" s="731">
        <v>25853</v>
      </c>
      <c r="J92" s="731" t="s">
        <v>737</v>
      </c>
      <c r="K92" s="731" t="s">
        <v>738</v>
      </c>
      <c r="L92" s="734">
        <v>664.11</v>
      </c>
      <c r="M92" s="734">
        <v>1</v>
      </c>
      <c r="N92" s="735">
        <v>664.11</v>
      </c>
    </row>
    <row r="93" spans="1:14" ht="14.45" customHeight="1" x14ac:dyDescent="0.2">
      <c r="A93" s="729" t="s">
        <v>572</v>
      </c>
      <c r="B93" s="730" t="s">
        <v>573</v>
      </c>
      <c r="C93" s="731" t="s">
        <v>594</v>
      </c>
      <c r="D93" s="732" t="s">
        <v>595</v>
      </c>
      <c r="E93" s="733">
        <v>50113001</v>
      </c>
      <c r="F93" s="732" t="s">
        <v>603</v>
      </c>
      <c r="G93" s="731" t="s">
        <v>604</v>
      </c>
      <c r="H93" s="731">
        <v>29938</v>
      </c>
      <c r="I93" s="731">
        <v>29938</v>
      </c>
      <c r="J93" s="731" t="s">
        <v>737</v>
      </c>
      <c r="K93" s="731" t="s">
        <v>739</v>
      </c>
      <c r="L93" s="734">
        <v>2057.2800000000007</v>
      </c>
      <c r="M93" s="734">
        <v>1</v>
      </c>
      <c r="N93" s="735">
        <v>2057.2800000000007</v>
      </c>
    </row>
    <row r="94" spans="1:14" ht="14.45" customHeight="1" x14ac:dyDescent="0.2">
      <c r="A94" s="729" t="s">
        <v>572</v>
      </c>
      <c r="B94" s="730" t="s">
        <v>573</v>
      </c>
      <c r="C94" s="731" t="s">
        <v>594</v>
      </c>
      <c r="D94" s="732" t="s">
        <v>595</v>
      </c>
      <c r="E94" s="733">
        <v>50113001</v>
      </c>
      <c r="F94" s="732" t="s">
        <v>603</v>
      </c>
      <c r="G94" s="731" t="s">
        <v>604</v>
      </c>
      <c r="H94" s="731">
        <v>930431</v>
      </c>
      <c r="I94" s="731">
        <v>1000</v>
      </c>
      <c r="J94" s="731" t="s">
        <v>740</v>
      </c>
      <c r="K94" s="731" t="s">
        <v>329</v>
      </c>
      <c r="L94" s="734">
        <v>127.78062942711556</v>
      </c>
      <c r="M94" s="734">
        <v>90</v>
      </c>
      <c r="N94" s="735">
        <v>11500.2566484404</v>
      </c>
    </row>
    <row r="95" spans="1:14" ht="14.45" customHeight="1" x14ac:dyDescent="0.2">
      <c r="A95" s="729" t="s">
        <v>572</v>
      </c>
      <c r="B95" s="730" t="s">
        <v>573</v>
      </c>
      <c r="C95" s="731" t="s">
        <v>594</v>
      </c>
      <c r="D95" s="732" t="s">
        <v>595</v>
      </c>
      <c r="E95" s="733">
        <v>50113001</v>
      </c>
      <c r="F95" s="732" t="s">
        <v>603</v>
      </c>
      <c r="G95" s="731" t="s">
        <v>604</v>
      </c>
      <c r="H95" s="731">
        <v>930444</v>
      </c>
      <c r="I95" s="731">
        <v>0</v>
      </c>
      <c r="J95" s="731" t="s">
        <v>741</v>
      </c>
      <c r="K95" s="731" t="s">
        <v>329</v>
      </c>
      <c r="L95" s="734">
        <v>49.712087736419761</v>
      </c>
      <c r="M95" s="734">
        <v>314</v>
      </c>
      <c r="N95" s="735">
        <v>15609.595549235804</v>
      </c>
    </row>
    <row r="96" spans="1:14" ht="14.45" customHeight="1" x14ac:dyDescent="0.2">
      <c r="A96" s="729" t="s">
        <v>572</v>
      </c>
      <c r="B96" s="730" t="s">
        <v>573</v>
      </c>
      <c r="C96" s="731" t="s">
        <v>594</v>
      </c>
      <c r="D96" s="732" t="s">
        <v>595</v>
      </c>
      <c r="E96" s="733">
        <v>50113001</v>
      </c>
      <c r="F96" s="732" t="s">
        <v>603</v>
      </c>
      <c r="G96" s="731" t="s">
        <v>604</v>
      </c>
      <c r="H96" s="731">
        <v>930224</v>
      </c>
      <c r="I96" s="731">
        <v>0</v>
      </c>
      <c r="J96" s="731" t="s">
        <v>742</v>
      </c>
      <c r="K96" s="731" t="s">
        <v>329</v>
      </c>
      <c r="L96" s="734">
        <v>247.74239225511408</v>
      </c>
      <c r="M96" s="734">
        <v>1</v>
      </c>
      <c r="N96" s="735">
        <v>247.74239225511408</v>
      </c>
    </row>
    <row r="97" spans="1:14" ht="14.45" customHeight="1" x14ac:dyDescent="0.2">
      <c r="A97" s="729" t="s">
        <v>572</v>
      </c>
      <c r="B97" s="730" t="s">
        <v>573</v>
      </c>
      <c r="C97" s="731" t="s">
        <v>594</v>
      </c>
      <c r="D97" s="732" t="s">
        <v>595</v>
      </c>
      <c r="E97" s="733">
        <v>50113001</v>
      </c>
      <c r="F97" s="732" t="s">
        <v>603</v>
      </c>
      <c r="G97" s="731" t="s">
        <v>604</v>
      </c>
      <c r="H97" s="731">
        <v>501999</v>
      </c>
      <c r="I97" s="731">
        <v>0</v>
      </c>
      <c r="J97" s="731" t="s">
        <v>743</v>
      </c>
      <c r="K97" s="731" t="s">
        <v>329</v>
      </c>
      <c r="L97" s="734">
        <v>249.80129402029172</v>
      </c>
      <c r="M97" s="734">
        <v>1</v>
      </c>
      <c r="N97" s="735">
        <v>249.80129402029172</v>
      </c>
    </row>
    <row r="98" spans="1:14" ht="14.45" customHeight="1" x14ac:dyDescent="0.2">
      <c r="A98" s="729" t="s">
        <v>572</v>
      </c>
      <c r="B98" s="730" t="s">
        <v>573</v>
      </c>
      <c r="C98" s="731" t="s">
        <v>594</v>
      </c>
      <c r="D98" s="732" t="s">
        <v>595</v>
      </c>
      <c r="E98" s="733">
        <v>50113001</v>
      </c>
      <c r="F98" s="732" t="s">
        <v>603</v>
      </c>
      <c r="G98" s="731" t="s">
        <v>604</v>
      </c>
      <c r="H98" s="731">
        <v>501097</v>
      </c>
      <c r="I98" s="731">
        <v>0</v>
      </c>
      <c r="J98" s="731" t="s">
        <v>744</v>
      </c>
      <c r="K98" s="731" t="s">
        <v>329</v>
      </c>
      <c r="L98" s="734">
        <v>66.081618003336118</v>
      </c>
      <c r="M98" s="734">
        <v>50</v>
      </c>
      <c r="N98" s="735">
        <v>3304.0809001668058</v>
      </c>
    </row>
    <row r="99" spans="1:14" ht="14.45" customHeight="1" x14ac:dyDescent="0.2">
      <c r="A99" s="729" t="s">
        <v>572</v>
      </c>
      <c r="B99" s="730" t="s">
        <v>573</v>
      </c>
      <c r="C99" s="731" t="s">
        <v>594</v>
      </c>
      <c r="D99" s="732" t="s">
        <v>595</v>
      </c>
      <c r="E99" s="733">
        <v>50113001</v>
      </c>
      <c r="F99" s="732" t="s">
        <v>603</v>
      </c>
      <c r="G99" s="731" t="s">
        <v>604</v>
      </c>
      <c r="H99" s="731">
        <v>921335</v>
      </c>
      <c r="I99" s="731">
        <v>0</v>
      </c>
      <c r="J99" s="731" t="s">
        <v>745</v>
      </c>
      <c r="K99" s="731" t="s">
        <v>329</v>
      </c>
      <c r="L99" s="734">
        <v>57.302861867851007</v>
      </c>
      <c r="M99" s="734">
        <v>105</v>
      </c>
      <c r="N99" s="735">
        <v>6016.800496124356</v>
      </c>
    </row>
    <row r="100" spans="1:14" ht="14.45" customHeight="1" x14ac:dyDescent="0.2">
      <c r="A100" s="729" t="s">
        <v>572</v>
      </c>
      <c r="B100" s="730" t="s">
        <v>573</v>
      </c>
      <c r="C100" s="731" t="s">
        <v>594</v>
      </c>
      <c r="D100" s="732" t="s">
        <v>595</v>
      </c>
      <c r="E100" s="733">
        <v>50113001</v>
      </c>
      <c r="F100" s="732" t="s">
        <v>603</v>
      </c>
      <c r="G100" s="731" t="s">
        <v>604</v>
      </c>
      <c r="H100" s="731">
        <v>920368</v>
      </c>
      <c r="I100" s="731">
        <v>0</v>
      </c>
      <c r="J100" s="731" t="s">
        <v>746</v>
      </c>
      <c r="K100" s="731" t="s">
        <v>329</v>
      </c>
      <c r="L100" s="734">
        <v>168.26193353389007</v>
      </c>
      <c r="M100" s="734">
        <v>15</v>
      </c>
      <c r="N100" s="735">
        <v>2523.9290030083512</v>
      </c>
    </row>
    <row r="101" spans="1:14" ht="14.45" customHeight="1" x14ac:dyDescent="0.2">
      <c r="A101" s="729" t="s">
        <v>572</v>
      </c>
      <c r="B101" s="730" t="s">
        <v>573</v>
      </c>
      <c r="C101" s="731" t="s">
        <v>594</v>
      </c>
      <c r="D101" s="732" t="s">
        <v>595</v>
      </c>
      <c r="E101" s="733">
        <v>50113001</v>
      </c>
      <c r="F101" s="732" t="s">
        <v>603</v>
      </c>
      <c r="G101" s="731" t="s">
        <v>604</v>
      </c>
      <c r="H101" s="731">
        <v>502302</v>
      </c>
      <c r="I101" s="731">
        <v>0</v>
      </c>
      <c r="J101" s="731" t="s">
        <v>747</v>
      </c>
      <c r="K101" s="731" t="s">
        <v>748</v>
      </c>
      <c r="L101" s="734">
        <v>190.76210493739254</v>
      </c>
      <c r="M101" s="734">
        <v>14</v>
      </c>
      <c r="N101" s="735">
        <v>2670.6694691234957</v>
      </c>
    </row>
    <row r="102" spans="1:14" ht="14.45" customHeight="1" x14ac:dyDescent="0.2">
      <c r="A102" s="729" t="s">
        <v>572</v>
      </c>
      <c r="B102" s="730" t="s">
        <v>573</v>
      </c>
      <c r="C102" s="731" t="s">
        <v>594</v>
      </c>
      <c r="D102" s="732" t="s">
        <v>595</v>
      </c>
      <c r="E102" s="733">
        <v>50113001</v>
      </c>
      <c r="F102" s="732" t="s">
        <v>603</v>
      </c>
      <c r="G102" s="731" t="s">
        <v>604</v>
      </c>
      <c r="H102" s="731">
        <v>844879</v>
      </c>
      <c r="I102" s="731">
        <v>0</v>
      </c>
      <c r="J102" s="731" t="s">
        <v>749</v>
      </c>
      <c r="K102" s="731" t="s">
        <v>329</v>
      </c>
      <c r="L102" s="734">
        <v>72.603353243322118</v>
      </c>
      <c r="M102" s="734">
        <v>76</v>
      </c>
      <c r="N102" s="735">
        <v>5517.8548464924806</v>
      </c>
    </row>
    <row r="103" spans="1:14" ht="14.45" customHeight="1" x14ac:dyDescent="0.2">
      <c r="A103" s="729" t="s">
        <v>572</v>
      </c>
      <c r="B103" s="730" t="s">
        <v>573</v>
      </c>
      <c r="C103" s="731" t="s">
        <v>594</v>
      </c>
      <c r="D103" s="732" t="s">
        <v>595</v>
      </c>
      <c r="E103" s="733">
        <v>50113001</v>
      </c>
      <c r="F103" s="732" t="s">
        <v>603</v>
      </c>
      <c r="G103" s="731" t="s">
        <v>604</v>
      </c>
      <c r="H103" s="731">
        <v>930608</v>
      </c>
      <c r="I103" s="731">
        <v>0</v>
      </c>
      <c r="J103" s="731" t="s">
        <v>750</v>
      </c>
      <c r="K103" s="731" t="s">
        <v>329</v>
      </c>
      <c r="L103" s="734">
        <v>151.94788435760023</v>
      </c>
      <c r="M103" s="734">
        <v>20</v>
      </c>
      <c r="N103" s="735">
        <v>3038.9576871520048</v>
      </c>
    </row>
    <row r="104" spans="1:14" ht="14.45" customHeight="1" x14ac:dyDescent="0.2">
      <c r="A104" s="729" t="s">
        <v>572</v>
      </c>
      <c r="B104" s="730" t="s">
        <v>573</v>
      </c>
      <c r="C104" s="731" t="s">
        <v>594</v>
      </c>
      <c r="D104" s="732" t="s">
        <v>595</v>
      </c>
      <c r="E104" s="733">
        <v>50113001</v>
      </c>
      <c r="F104" s="732" t="s">
        <v>603</v>
      </c>
      <c r="G104" s="731" t="s">
        <v>604</v>
      </c>
      <c r="H104" s="731">
        <v>394072</v>
      </c>
      <c r="I104" s="731">
        <v>1000</v>
      </c>
      <c r="J104" s="731" t="s">
        <v>638</v>
      </c>
      <c r="K104" s="731" t="s">
        <v>329</v>
      </c>
      <c r="L104" s="734">
        <v>509.8861655472399</v>
      </c>
      <c r="M104" s="734">
        <v>11</v>
      </c>
      <c r="N104" s="735">
        <v>5608.7478210196386</v>
      </c>
    </row>
    <row r="105" spans="1:14" ht="14.45" customHeight="1" x14ac:dyDescent="0.2">
      <c r="A105" s="729" t="s">
        <v>572</v>
      </c>
      <c r="B105" s="730" t="s">
        <v>573</v>
      </c>
      <c r="C105" s="731" t="s">
        <v>594</v>
      </c>
      <c r="D105" s="732" t="s">
        <v>595</v>
      </c>
      <c r="E105" s="733">
        <v>50113001</v>
      </c>
      <c r="F105" s="732" t="s">
        <v>603</v>
      </c>
      <c r="G105" s="731" t="s">
        <v>604</v>
      </c>
      <c r="H105" s="731">
        <v>394217</v>
      </c>
      <c r="I105" s="731">
        <v>0</v>
      </c>
      <c r="J105" s="731" t="s">
        <v>751</v>
      </c>
      <c r="K105" s="731" t="s">
        <v>329</v>
      </c>
      <c r="L105" s="734">
        <v>241.59577131439292</v>
      </c>
      <c r="M105" s="734">
        <v>1</v>
      </c>
      <c r="N105" s="735">
        <v>241.59577131439292</v>
      </c>
    </row>
    <row r="106" spans="1:14" ht="14.45" customHeight="1" x14ac:dyDescent="0.2">
      <c r="A106" s="729" t="s">
        <v>572</v>
      </c>
      <c r="B106" s="730" t="s">
        <v>573</v>
      </c>
      <c r="C106" s="731" t="s">
        <v>594</v>
      </c>
      <c r="D106" s="732" t="s">
        <v>595</v>
      </c>
      <c r="E106" s="733">
        <v>50113001</v>
      </c>
      <c r="F106" s="732" t="s">
        <v>603</v>
      </c>
      <c r="G106" s="731" t="s">
        <v>604</v>
      </c>
      <c r="H106" s="731">
        <v>900321</v>
      </c>
      <c r="I106" s="731">
        <v>0</v>
      </c>
      <c r="J106" s="731" t="s">
        <v>639</v>
      </c>
      <c r="K106" s="731" t="s">
        <v>329</v>
      </c>
      <c r="L106" s="734">
        <v>739.83149872544163</v>
      </c>
      <c r="M106" s="734">
        <v>1</v>
      </c>
      <c r="N106" s="735">
        <v>739.83149872544163</v>
      </c>
    </row>
    <row r="107" spans="1:14" ht="14.45" customHeight="1" x14ac:dyDescent="0.2">
      <c r="A107" s="729" t="s">
        <v>572</v>
      </c>
      <c r="B107" s="730" t="s">
        <v>573</v>
      </c>
      <c r="C107" s="731" t="s">
        <v>594</v>
      </c>
      <c r="D107" s="732" t="s">
        <v>595</v>
      </c>
      <c r="E107" s="733">
        <v>50113001</v>
      </c>
      <c r="F107" s="732" t="s">
        <v>603</v>
      </c>
      <c r="G107" s="731" t="s">
        <v>604</v>
      </c>
      <c r="H107" s="731">
        <v>921409</v>
      </c>
      <c r="I107" s="731">
        <v>0</v>
      </c>
      <c r="J107" s="731" t="s">
        <v>752</v>
      </c>
      <c r="K107" s="731" t="s">
        <v>329</v>
      </c>
      <c r="L107" s="734">
        <v>365.60071723774945</v>
      </c>
      <c r="M107" s="734">
        <v>1</v>
      </c>
      <c r="N107" s="735">
        <v>365.60071723774945</v>
      </c>
    </row>
    <row r="108" spans="1:14" ht="14.45" customHeight="1" x14ac:dyDescent="0.2">
      <c r="A108" s="729" t="s">
        <v>572</v>
      </c>
      <c r="B108" s="730" t="s">
        <v>573</v>
      </c>
      <c r="C108" s="731" t="s">
        <v>594</v>
      </c>
      <c r="D108" s="732" t="s">
        <v>595</v>
      </c>
      <c r="E108" s="733">
        <v>50113001</v>
      </c>
      <c r="F108" s="732" t="s">
        <v>603</v>
      </c>
      <c r="G108" s="731" t="s">
        <v>604</v>
      </c>
      <c r="H108" s="731">
        <v>900892</v>
      </c>
      <c r="I108" s="731">
        <v>0</v>
      </c>
      <c r="J108" s="731" t="s">
        <v>753</v>
      </c>
      <c r="K108" s="731" t="s">
        <v>329</v>
      </c>
      <c r="L108" s="734">
        <v>240.87527682800589</v>
      </c>
      <c r="M108" s="734">
        <v>1</v>
      </c>
      <c r="N108" s="735">
        <v>240.87527682800589</v>
      </c>
    </row>
    <row r="109" spans="1:14" ht="14.45" customHeight="1" x14ac:dyDescent="0.2">
      <c r="A109" s="729" t="s">
        <v>572</v>
      </c>
      <c r="B109" s="730" t="s">
        <v>573</v>
      </c>
      <c r="C109" s="731" t="s">
        <v>594</v>
      </c>
      <c r="D109" s="732" t="s">
        <v>595</v>
      </c>
      <c r="E109" s="733">
        <v>50113001</v>
      </c>
      <c r="F109" s="732" t="s">
        <v>603</v>
      </c>
      <c r="G109" s="731" t="s">
        <v>604</v>
      </c>
      <c r="H109" s="731">
        <v>921296</v>
      </c>
      <c r="I109" s="731">
        <v>0</v>
      </c>
      <c r="J109" s="731" t="s">
        <v>754</v>
      </c>
      <c r="K109" s="731" t="s">
        <v>329</v>
      </c>
      <c r="L109" s="734">
        <v>400.21775211786149</v>
      </c>
      <c r="M109" s="734">
        <v>2</v>
      </c>
      <c r="N109" s="735">
        <v>800.43550423572299</v>
      </c>
    </row>
    <row r="110" spans="1:14" ht="14.45" customHeight="1" x14ac:dyDescent="0.2">
      <c r="A110" s="729" t="s">
        <v>572</v>
      </c>
      <c r="B110" s="730" t="s">
        <v>573</v>
      </c>
      <c r="C110" s="731" t="s">
        <v>594</v>
      </c>
      <c r="D110" s="732" t="s">
        <v>595</v>
      </c>
      <c r="E110" s="733">
        <v>50113001</v>
      </c>
      <c r="F110" s="732" t="s">
        <v>603</v>
      </c>
      <c r="G110" s="731" t="s">
        <v>604</v>
      </c>
      <c r="H110" s="731">
        <v>921404</v>
      </c>
      <c r="I110" s="731">
        <v>0</v>
      </c>
      <c r="J110" s="731" t="s">
        <v>755</v>
      </c>
      <c r="K110" s="731" t="s">
        <v>329</v>
      </c>
      <c r="L110" s="734">
        <v>316.65660657910291</v>
      </c>
      <c r="M110" s="734">
        <v>1</v>
      </c>
      <c r="N110" s="735">
        <v>316.65660657910291</v>
      </c>
    </row>
    <row r="111" spans="1:14" ht="14.45" customHeight="1" x14ac:dyDescent="0.2">
      <c r="A111" s="729" t="s">
        <v>572</v>
      </c>
      <c r="B111" s="730" t="s">
        <v>573</v>
      </c>
      <c r="C111" s="731" t="s">
        <v>594</v>
      </c>
      <c r="D111" s="732" t="s">
        <v>595</v>
      </c>
      <c r="E111" s="733">
        <v>50113001</v>
      </c>
      <c r="F111" s="732" t="s">
        <v>603</v>
      </c>
      <c r="G111" s="731" t="s">
        <v>604</v>
      </c>
      <c r="H111" s="731">
        <v>921573</v>
      </c>
      <c r="I111" s="731">
        <v>0</v>
      </c>
      <c r="J111" s="731" t="s">
        <v>756</v>
      </c>
      <c r="K111" s="731" t="s">
        <v>329</v>
      </c>
      <c r="L111" s="734">
        <v>348.03125257706103</v>
      </c>
      <c r="M111" s="734">
        <v>1</v>
      </c>
      <c r="N111" s="735">
        <v>348.03125257706103</v>
      </c>
    </row>
    <row r="112" spans="1:14" ht="14.45" customHeight="1" x14ac:dyDescent="0.2">
      <c r="A112" s="729" t="s">
        <v>572</v>
      </c>
      <c r="B112" s="730" t="s">
        <v>573</v>
      </c>
      <c r="C112" s="731" t="s">
        <v>594</v>
      </c>
      <c r="D112" s="732" t="s">
        <v>595</v>
      </c>
      <c r="E112" s="733">
        <v>50113001</v>
      </c>
      <c r="F112" s="732" t="s">
        <v>603</v>
      </c>
      <c r="G112" s="731" t="s">
        <v>604</v>
      </c>
      <c r="H112" s="731">
        <v>921319</v>
      </c>
      <c r="I112" s="731">
        <v>0</v>
      </c>
      <c r="J112" s="731" t="s">
        <v>757</v>
      </c>
      <c r="K112" s="731" t="s">
        <v>329</v>
      </c>
      <c r="L112" s="734">
        <v>333.80113819886333</v>
      </c>
      <c r="M112" s="734">
        <v>2</v>
      </c>
      <c r="N112" s="735">
        <v>667.60227639772665</v>
      </c>
    </row>
    <row r="113" spans="1:14" ht="14.45" customHeight="1" x14ac:dyDescent="0.2">
      <c r="A113" s="729" t="s">
        <v>572</v>
      </c>
      <c r="B113" s="730" t="s">
        <v>573</v>
      </c>
      <c r="C113" s="731" t="s">
        <v>594</v>
      </c>
      <c r="D113" s="732" t="s">
        <v>595</v>
      </c>
      <c r="E113" s="733">
        <v>50113001</v>
      </c>
      <c r="F113" s="732" t="s">
        <v>603</v>
      </c>
      <c r="G113" s="731" t="s">
        <v>604</v>
      </c>
      <c r="H113" s="731">
        <v>921184</v>
      </c>
      <c r="I113" s="731">
        <v>0</v>
      </c>
      <c r="J113" s="731" t="s">
        <v>758</v>
      </c>
      <c r="K113" s="731" t="s">
        <v>329</v>
      </c>
      <c r="L113" s="734">
        <v>114.14953886886276</v>
      </c>
      <c r="M113" s="734">
        <v>3</v>
      </c>
      <c r="N113" s="735">
        <v>342.4486166065883</v>
      </c>
    </row>
    <row r="114" spans="1:14" ht="14.45" customHeight="1" x14ac:dyDescent="0.2">
      <c r="A114" s="729" t="s">
        <v>572</v>
      </c>
      <c r="B114" s="730" t="s">
        <v>573</v>
      </c>
      <c r="C114" s="731" t="s">
        <v>594</v>
      </c>
      <c r="D114" s="732" t="s">
        <v>595</v>
      </c>
      <c r="E114" s="733">
        <v>50113001</v>
      </c>
      <c r="F114" s="732" t="s">
        <v>603</v>
      </c>
      <c r="G114" s="731" t="s">
        <v>604</v>
      </c>
      <c r="H114" s="731">
        <v>189997</v>
      </c>
      <c r="I114" s="731">
        <v>89997</v>
      </c>
      <c r="J114" s="731" t="s">
        <v>644</v>
      </c>
      <c r="K114" s="731" t="s">
        <v>645</v>
      </c>
      <c r="L114" s="734">
        <v>191.05999999999995</v>
      </c>
      <c r="M114" s="734">
        <v>3</v>
      </c>
      <c r="N114" s="735">
        <v>573.17999999999984</v>
      </c>
    </row>
    <row r="115" spans="1:14" ht="14.45" customHeight="1" x14ac:dyDescent="0.2">
      <c r="A115" s="729" t="s">
        <v>572</v>
      </c>
      <c r="B115" s="730" t="s">
        <v>573</v>
      </c>
      <c r="C115" s="731" t="s">
        <v>594</v>
      </c>
      <c r="D115" s="732" t="s">
        <v>595</v>
      </c>
      <c r="E115" s="733">
        <v>50113001</v>
      </c>
      <c r="F115" s="732" t="s">
        <v>603</v>
      </c>
      <c r="G115" s="731" t="s">
        <v>604</v>
      </c>
      <c r="H115" s="731">
        <v>184449</v>
      </c>
      <c r="I115" s="731">
        <v>84449</v>
      </c>
      <c r="J115" s="731" t="s">
        <v>759</v>
      </c>
      <c r="K115" s="731" t="s">
        <v>760</v>
      </c>
      <c r="L115" s="734">
        <v>86.97</v>
      </c>
      <c r="M115" s="734">
        <v>5</v>
      </c>
      <c r="N115" s="735">
        <v>434.85</v>
      </c>
    </row>
    <row r="116" spans="1:14" ht="14.45" customHeight="1" x14ac:dyDescent="0.2">
      <c r="A116" s="729" t="s">
        <v>572</v>
      </c>
      <c r="B116" s="730" t="s">
        <v>573</v>
      </c>
      <c r="C116" s="731" t="s">
        <v>594</v>
      </c>
      <c r="D116" s="732" t="s">
        <v>595</v>
      </c>
      <c r="E116" s="733">
        <v>50113001</v>
      </c>
      <c r="F116" s="732" t="s">
        <v>603</v>
      </c>
      <c r="G116" s="731" t="s">
        <v>604</v>
      </c>
      <c r="H116" s="731">
        <v>231541</v>
      </c>
      <c r="I116" s="731">
        <v>231541</v>
      </c>
      <c r="J116" s="731" t="s">
        <v>761</v>
      </c>
      <c r="K116" s="731" t="s">
        <v>762</v>
      </c>
      <c r="L116" s="734">
        <v>80.69</v>
      </c>
      <c r="M116" s="734">
        <v>4</v>
      </c>
      <c r="N116" s="735">
        <v>322.76</v>
      </c>
    </row>
    <row r="117" spans="1:14" ht="14.45" customHeight="1" x14ac:dyDescent="0.2">
      <c r="A117" s="729" t="s">
        <v>572</v>
      </c>
      <c r="B117" s="730" t="s">
        <v>573</v>
      </c>
      <c r="C117" s="731" t="s">
        <v>594</v>
      </c>
      <c r="D117" s="732" t="s">
        <v>595</v>
      </c>
      <c r="E117" s="733">
        <v>50113001</v>
      </c>
      <c r="F117" s="732" t="s">
        <v>603</v>
      </c>
      <c r="G117" s="731" t="s">
        <v>604</v>
      </c>
      <c r="H117" s="731">
        <v>102684</v>
      </c>
      <c r="I117" s="731">
        <v>2684</v>
      </c>
      <c r="J117" s="731" t="s">
        <v>763</v>
      </c>
      <c r="K117" s="731" t="s">
        <v>764</v>
      </c>
      <c r="L117" s="734">
        <v>133.61000000000001</v>
      </c>
      <c r="M117" s="734">
        <v>2</v>
      </c>
      <c r="N117" s="735">
        <v>267.22000000000003</v>
      </c>
    </row>
    <row r="118" spans="1:14" ht="14.45" customHeight="1" x14ac:dyDescent="0.2">
      <c r="A118" s="729" t="s">
        <v>572</v>
      </c>
      <c r="B118" s="730" t="s">
        <v>573</v>
      </c>
      <c r="C118" s="731" t="s">
        <v>594</v>
      </c>
      <c r="D118" s="732" t="s">
        <v>595</v>
      </c>
      <c r="E118" s="733">
        <v>50113001</v>
      </c>
      <c r="F118" s="732" t="s">
        <v>603</v>
      </c>
      <c r="G118" s="731" t="s">
        <v>664</v>
      </c>
      <c r="H118" s="731">
        <v>239964</v>
      </c>
      <c r="I118" s="731">
        <v>239964</v>
      </c>
      <c r="J118" s="731" t="s">
        <v>765</v>
      </c>
      <c r="K118" s="731" t="s">
        <v>766</v>
      </c>
      <c r="L118" s="734">
        <v>80.87</v>
      </c>
      <c r="M118" s="734">
        <v>5</v>
      </c>
      <c r="N118" s="735">
        <v>404.35</v>
      </c>
    </row>
    <row r="119" spans="1:14" ht="14.45" customHeight="1" x14ac:dyDescent="0.2">
      <c r="A119" s="729" t="s">
        <v>572</v>
      </c>
      <c r="B119" s="730" t="s">
        <v>573</v>
      </c>
      <c r="C119" s="731" t="s">
        <v>594</v>
      </c>
      <c r="D119" s="732" t="s">
        <v>595</v>
      </c>
      <c r="E119" s="733">
        <v>50113001</v>
      </c>
      <c r="F119" s="732" t="s">
        <v>603</v>
      </c>
      <c r="G119" s="731" t="s">
        <v>604</v>
      </c>
      <c r="H119" s="731">
        <v>501044</v>
      </c>
      <c r="I119" s="731">
        <v>0</v>
      </c>
      <c r="J119" s="731" t="s">
        <v>767</v>
      </c>
      <c r="K119" s="731" t="s">
        <v>768</v>
      </c>
      <c r="L119" s="734">
        <v>0.28240000000000004</v>
      </c>
      <c r="M119" s="734">
        <v>10</v>
      </c>
      <c r="N119" s="735">
        <v>2.8240000000000003</v>
      </c>
    </row>
    <row r="120" spans="1:14" ht="14.45" customHeight="1" x14ac:dyDescent="0.2">
      <c r="A120" s="729" t="s">
        <v>572</v>
      </c>
      <c r="B120" s="730" t="s">
        <v>573</v>
      </c>
      <c r="C120" s="731" t="s">
        <v>594</v>
      </c>
      <c r="D120" s="732" t="s">
        <v>595</v>
      </c>
      <c r="E120" s="733">
        <v>50113001</v>
      </c>
      <c r="F120" s="732" t="s">
        <v>603</v>
      </c>
      <c r="G120" s="731" t="s">
        <v>604</v>
      </c>
      <c r="H120" s="731">
        <v>119686</v>
      </c>
      <c r="I120" s="731">
        <v>119686</v>
      </c>
      <c r="J120" s="731" t="s">
        <v>646</v>
      </c>
      <c r="K120" s="731" t="s">
        <v>647</v>
      </c>
      <c r="L120" s="734">
        <v>72.615999999999985</v>
      </c>
      <c r="M120" s="734">
        <v>5</v>
      </c>
      <c r="N120" s="735">
        <v>363.07999999999993</v>
      </c>
    </row>
    <row r="121" spans="1:14" ht="14.45" customHeight="1" x14ac:dyDescent="0.2">
      <c r="A121" s="729" t="s">
        <v>572</v>
      </c>
      <c r="B121" s="730" t="s">
        <v>573</v>
      </c>
      <c r="C121" s="731" t="s">
        <v>594</v>
      </c>
      <c r="D121" s="732" t="s">
        <v>595</v>
      </c>
      <c r="E121" s="733">
        <v>50113001</v>
      </c>
      <c r="F121" s="732" t="s">
        <v>603</v>
      </c>
      <c r="G121" s="731" t="s">
        <v>604</v>
      </c>
      <c r="H121" s="731">
        <v>239549</v>
      </c>
      <c r="I121" s="731">
        <v>239549</v>
      </c>
      <c r="J121" s="731" t="s">
        <v>769</v>
      </c>
      <c r="K121" s="731" t="s">
        <v>770</v>
      </c>
      <c r="L121" s="734">
        <v>56.73</v>
      </c>
      <c r="M121" s="734">
        <v>3</v>
      </c>
      <c r="N121" s="735">
        <v>170.19</v>
      </c>
    </row>
    <row r="122" spans="1:14" ht="14.45" customHeight="1" x14ac:dyDescent="0.2">
      <c r="A122" s="729" t="s">
        <v>572</v>
      </c>
      <c r="B122" s="730" t="s">
        <v>573</v>
      </c>
      <c r="C122" s="731" t="s">
        <v>594</v>
      </c>
      <c r="D122" s="732" t="s">
        <v>595</v>
      </c>
      <c r="E122" s="733">
        <v>50113001</v>
      </c>
      <c r="F122" s="732" t="s">
        <v>603</v>
      </c>
      <c r="G122" s="731" t="s">
        <v>664</v>
      </c>
      <c r="H122" s="731">
        <v>107981</v>
      </c>
      <c r="I122" s="731">
        <v>7981</v>
      </c>
      <c r="J122" s="731" t="s">
        <v>771</v>
      </c>
      <c r="K122" s="731" t="s">
        <v>772</v>
      </c>
      <c r="L122" s="734">
        <v>41.88</v>
      </c>
      <c r="M122" s="734">
        <v>1</v>
      </c>
      <c r="N122" s="735">
        <v>41.88</v>
      </c>
    </row>
    <row r="123" spans="1:14" ht="14.45" customHeight="1" x14ac:dyDescent="0.2">
      <c r="A123" s="729" t="s">
        <v>572</v>
      </c>
      <c r="B123" s="730" t="s">
        <v>573</v>
      </c>
      <c r="C123" s="731" t="s">
        <v>594</v>
      </c>
      <c r="D123" s="732" t="s">
        <v>595</v>
      </c>
      <c r="E123" s="733">
        <v>50113001</v>
      </c>
      <c r="F123" s="732" t="s">
        <v>603</v>
      </c>
      <c r="G123" s="731" t="s">
        <v>604</v>
      </c>
      <c r="H123" s="731">
        <v>237376</v>
      </c>
      <c r="I123" s="731">
        <v>237376</v>
      </c>
      <c r="J123" s="731" t="s">
        <v>773</v>
      </c>
      <c r="K123" s="731" t="s">
        <v>774</v>
      </c>
      <c r="L123" s="734">
        <v>107.78999999999999</v>
      </c>
      <c r="M123" s="734">
        <v>1</v>
      </c>
      <c r="N123" s="735">
        <v>107.78999999999999</v>
      </c>
    </row>
    <row r="124" spans="1:14" ht="14.45" customHeight="1" x14ac:dyDescent="0.2">
      <c r="A124" s="729" t="s">
        <v>572</v>
      </c>
      <c r="B124" s="730" t="s">
        <v>573</v>
      </c>
      <c r="C124" s="731" t="s">
        <v>594</v>
      </c>
      <c r="D124" s="732" t="s">
        <v>595</v>
      </c>
      <c r="E124" s="733">
        <v>50113001</v>
      </c>
      <c r="F124" s="732" t="s">
        <v>603</v>
      </c>
      <c r="G124" s="731" t="s">
        <v>604</v>
      </c>
      <c r="H124" s="731">
        <v>994414</v>
      </c>
      <c r="I124" s="731">
        <v>0</v>
      </c>
      <c r="J124" s="731" t="s">
        <v>775</v>
      </c>
      <c r="K124" s="731" t="s">
        <v>329</v>
      </c>
      <c r="L124" s="734">
        <v>449.32</v>
      </c>
      <c r="M124" s="734">
        <v>2</v>
      </c>
      <c r="N124" s="735">
        <v>898.64</v>
      </c>
    </row>
    <row r="125" spans="1:14" ht="14.45" customHeight="1" x14ac:dyDescent="0.2">
      <c r="A125" s="729" t="s">
        <v>572</v>
      </c>
      <c r="B125" s="730" t="s">
        <v>573</v>
      </c>
      <c r="C125" s="731" t="s">
        <v>594</v>
      </c>
      <c r="D125" s="732" t="s">
        <v>595</v>
      </c>
      <c r="E125" s="733">
        <v>50113001</v>
      </c>
      <c r="F125" s="732" t="s">
        <v>603</v>
      </c>
      <c r="G125" s="731" t="s">
        <v>604</v>
      </c>
      <c r="H125" s="731">
        <v>100874</v>
      </c>
      <c r="I125" s="731">
        <v>874</v>
      </c>
      <c r="J125" s="731" t="s">
        <v>776</v>
      </c>
      <c r="K125" s="731" t="s">
        <v>777</v>
      </c>
      <c r="L125" s="734">
        <v>89.965000000000018</v>
      </c>
      <c r="M125" s="734">
        <v>8</v>
      </c>
      <c r="N125" s="735">
        <v>719.72000000000014</v>
      </c>
    </row>
    <row r="126" spans="1:14" ht="14.45" customHeight="1" x14ac:dyDescent="0.2">
      <c r="A126" s="729" t="s">
        <v>572</v>
      </c>
      <c r="B126" s="730" t="s">
        <v>573</v>
      </c>
      <c r="C126" s="731" t="s">
        <v>594</v>
      </c>
      <c r="D126" s="732" t="s">
        <v>595</v>
      </c>
      <c r="E126" s="733">
        <v>50113001</v>
      </c>
      <c r="F126" s="732" t="s">
        <v>603</v>
      </c>
      <c r="G126" s="731" t="s">
        <v>604</v>
      </c>
      <c r="H126" s="731">
        <v>102668</v>
      </c>
      <c r="I126" s="731">
        <v>2668</v>
      </c>
      <c r="J126" s="731" t="s">
        <v>778</v>
      </c>
      <c r="K126" s="731" t="s">
        <v>779</v>
      </c>
      <c r="L126" s="734">
        <v>33.295000000000002</v>
      </c>
      <c r="M126" s="734">
        <v>2</v>
      </c>
      <c r="N126" s="735">
        <v>66.59</v>
      </c>
    </row>
    <row r="127" spans="1:14" ht="14.45" customHeight="1" x14ac:dyDescent="0.2">
      <c r="A127" s="729" t="s">
        <v>572</v>
      </c>
      <c r="B127" s="730" t="s">
        <v>573</v>
      </c>
      <c r="C127" s="731" t="s">
        <v>594</v>
      </c>
      <c r="D127" s="732" t="s">
        <v>595</v>
      </c>
      <c r="E127" s="733">
        <v>50113001</v>
      </c>
      <c r="F127" s="732" t="s">
        <v>603</v>
      </c>
      <c r="G127" s="731" t="s">
        <v>604</v>
      </c>
      <c r="H127" s="731">
        <v>200863</v>
      </c>
      <c r="I127" s="731">
        <v>200863</v>
      </c>
      <c r="J127" s="731" t="s">
        <v>648</v>
      </c>
      <c r="K127" s="731" t="s">
        <v>649</v>
      </c>
      <c r="L127" s="734">
        <v>85.315454545454571</v>
      </c>
      <c r="M127" s="734">
        <v>22</v>
      </c>
      <c r="N127" s="735">
        <v>1876.9400000000005</v>
      </c>
    </row>
    <row r="128" spans="1:14" ht="14.45" customHeight="1" x14ac:dyDescent="0.2">
      <c r="A128" s="729" t="s">
        <v>572</v>
      </c>
      <c r="B128" s="730" t="s">
        <v>573</v>
      </c>
      <c r="C128" s="731" t="s">
        <v>594</v>
      </c>
      <c r="D128" s="732" t="s">
        <v>595</v>
      </c>
      <c r="E128" s="733">
        <v>50113001</v>
      </c>
      <c r="F128" s="732" t="s">
        <v>603</v>
      </c>
      <c r="G128" s="731" t="s">
        <v>664</v>
      </c>
      <c r="H128" s="731">
        <v>157871</v>
      </c>
      <c r="I128" s="731">
        <v>157871</v>
      </c>
      <c r="J128" s="731" t="s">
        <v>780</v>
      </c>
      <c r="K128" s="731" t="s">
        <v>781</v>
      </c>
      <c r="L128" s="734">
        <v>503.87999999999994</v>
      </c>
      <c r="M128" s="734">
        <v>3</v>
      </c>
      <c r="N128" s="735">
        <v>1511.6399999999999</v>
      </c>
    </row>
    <row r="129" spans="1:14" ht="14.45" customHeight="1" x14ac:dyDescent="0.2">
      <c r="A129" s="729" t="s">
        <v>572</v>
      </c>
      <c r="B129" s="730" t="s">
        <v>573</v>
      </c>
      <c r="C129" s="731" t="s">
        <v>594</v>
      </c>
      <c r="D129" s="732" t="s">
        <v>595</v>
      </c>
      <c r="E129" s="733">
        <v>50113001</v>
      </c>
      <c r="F129" s="732" t="s">
        <v>603</v>
      </c>
      <c r="G129" s="731" t="s">
        <v>604</v>
      </c>
      <c r="H129" s="731">
        <v>167679</v>
      </c>
      <c r="I129" s="731">
        <v>167679</v>
      </c>
      <c r="J129" s="731" t="s">
        <v>782</v>
      </c>
      <c r="K129" s="731" t="s">
        <v>783</v>
      </c>
      <c r="L129" s="734">
        <v>7085.5744444444435</v>
      </c>
      <c r="M129" s="734">
        <v>9</v>
      </c>
      <c r="N129" s="735">
        <v>63770.169999999991</v>
      </c>
    </row>
    <row r="130" spans="1:14" ht="14.45" customHeight="1" x14ac:dyDescent="0.2">
      <c r="A130" s="729" t="s">
        <v>572</v>
      </c>
      <c r="B130" s="730" t="s">
        <v>573</v>
      </c>
      <c r="C130" s="731" t="s">
        <v>594</v>
      </c>
      <c r="D130" s="732" t="s">
        <v>595</v>
      </c>
      <c r="E130" s="733">
        <v>50113001</v>
      </c>
      <c r="F130" s="732" t="s">
        <v>603</v>
      </c>
      <c r="G130" s="731" t="s">
        <v>604</v>
      </c>
      <c r="H130" s="731">
        <v>11670</v>
      </c>
      <c r="I130" s="731">
        <v>11670</v>
      </c>
      <c r="J130" s="731" t="s">
        <v>784</v>
      </c>
      <c r="K130" s="731" t="s">
        <v>785</v>
      </c>
      <c r="L130" s="734">
        <v>352</v>
      </c>
      <c r="M130" s="734">
        <v>2</v>
      </c>
      <c r="N130" s="735">
        <v>704</v>
      </c>
    </row>
    <row r="131" spans="1:14" ht="14.45" customHeight="1" x14ac:dyDescent="0.2">
      <c r="A131" s="729" t="s">
        <v>572</v>
      </c>
      <c r="B131" s="730" t="s">
        <v>573</v>
      </c>
      <c r="C131" s="731" t="s">
        <v>594</v>
      </c>
      <c r="D131" s="732" t="s">
        <v>595</v>
      </c>
      <c r="E131" s="733">
        <v>50113001</v>
      </c>
      <c r="F131" s="732" t="s">
        <v>603</v>
      </c>
      <c r="G131" s="731" t="s">
        <v>604</v>
      </c>
      <c r="H131" s="731">
        <v>849310</v>
      </c>
      <c r="I131" s="731">
        <v>126689</v>
      </c>
      <c r="J131" s="731" t="s">
        <v>786</v>
      </c>
      <c r="K131" s="731" t="s">
        <v>787</v>
      </c>
      <c r="L131" s="734">
        <v>232.23027777777779</v>
      </c>
      <c r="M131" s="734">
        <v>6</v>
      </c>
      <c r="N131" s="735">
        <v>1393.3816666666667</v>
      </c>
    </row>
    <row r="132" spans="1:14" ht="14.45" customHeight="1" x14ac:dyDescent="0.2">
      <c r="A132" s="729" t="s">
        <v>572</v>
      </c>
      <c r="B132" s="730" t="s">
        <v>573</v>
      </c>
      <c r="C132" s="731" t="s">
        <v>594</v>
      </c>
      <c r="D132" s="732" t="s">
        <v>595</v>
      </c>
      <c r="E132" s="733">
        <v>50113001</v>
      </c>
      <c r="F132" s="732" t="s">
        <v>603</v>
      </c>
      <c r="G132" s="731" t="s">
        <v>604</v>
      </c>
      <c r="H132" s="731">
        <v>100584</v>
      </c>
      <c r="I132" s="731">
        <v>584</v>
      </c>
      <c r="J132" s="731" t="s">
        <v>788</v>
      </c>
      <c r="K132" s="731" t="s">
        <v>789</v>
      </c>
      <c r="L132" s="734">
        <v>110.79</v>
      </c>
      <c r="M132" s="734">
        <v>3</v>
      </c>
      <c r="N132" s="735">
        <v>332.37</v>
      </c>
    </row>
    <row r="133" spans="1:14" ht="14.45" customHeight="1" x14ac:dyDescent="0.2">
      <c r="A133" s="729" t="s">
        <v>572</v>
      </c>
      <c r="B133" s="730" t="s">
        <v>573</v>
      </c>
      <c r="C133" s="731" t="s">
        <v>594</v>
      </c>
      <c r="D133" s="732" t="s">
        <v>595</v>
      </c>
      <c r="E133" s="733">
        <v>50113001</v>
      </c>
      <c r="F133" s="732" t="s">
        <v>603</v>
      </c>
      <c r="G133" s="731" t="s">
        <v>604</v>
      </c>
      <c r="H133" s="731">
        <v>185256</v>
      </c>
      <c r="I133" s="731">
        <v>85256</v>
      </c>
      <c r="J133" s="731" t="s">
        <v>790</v>
      </c>
      <c r="K133" s="731" t="s">
        <v>791</v>
      </c>
      <c r="L133" s="734">
        <v>29.45</v>
      </c>
      <c r="M133" s="734">
        <v>2</v>
      </c>
      <c r="N133" s="735">
        <v>58.9</v>
      </c>
    </row>
    <row r="134" spans="1:14" ht="14.45" customHeight="1" x14ac:dyDescent="0.2">
      <c r="A134" s="729" t="s">
        <v>572</v>
      </c>
      <c r="B134" s="730" t="s">
        <v>573</v>
      </c>
      <c r="C134" s="731" t="s">
        <v>594</v>
      </c>
      <c r="D134" s="732" t="s">
        <v>595</v>
      </c>
      <c r="E134" s="733">
        <v>50113001</v>
      </c>
      <c r="F134" s="732" t="s">
        <v>603</v>
      </c>
      <c r="G134" s="731" t="s">
        <v>604</v>
      </c>
      <c r="H134" s="731">
        <v>194852</v>
      </c>
      <c r="I134" s="731">
        <v>94852</v>
      </c>
      <c r="J134" s="731" t="s">
        <v>792</v>
      </c>
      <c r="K134" s="731" t="s">
        <v>793</v>
      </c>
      <c r="L134" s="734">
        <v>1029.3699999999999</v>
      </c>
      <c r="M134" s="734">
        <v>2</v>
      </c>
      <c r="N134" s="735">
        <v>2058.7399999999998</v>
      </c>
    </row>
    <row r="135" spans="1:14" ht="14.45" customHeight="1" x14ac:dyDescent="0.2">
      <c r="A135" s="729" t="s">
        <v>572</v>
      </c>
      <c r="B135" s="730" t="s">
        <v>573</v>
      </c>
      <c r="C135" s="731" t="s">
        <v>594</v>
      </c>
      <c r="D135" s="732" t="s">
        <v>595</v>
      </c>
      <c r="E135" s="733">
        <v>50113001</v>
      </c>
      <c r="F135" s="732" t="s">
        <v>603</v>
      </c>
      <c r="G135" s="731" t="s">
        <v>604</v>
      </c>
      <c r="H135" s="731">
        <v>230919</v>
      </c>
      <c r="I135" s="731">
        <v>230919</v>
      </c>
      <c r="J135" s="731" t="s">
        <v>794</v>
      </c>
      <c r="K135" s="731" t="s">
        <v>795</v>
      </c>
      <c r="L135" s="734">
        <v>80.889999999999986</v>
      </c>
      <c r="M135" s="734">
        <v>68</v>
      </c>
      <c r="N135" s="735">
        <v>5500.5199999999995</v>
      </c>
    </row>
    <row r="136" spans="1:14" ht="14.45" customHeight="1" x14ac:dyDescent="0.2">
      <c r="A136" s="729" t="s">
        <v>572</v>
      </c>
      <c r="B136" s="730" t="s">
        <v>573</v>
      </c>
      <c r="C136" s="731" t="s">
        <v>594</v>
      </c>
      <c r="D136" s="732" t="s">
        <v>595</v>
      </c>
      <c r="E136" s="733">
        <v>50113001</v>
      </c>
      <c r="F136" s="732" t="s">
        <v>603</v>
      </c>
      <c r="G136" s="731" t="s">
        <v>604</v>
      </c>
      <c r="H136" s="731">
        <v>502420</v>
      </c>
      <c r="I136" s="731">
        <v>0</v>
      </c>
      <c r="J136" s="731" t="s">
        <v>796</v>
      </c>
      <c r="K136" s="731" t="s">
        <v>329</v>
      </c>
      <c r="L136" s="734">
        <v>541.96</v>
      </c>
      <c r="M136" s="734">
        <v>1</v>
      </c>
      <c r="N136" s="735">
        <v>541.96</v>
      </c>
    </row>
    <row r="137" spans="1:14" ht="14.45" customHeight="1" x14ac:dyDescent="0.2">
      <c r="A137" s="729" t="s">
        <v>572</v>
      </c>
      <c r="B137" s="730" t="s">
        <v>573</v>
      </c>
      <c r="C137" s="731" t="s">
        <v>594</v>
      </c>
      <c r="D137" s="732" t="s">
        <v>595</v>
      </c>
      <c r="E137" s="733">
        <v>50113001</v>
      </c>
      <c r="F137" s="732" t="s">
        <v>603</v>
      </c>
      <c r="G137" s="731" t="s">
        <v>604</v>
      </c>
      <c r="H137" s="731">
        <v>994723</v>
      </c>
      <c r="I137" s="731">
        <v>0</v>
      </c>
      <c r="J137" s="731" t="s">
        <v>797</v>
      </c>
      <c r="K137" s="731" t="s">
        <v>329</v>
      </c>
      <c r="L137" s="734">
        <v>161.02000000000007</v>
      </c>
      <c r="M137" s="734">
        <v>45</v>
      </c>
      <c r="N137" s="735">
        <v>7245.9000000000033</v>
      </c>
    </row>
    <row r="138" spans="1:14" ht="14.45" customHeight="1" x14ac:dyDescent="0.2">
      <c r="A138" s="729" t="s">
        <v>572</v>
      </c>
      <c r="B138" s="730" t="s">
        <v>573</v>
      </c>
      <c r="C138" s="731" t="s">
        <v>594</v>
      </c>
      <c r="D138" s="732" t="s">
        <v>595</v>
      </c>
      <c r="E138" s="733">
        <v>50113001</v>
      </c>
      <c r="F138" s="732" t="s">
        <v>603</v>
      </c>
      <c r="G138" s="731" t="s">
        <v>604</v>
      </c>
      <c r="H138" s="731">
        <v>104380</v>
      </c>
      <c r="I138" s="731">
        <v>4380</v>
      </c>
      <c r="J138" s="731" t="s">
        <v>798</v>
      </c>
      <c r="K138" s="731" t="s">
        <v>799</v>
      </c>
      <c r="L138" s="734">
        <v>355.78</v>
      </c>
      <c r="M138" s="734">
        <v>1</v>
      </c>
      <c r="N138" s="735">
        <v>355.78</v>
      </c>
    </row>
    <row r="139" spans="1:14" ht="14.45" customHeight="1" x14ac:dyDescent="0.2">
      <c r="A139" s="729" t="s">
        <v>572</v>
      </c>
      <c r="B139" s="730" t="s">
        <v>573</v>
      </c>
      <c r="C139" s="731" t="s">
        <v>594</v>
      </c>
      <c r="D139" s="732" t="s">
        <v>595</v>
      </c>
      <c r="E139" s="733">
        <v>50113001</v>
      </c>
      <c r="F139" s="732" t="s">
        <v>603</v>
      </c>
      <c r="G139" s="731" t="s">
        <v>664</v>
      </c>
      <c r="H139" s="731">
        <v>231956</v>
      </c>
      <c r="I139" s="731">
        <v>231956</v>
      </c>
      <c r="J139" s="731" t="s">
        <v>800</v>
      </c>
      <c r="K139" s="731" t="s">
        <v>801</v>
      </c>
      <c r="L139" s="734">
        <v>49.76</v>
      </c>
      <c r="M139" s="734">
        <v>4</v>
      </c>
      <c r="N139" s="735">
        <v>199.04</v>
      </c>
    </row>
    <row r="140" spans="1:14" ht="14.45" customHeight="1" x14ac:dyDescent="0.2">
      <c r="A140" s="729" t="s">
        <v>572</v>
      </c>
      <c r="B140" s="730" t="s">
        <v>573</v>
      </c>
      <c r="C140" s="731" t="s">
        <v>594</v>
      </c>
      <c r="D140" s="732" t="s">
        <v>595</v>
      </c>
      <c r="E140" s="733">
        <v>50113001</v>
      </c>
      <c r="F140" s="732" t="s">
        <v>603</v>
      </c>
      <c r="G140" s="731" t="s">
        <v>604</v>
      </c>
      <c r="H140" s="731">
        <v>184325</v>
      </c>
      <c r="I140" s="731">
        <v>84325</v>
      </c>
      <c r="J140" s="731" t="s">
        <v>802</v>
      </c>
      <c r="K140" s="731" t="s">
        <v>803</v>
      </c>
      <c r="L140" s="734">
        <v>76.650000000000006</v>
      </c>
      <c r="M140" s="734">
        <v>3</v>
      </c>
      <c r="N140" s="735">
        <v>229.95000000000002</v>
      </c>
    </row>
    <row r="141" spans="1:14" ht="14.45" customHeight="1" x14ac:dyDescent="0.2">
      <c r="A141" s="729" t="s">
        <v>572</v>
      </c>
      <c r="B141" s="730" t="s">
        <v>573</v>
      </c>
      <c r="C141" s="731" t="s">
        <v>594</v>
      </c>
      <c r="D141" s="732" t="s">
        <v>595</v>
      </c>
      <c r="E141" s="733">
        <v>50113001</v>
      </c>
      <c r="F141" s="732" t="s">
        <v>603</v>
      </c>
      <c r="G141" s="731" t="s">
        <v>604</v>
      </c>
      <c r="H141" s="731">
        <v>840333</v>
      </c>
      <c r="I141" s="731">
        <v>0</v>
      </c>
      <c r="J141" s="731" t="s">
        <v>804</v>
      </c>
      <c r="K141" s="731" t="s">
        <v>329</v>
      </c>
      <c r="L141" s="734">
        <v>25.069999999999997</v>
      </c>
      <c r="M141" s="734">
        <v>1</v>
      </c>
      <c r="N141" s="735">
        <v>25.069999999999997</v>
      </c>
    </row>
    <row r="142" spans="1:14" ht="14.45" customHeight="1" x14ac:dyDescent="0.2">
      <c r="A142" s="729" t="s">
        <v>572</v>
      </c>
      <c r="B142" s="730" t="s">
        <v>573</v>
      </c>
      <c r="C142" s="731" t="s">
        <v>594</v>
      </c>
      <c r="D142" s="732" t="s">
        <v>595</v>
      </c>
      <c r="E142" s="733">
        <v>50113001</v>
      </c>
      <c r="F142" s="732" t="s">
        <v>603</v>
      </c>
      <c r="G142" s="731" t="s">
        <v>604</v>
      </c>
      <c r="H142" s="731">
        <v>199814</v>
      </c>
      <c r="I142" s="731">
        <v>99814</v>
      </c>
      <c r="J142" s="731" t="s">
        <v>805</v>
      </c>
      <c r="K142" s="731" t="s">
        <v>806</v>
      </c>
      <c r="L142" s="734">
        <v>321.19999999999993</v>
      </c>
      <c r="M142" s="734">
        <v>13</v>
      </c>
      <c r="N142" s="735">
        <v>4175.5999999999995</v>
      </c>
    </row>
    <row r="143" spans="1:14" ht="14.45" customHeight="1" x14ac:dyDescent="0.2">
      <c r="A143" s="729" t="s">
        <v>572</v>
      </c>
      <c r="B143" s="730" t="s">
        <v>573</v>
      </c>
      <c r="C143" s="731" t="s">
        <v>594</v>
      </c>
      <c r="D143" s="732" t="s">
        <v>595</v>
      </c>
      <c r="E143" s="733">
        <v>50113002</v>
      </c>
      <c r="F143" s="732" t="s">
        <v>807</v>
      </c>
      <c r="G143" s="731" t="s">
        <v>604</v>
      </c>
      <c r="H143" s="731">
        <v>116336</v>
      </c>
      <c r="I143" s="731">
        <v>16336</v>
      </c>
      <c r="J143" s="731" t="s">
        <v>808</v>
      </c>
      <c r="K143" s="731" t="s">
        <v>809</v>
      </c>
      <c r="L143" s="734">
        <v>1706.6800000000005</v>
      </c>
      <c r="M143" s="734">
        <v>1</v>
      </c>
      <c r="N143" s="735">
        <v>1706.6800000000005</v>
      </c>
    </row>
    <row r="144" spans="1:14" ht="14.45" customHeight="1" x14ac:dyDescent="0.2">
      <c r="A144" s="729" t="s">
        <v>572</v>
      </c>
      <c r="B144" s="730" t="s">
        <v>573</v>
      </c>
      <c r="C144" s="731" t="s">
        <v>594</v>
      </c>
      <c r="D144" s="732" t="s">
        <v>595</v>
      </c>
      <c r="E144" s="733">
        <v>50113004</v>
      </c>
      <c r="F144" s="732" t="s">
        <v>810</v>
      </c>
      <c r="G144" s="731" t="s">
        <v>604</v>
      </c>
      <c r="H144" s="731">
        <v>498233</v>
      </c>
      <c r="I144" s="731">
        <v>0</v>
      </c>
      <c r="J144" s="731" t="s">
        <v>811</v>
      </c>
      <c r="K144" s="731" t="s">
        <v>812</v>
      </c>
      <c r="L144" s="734">
        <v>1076.8720493939395</v>
      </c>
      <c r="M144" s="734">
        <v>44</v>
      </c>
      <c r="N144" s="735">
        <v>47382.370173333336</v>
      </c>
    </row>
    <row r="145" spans="1:14" ht="14.45" customHeight="1" x14ac:dyDescent="0.2">
      <c r="A145" s="729" t="s">
        <v>572</v>
      </c>
      <c r="B145" s="730" t="s">
        <v>573</v>
      </c>
      <c r="C145" s="731" t="s">
        <v>594</v>
      </c>
      <c r="D145" s="732" t="s">
        <v>595</v>
      </c>
      <c r="E145" s="733">
        <v>50113004</v>
      </c>
      <c r="F145" s="732" t="s">
        <v>810</v>
      </c>
      <c r="G145" s="731" t="s">
        <v>604</v>
      </c>
      <c r="H145" s="731">
        <v>501547</v>
      </c>
      <c r="I145" s="731">
        <v>0</v>
      </c>
      <c r="J145" s="731" t="s">
        <v>813</v>
      </c>
      <c r="K145" s="731" t="s">
        <v>814</v>
      </c>
      <c r="L145" s="734">
        <v>1362.4055555555556</v>
      </c>
      <c r="M145" s="734">
        <v>33</v>
      </c>
      <c r="N145" s="735">
        <v>44959.383333333331</v>
      </c>
    </row>
    <row r="146" spans="1:14" ht="14.45" customHeight="1" x14ac:dyDescent="0.2">
      <c r="A146" s="729" t="s">
        <v>572</v>
      </c>
      <c r="B146" s="730" t="s">
        <v>573</v>
      </c>
      <c r="C146" s="731" t="s">
        <v>594</v>
      </c>
      <c r="D146" s="732" t="s">
        <v>595</v>
      </c>
      <c r="E146" s="733">
        <v>50113004</v>
      </c>
      <c r="F146" s="732" t="s">
        <v>810</v>
      </c>
      <c r="G146" s="731" t="s">
        <v>604</v>
      </c>
      <c r="H146" s="731">
        <v>501533</v>
      </c>
      <c r="I146" s="731">
        <v>0</v>
      </c>
      <c r="J146" s="731" t="s">
        <v>815</v>
      </c>
      <c r="K146" s="731" t="s">
        <v>816</v>
      </c>
      <c r="L146" s="734">
        <v>487.64992666666666</v>
      </c>
      <c r="M146" s="734">
        <v>100</v>
      </c>
      <c r="N146" s="735">
        <v>48764.992666666665</v>
      </c>
    </row>
    <row r="147" spans="1:14" ht="14.45" customHeight="1" x14ac:dyDescent="0.2">
      <c r="A147" s="729" t="s">
        <v>572</v>
      </c>
      <c r="B147" s="730" t="s">
        <v>573</v>
      </c>
      <c r="C147" s="731" t="s">
        <v>594</v>
      </c>
      <c r="D147" s="732" t="s">
        <v>595</v>
      </c>
      <c r="E147" s="733">
        <v>50113004</v>
      </c>
      <c r="F147" s="732" t="s">
        <v>810</v>
      </c>
      <c r="G147" s="731" t="s">
        <v>604</v>
      </c>
      <c r="H147" s="731">
        <v>501546</v>
      </c>
      <c r="I147" s="731">
        <v>0</v>
      </c>
      <c r="J147" s="731" t="s">
        <v>815</v>
      </c>
      <c r="K147" s="731" t="s">
        <v>817</v>
      </c>
      <c r="L147" s="734">
        <v>884.44317564367805</v>
      </c>
      <c r="M147" s="734">
        <v>29</v>
      </c>
      <c r="N147" s="735">
        <v>25648.852093666665</v>
      </c>
    </row>
    <row r="148" spans="1:14" ht="14.45" customHeight="1" x14ac:dyDescent="0.2">
      <c r="A148" s="729" t="s">
        <v>572</v>
      </c>
      <c r="B148" s="730" t="s">
        <v>573</v>
      </c>
      <c r="C148" s="731" t="s">
        <v>594</v>
      </c>
      <c r="D148" s="732" t="s">
        <v>595</v>
      </c>
      <c r="E148" s="733">
        <v>50113006</v>
      </c>
      <c r="F148" s="732" t="s">
        <v>818</v>
      </c>
      <c r="G148" s="731" t="s">
        <v>604</v>
      </c>
      <c r="H148" s="731">
        <v>995650</v>
      </c>
      <c r="I148" s="731">
        <v>0</v>
      </c>
      <c r="J148" s="731" t="s">
        <v>819</v>
      </c>
      <c r="K148" s="731" t="s">
        <v>329</v>
      </c>
      <c r="L148" s="734">
        <v>438.86999999999989</v>
      </c>
      <c r="M148" s="734">
        <v>6</v>
      </c>
      <c r="N148" s="735">
        <v>2633.2199999999993</v>
      </c>
    </row>
    <row r="149" spans="1:14" ht="14.45" customHeight="1" x14ac:dyDescent="0.2">
      <c r="A149" s="729" t="s">
        <v>572</v>
      </c>
      <c r="B149" s="730" t="s">
        <v>573</v>
      </c>
      <c r="C149" s="731" t="s">
        <v>594</v>
      </c>
      <c r="D149" s="732" t="s">
        <v>595</v>
      </c>
      <c r="E149" s="733">
        <v>50113006</v>
      </c>
      <c r="F149" s="732" t="s">
        <v>818</v>
      </c>
      <c r="G149" s="731" t="s">
        <v>604</v>
      </c>
      <c r="H149" s="731">
        <v>993999</v>
      </c>
      <c r="I149" s="731">
        <v>0</v>
      </c>
      <c r="J149" s="731" t="s">
        <v>820</v>
      </c>
      <c r="K149" s="731" t="s">
        <v>329</v>
      </c>
      <c r="L149" s="734">
        <v>9.9999999999999985E-3</v>
      </c>
      <c r="M149" s="734">
        <v>24</v>
      </c>
      <c r="N149" s="735">
        <v>0.23999999999999996</v>
      </c>
    </row>
    <row r="150" spans="1:14" ht="14.45" customHeight="1" x14ac:dyDescent="0.2">
      <c r="A150" s="729" t="s">
        <v>572</v>
      </c>
      <c r="B150" s="730" t="s">
        <v>573</v>
      </c>
      <c r="C150" s="731" t="s">
        <v>594</v>
      </c>
      <c r="D150" s="732" t="s">
        <v>595</v>
      </c>
      <c r="E150" s="733">
        <v>50113006</v>
      </c>
      <c r="F150" s="732" t="s">
        <v>818</v>
      </c>
      <c r="G150" s="731" t="s">
        <v>604</v>
      </c>
      <c r="H150" s="731">
        <v>992251</v>
      </c>
      <c r="I150" s="731">
        <v>0</v>
      </c>
      <c r="J150" s="731" t="s">
        <v>821</v>
      </c>
      <c r="K150" s="731" t="s">
        <v>329</v>
      </c>
      <c r="L150" s="734">
        <v>1195.55</v>
      </c>
      <c r="M150" s="734">
        <v>14</v>
      </c>
      <c r="N150" s="735">
        <v>16737.7</v>
      </c>
    </row>
    <row r="151" spans="1:14" ht="14.45" customHeight="1" x14ac:dyDescent="0.2">
      <c r="A151" s="729" t="s">
        <v>572</v>
      </c>
      <c r="B151" s="730" t="s">
        <v>573</v>
      </c>
      <c r="C151" s="731" t="s">
        <v>594</v>
      </c>
      <c r="D151" s="732" t="s">
        <v>595</v>
      </c>
      <c r="E151" s="733">
        <v>50113006</v>
      </c>
      <c r="F151" s="732" t="s">
        <v>818</v>
      </c>
      <c r="G151" s="731" t="s">
        <v>604</v>
      </c>
      <c r="H151" s="731">
        <v>994594</v>
      </c>
      <c r="I151" s="731">
        <v>0</v>
      </c>
      <c r="J151" s="731" t="s">
        <v>822</v>
      </c>
      <c r="K151" s="731" t="s">
        <v>329</v>
      </c>
      <c r="L151" s="734">
        <v>665.15999999999985</v>
      </c>
      <c r="M151" s="734">
        <v>2</v>
      </c>
      <c r="N151" s="735">
        <v>1330.3199999999997</v>
      </c>
    </row>
    <row r="152" spans="1:14" ht="14.45" customHeight="1" x14ac:dyDescent="0.2">
      <c r="A152" s="729" t="s">
        <v>572</v>
      </c>
      <c r="B152" s="730" t="s">
        <v>573</v>
      </c>
      <c r="C152" s="731" t="s">
        <v>594</v>
      </c>
      <c r="D152" s="732" t="s">
        <v>595</v>
      </c>
      <c r="E152" s="733">
        <v>50113006</v>
      </c>
      <c r="F152" s="732" t="s">
        <v>818</v>
      </c>
      <c r="G152" s="731" t="s">
        <v>604</v>
      </c>
      <c r="H152" s="731">
        <v>995074</v>
      </c>
      <c r="I152" s="731">
        <v>0</v>
      </c>
      <c r="J152" s="731" t="s">
        <v>823</v>
      </c>
      <c r="K152" s="731" t="s">
        <v>329</v>
      </c>
      <c r="L152" s="734">
        <v>307.7858333333333</v>
      </c>
      <c r="M152" s="734">
        <v>24</v>
      </c>
      <c r="N152" s="735">
        <v>7386.86</v>
      </c>
    </row>
    <row r="153" spans="1:14" ht="14.45" customHeight="1" x14ac:dyDescent="0.2">
      <c r="A153" s="729" t="s">
        <v>572</v>
      </c>
      <c r="B153" s="730" t="s">
        <v>573</v>
      </c>
      <c r="C153" s="731" t="s">
        <v>594</v>
      </c>
      <c r="D153" s="732" t="s">
        <v>595</v>
      </c>
      <c r="E153" s="733">
        <v>50113006</v>
      </c>
      <c r="F153" s="732" t="s">
        <v>818</v>
      </c>
      <c r="G153" s="731" t="s">
        <v>604</v>
      </c>
      <c r="H153" s="731">
        <v>992994</v>
      </c>
      <c r="I153" s="731">
        <v>0</v>
      </c>
      <c r="J153" s="731" t="s">
        <v>824</v>
      </c>
      <c r="K153" s="731" t="s">
        <v>329</v>
      </c>
      <c r="L153" s="734">
        <v>510.1400000000001</v>
      </c>
      <c r="M153" s="734">
        <v>2</v>
      </c>
      <c r="N153" s="735">
        <v>1020.2800000000002</v>
      </c>
    </row>
    <row r="154" spans="1:14" ht="14.45" customHeight="1" x14ac:dyDescent="0.2">
      <c r="A154" s="729" t="s">
        <v>572</v>
      </c>
      <c r="B154" s="730" t="s">
        <v>573</v>
      </c>
      <c r="C154" s="731" t="s">
        <v>594</v>
      </c>
      <c r="D154" s="732" t="s">
        <v>595</v>
      </c>
      <c r="E154" s="733">
        <v>50113006</v>
      </c>
      <c r="F154" s="732" t="s">
        <v>818</v>
      </c>
      <c r="G154" s="731" t="s">
        <v>604</v>
      </c>
      <c r="H154" s="731">
        <v>991186</v>
      </c>
      <c r="I154" s="731">
        <v>0</v>
      </c>
      <c r="J154" s="731" t="s">
        <v>825</v>
      </c>
      <c r="K154" s="731" t="s">
        <v>329</v>
      </c>
      <c r="L154" s="734">
        <v>912.23</v>
      </c>
      <c r="M154" s="734">
        <v>2</v>
      </c>
      <c r="N154" s="735">
        <v>1824.46</v>
      </c>
    </row>
    <row r="155" spans="1:14" ht="14.45" customHeight="1" x14ac:dyDescent="0.2">
      <c r="A155" s="729" t="s">
        <v>572</v>
      </c>
      <c r="B155" s="730" t="s">
        <v>573</v>
      </c>
      <c r="C155" s="731" t="s">
        <v>594</v>
      </c>
      <c r="D155" s="732" t="s">
        <v>595</v>
      </c>
      <c r="E155" s="733">
        <v>50113013</v>
      </c>
      <c r="F155" s="732" t="s">
        <v>652</v>
      </c>
      <c r="G155" s="731" t="s">
        <v>604</v>
      </c>
      <c r="H155" s="731">
        <v>172972</v>
      </c>
      <c r="I155" s="731">
        <v>72972</v>
      </c>
      <c r="J155" s="731" t="s">
        <v>662</v>
      </c>
      <c r="K155" s="731" t="s">
        <v>663</v>
      </c>
      <c r="L155" s="734">
        <v>205.69913043478263</v>
      </c>
      <c r="M155" s="734">
        <v>13.799999999999999</v>
      </c>
      <c r="N155" s="735">
        <v>2838.6480000000001</v>
      </c>
    </row>
    <row r="156" spans="1:14" ht="14.45" customHeight="1" x14ac:dyDescent="0.2">
      <c r="A156" s="729" t="s">
        <v>572</v>
      </c>
      <c r="B156" s="730" t="s">
        <v>573</v>
      </c>
      <c r="C156" s="731" t="s">
        <v>594</v>
      </c>
      <c r="D156" s="732" t="s">
        <v>595</v>
      </c>
      <c r="E156" s="733">
        <v>50113013</v>
      </c>
      <c r="F156" s="732" t="s">
        <v>652</v>
      </c>
      <c r="G156" s="731" t="s">
        <v>664</v>
      </c>
      <c r="H156" s="731">
        <v>196416</v>
      </c>
      <c r="I156" s="731">
        <v>96416</v>
      </c>
      <c r="J156" s="731" t="s">
        <v>826</v>
      </c>
      <c r="K156" s="731" t="s">
        <v>827</v>
      </c>
      <c r="L156" s="734">
        <v>84.95</v>
      </c>
      <c r="M156" s="734">
        <v>1</v>
      </c>
      <c r="N156" s="735">
        <v>84.95</v>
      </c>
    </row>
    <row r="157" spans="1:14" ht="14.45" customHeight="1" x14ac:dyDescent="0.2">
      <c r="A157" s="729" t="s">
        <v>572</v>
      </c>
      <c r="B157" s="730" t="s">
        <v>573</v>
      </c>
      <c r="C157" s="731" t="s">
        <v>594</v>
      </c>
      <c r="D157" s="732" t="s">
        <v>595</v>
      </c>
      <c r="E157" s="733">
        <v>50113013</v>
      </c>
      <c r="F157" s="732" t="s">
        <v>652</v>
      </c>
      <c r="G157" s="731" t="s">
        <v>604</v>
      </c>
      <c r="H157" s="731">
        <v>201958</v>
      </c>
      <c r="I157" s="731">
        <v>201958</v>
      </c>
      <c r="J157" s="731" t="s">
        <v>653</v>
      </c>
      <c r="K157" s="731" t="s">
        <v>654</v>
      </c>
      <c r="L157" s="734">
        <v>238.23</v>
      </c>
      <c r="M157" s="734">
        <v>22</v>
      </c>
      <c r="N157" s="735">
        <v>5241.0599999999995</v>
      </c>
    </row>
    <row r="158" spans="1:14" ht="14.45" customHeight="1" x14ac:dyDescent="0.2">
      <c r="A158" s="729" t="s">
        <v>572</v>
      </c>
      <c r="B158" s="730" t="s">
        <v>573</v>
      </c>
      <c r="C158" s="731" t="s">
        <v>594</v>
      </c>
      <c r="D158" s="732" t="s">
        <v>595</v>
      </c>
      <c r="E158" s="733">
        <v>50113013</v>
      </c>
      <c r="F158" s="732" t="s">
        <v>652</v>
      </c>
      <c r="G158" s="731" t="s">
        <v>604</v>
      </c>
      <c r="H158" s="731">
        <v>101066</v>
      </c>
      <c r="I158" s="731">
        <v>1066</v>
      </c>
      <c r="J158" s="731" t="s">
        <v>655</v>
      </c>
      <c r="K158" s="731" t="s">
        <v>656</v>
      </c>
      <c r="L158" s="734">
        <v>57.349999999999994</v>
      </c>
      <c r="M158" s="734">
        <v>2</v>
      </c>
      <c r="N158" s="735">
        <v>114.69999999999999</v>
      </c>
    </row>
    <row r="159" spans="1:14" ht="14.45" customHeight="1" x14ac:dyDescent="0.2">
      <c r="A159" s="729" t="s">
        <v>572</v>
      </c>
      <c r="B159" s="730" t="s">
        <v>573</v>
      </c>
      <c r="C159" s="731" t="s">
        <v>594</v>
      </c>
      <c r="D159" s="732" t="s">
        <v>595</v>
      </c>
      <c r="E159" s="733">
        <v>50113013</v>
      </c>
      <c r="F159" s="732" t="s">
        <v>652</v>
      </c>
      <c r="G159" s="731" t="s">
        <v>604</v>
      </c>
      <c r="H159" s="731">
        <v>96414</v>
      </c>
      <c r="I159" s="731">
        <v>96414</v>
      </c>
      <c r="J159" s="731" t="s">
        <v>657</v>
      </c>
      <c r="K159" s="731" t="s">
        <v>658</v>
      </c>
      <c r="L159" s="734">
        <v>59.031428571428577</v>
      </c>
      <c r="M159" s="734">
        <v>7</v>
      </c>
      <c r="N159" s="735">
        <v>413.22</v>
      </c>
    </row>
    <row r="160" spans="1:14" ht="14.45" customHeight="1" x14ac:dyDescent="0.2">
      <c r="A160" s="729" t="s">
        <v>572</v>
      </c>
      <c r="B160" s="730" t="s">
        <v>573</v>
      </c>
      <c r="C160" s="731" t="s">
        <v>594</v>
      </c>
      <c r="D160" s="732" t="s">
        <v>595</v>
      </c>
      <c r="E160" s="733">
        <v>50113013</v>
      </c>
      <c r="F160" s="732" t="s">
        <v>652</v>
      </c>
      <c r="G160" s="731" t="s">
        <v>664</v>
      </c>
      <c r="H160" s="731">
        <v>173750</v>
      </c>
      <c r="I160" s="731">
        <v>173750</v>
      </c>
      <c r="J160" s="731" t="s">
        <v>665</v>
      </c>
      <c r="K160" s="731" t="s">
        <v>666</v>
      </c>
      <c r="L160" s="734">
        <v>713.92</v>
      </c>
      <c r="M160" s="734">
        <v>4.8</v>
      </c>
      <c r="N160" s="735">
        <v>3426.8159999999998</v>
      </c>
    </row>
    <row r="161" spans="1:14" ht="14.45" customHeight="1" x14ac:dyDescent="0.2">
      <c r="A161" s="729" t="s">
        <v>572</v>
      </c>
      <c r="B161" s="730" t="s">
        <v>573</v>
      </c>
      <c r="C161" s="731" t="s">
        <v>594</v>
      </c>
      <c r="D161" s="732" t="s">
        <v>595</v>
      </c>
      <c r="E161" s="733">
        <v>50113013</v>
      </c>
      <c r="F161" s="732" t="s">
        <v>652</v>
      </c>
      <c r="G161" s="731" t="s">
        <v>664</v>
      </c>
      <c r="H161" s="731">
        <v>242332</v>
      </c>
      <c r="I161" s="731">
        <v>242332</v>
      </c>
      <c r="J161" s="731" t="s">
        <v>828</v>
      </c>
      <c r="K161" s="731" t="s">
        <v>829</v>
      </c>
      <c r="L161" s="734">
        <v>376.91999999999996</v>
      </c>
      <c r="M161" s="734">
        <v>0.4</v>
      </c>
      <c r="N161" s="735">
        <v>150.768</v>
      </c>
    </row>
    <row r="162" spans="1:14" ht="14.45" customHeight="1" x14ac:dyDescent="0.2">
      <c r="A162" s="729" t="s">
        <v>572</v>
      </c>
      <c r="B162" s="730" t="s">
        <v>573</v>
      </c>
      <c r="C162" s="731" t="s">
        <v>594</v>
      </c>
      <c r="D162" s="732" t="s">
        <v>595</v>
      </c>
      <c r="E162" s="733">
        <v>50113013</v>
      </c>
      <c r="F162" s="732" t="s">
        <v>652</v>
      </c>
      <c r="G162" s="731" t="s">
        <v>604</v>
      </c>
      <c r="H162" s="731">
        <v>101076</v>
      </c>
      <c r="I162" s="731">
        <v>1076</v>
      </c>
      <c r="J162" s="731" t="s">
        <v>830</v>
      </c>
      <c r="K162" s="731" t="s">
        <v>777</v>
      </c>
      <c r="L162" s="734">
        <v>77.995000000000005</v>
      </c>
      <c r="M162" s="734">
        <v>4</v>
      </c>
      <c r="N162" s="735">
        <v>311.98</v>
      </c>
    </row>
    <row r="163" spans="1:14" ht="14.45" customHeight="1" x14ac:dyDescent="0.2">
      <c r="A163" s="729" t="s">
        <v>572</v>
      </c>
      <c r="B163" s="730" t="s">
        <v>573</v>
      </c>
      <c r="C163" s="731" t="s">
        <v>594</v>
      </c>
      <c r="D163" s="732" t="s">
        <v>595</v>
      </c>
      <c r="E163" s="733">
        <v>50113013</v>
      </c>
      <c r="F163" s="732" t="s">
        <v>652</v>
      </c>
      <c r="G163" s="731" t="s">
        <v>604</v>
      </c>
      <c r="H163" s="731">
        <v>201970</v>
      </c>
      <c r="I163" s="731">
        <v>201970</v>
      </c>
      <c r="J163" s="731" t="s">
        <v>831</v>
      </c>
      <c r="K163" s="731" t="s">
        <v>832</v>
      </c>
      <c r="L163" s="734">
        <v>72.78</v>
      </c>
      <c r="M163" s="734">
        <v>3</v>
      </c>
      <c r="N163" s="735">
        <v>218.34</v>
      </c>
    </row>
    <row r="164" spans="1:14" ht="14.45" customHeight="1" x14ac:dyDescent="0.2">
      <c r="A164" s="729" t="s">
        <v>572</v>
      </c>
      <c r="B164" s="730" t="s">
        <v>573</v>
      </c>
      <c r="C164" s="731" t="s">
        <v>594</v>
      </c>
      <c r="D164" s="732" t="s">
        <v>595</v>
      </c>
      <c r="E164" s="733">
        <v>50113013</v>
      </c>
      <c r="F164" s="732" t="s">
        <v>652</v>
      </c>
      <c r="G164" s="731" t="s">
        <v>604</v>
      </c>
      <c r="H164" s="731">
        <v>175754</v>
      </c>
      <c r="I164" s="731">
        <v>75754</v>
      </c>
      <c r="J164" s="731" t="s">
        <v>833</v>
      </c>
      <c r="K164" s="731" t="s">
        <v>834</v>
      </c>
      <c r="L164" s="734">
        <v>113.66</v>
      </c>
      <c r="M164" s="734">
        <v>1</v>
      </c>
      <c r="N164" s="735">
        <v>113.66</v>
      </c>
    </row>
    <row r="165" spans="1:14" ht="14.45" customHeight="1" x14ac:dyDescent="0.2">
      <c r="A165" s="729" t="s">
        <v>572</v>
      </c>
      <c r="B165" s="730" t="s">
        <v>573</v>
      </c>
      <c r="C165" s="731" t="s">
        <v>594</v>
      </c>
      <c r="D165" s="732" t="s">
        <v>595</v>
      </c>
      <c r="E165" s="733">
        <v>50113013</v>
      </c>
      <c r="F165" s="732" t="s">
        <v>652</v>
      </c>
      <c r="G165" s="731" t="s">
        <v>604</v>
      </c>
      <c r="H165" s="731">
        <v>155862</v>
      </c>
      <c r="I165" s="731">
        <v>155862</v>
      </c>
      <c r="J165" s="731" t="s">
        <v>835</v>
      </c>
      <c r="K165" s="731" t="s">
        <v>836</v>
      </c>
      <c r="L165" s="734">
        <v>743.08999999999992</v>
      </c>
      <c r="M165" s="734">
        <v>2</v>
      </c>
      <c r="N165" s="735">
        <v>1486.1799999999998</v>
      </c>
    </row>
    <row r="166" spans="1:14" ht="14.45" customHeight="1" x14ac:dyDescent="0.2">
      <c r="A166" s="729" t="s">
        <v>572</v>
      </c>
      <c r="B166" s="730" t="s">
        <v>573</v>
      </c>
      <c r="C166" s="731" t="s">
        <v>594</v>
      </c>
      <c r="D166" s="732" t="s">
        <v>595</v>
      </c>
      <c r="E166" s="733">
        <v>50113013</v>
      </c>
      <c r="F166" s="732" t="s">
        <v>652</v>
      </c>
      <c r="G166" s="731" t="s">
        <v>604</v>
      </c>
      <c r="H166" s="731">
        <v>105114</v>
      </c>
      <c r="I166" s="731">
        <v>5114</v>
      </c>
      <c r="J166" s="731" t="s">
        <v>667</v>
      </c>
      <c r="K166" s="731" t="s">
        <v>668</v>
      </c>
      <c r="L166" s="734">
        <v>73.77529411764705</v>
      </c>
      <c r="M166" s="734">
        <v>17</v>
      </c>
      <c r="N166" s="735">
        <v>1254.1799999999998</v>
      </c>
    </row>
    <row r="167" spans="1:14" ht="14.45" customHeight="1" x14ac:dyDescent="0.2">
      <c r="A167" s="729" t="s">
        <v>572</v>
      </c>
      <c r="B167" s="730" t="s">
        <v>573</v>
      </c>
      <c r="C167" s="731" t="s">
        <v>594</v>
      </c>
      <c r="D167" s="732" t="s">
        <v>595</v>
      </c>
      <c r="E167" s="733">
        <v>50113013</v>
      </c>
      <c r="F167" s="732" t="s">
        <v>652</v>
      </c>
      <c r="G167" s="731" t="s">
        <v>604</v>
      </c>
      <c r="H167" s="731">
        <v>105113</v>
      </c>
      <c r="I167" s="731">
        <v>5113</v>
      </c>
      <c r="J167" s="731" t="s">
        <v>837</v>
      </c>
      <c r="K167" s="731" t="s">
        <v>838</v>
      </c>
      <c r="L167" s="734">
        <v>127.44000000000001</v>
      </c>
      <c r="M167" s="734">
        <v>6</v>
      </c>
      <c r="N167" s="735">
        <v>764.6400000000001</v>
      </c>
    </row>
    <row r="168" spans="1:14" ht="14.45" customHeight="1" x14ac:dyDescent="0.2">
      <c r="A168" s="729" t="s">
        <v>572</v>
      </c>
      <c r="B168" s="730" t="s">
        <v>573</v>
      </c>
      <c r="C168" s="731" t="s">
        <v>594</v>
      </c>
      <c r="D168" s="732" t="s">
        <v>595</v>
      </c>
      <c r="E168" s="733">
        <v>50113013</v>
      </c>
      <c r="F168" s="732" t="s">
        <v>652</v>
      </c>
      <c r="G168" s="731" t="s">
        <v>664</v>
      </c>
      <c r="H168" s="731">
        <v>206563</v>
      </c>
      <c r="I168" s="731">
        <v>206563</v>
      </c>
      <c r="J168" s="731" t="s">
        <v>839</v>
      </c>
      <c r="K168" s="731" t="s">
        <v>840</v>
      </c>
      <c r="L168" s="734">
        <v>19.040000000000003</v>
      </c>
      <c r="M168" s="734">
        <v>21</v>
      </c>
      <c r="N168" s="735">
        <v>399.84000000000003</v>
      </c>
    </row>
    <row r="169" spans="1:14" ht="14.45" customHeight="1" x14ac:dyDescent="0.2">
      <c r="A169" s="729" t="s">
        <v>572</v>
      </c>
      <c r="B169" s="730" t="s">
        <v>573</v>
      </c>
      <c r="C169" s="731" t="s">
        <v>594</v>
      </c>
      <c r="D169" s="732" t="s">
        <v>595</v>
      </c>
      <c r="E169" s="733">
        <v>50113013</v>
      </c>
      <c r="F169" s="732" t="s">
        <v>652</v>
      </c>
      <c r="G169" s="731" t="s">
        <v>604</v>
      </c>
      <c r="H169" s="731">
        <v>225175</v>
      </c>
      <c r="I169" s="731">
        <v>225175</v>
      </c>
      <c r="J169" s="731" t="s">
        <v>659</v>
      </c>
      <c r="K169" s="731" t="s">
        <v>661</v>
      </c>
      <c r="L169" s="734">
        <v>45.610000000000007</v>
      </c>
      <c r="M169" s="734">
        <v>14</v>
      </c>
      <c r="N169" s="735">
        <v>638.54000000000008</v>
      </c>
    </row>
    <row r="170" spans="1:14" ht="14.45" customHeight="1" x14ac:dyDescent="0.2">
      <c r="A170" s="729" t="s">
        <v>572</v>
      </c>
      <c r="B170" s="730" t="s">
        <v>573</v>
      </c>
      <c r="C170" s="731" t="s">
        <v>597</v>
      </c>
      <c r="D170" s="732" t="s">
        <v>598</v>
      </c>
      <c r="E170" s="733">
        <v>50113016</v>
      </c>
      <c r="F170" s="732" t="s">
        <v>841</v>
      </c>
      <c r="G170" s="731" t="s">
        <v>604</v>
      </c>
      <c r="H170" s="731">
        <v>210114</v>
      </c>
      <c r="I170" s="731">
        <v>210114</v>
      </c>
      <c r="J170" s="731" t="s">
        <v>842</v>
      </c>
      <c r="K170" s="731" t="s">
        <v>843</v>
      </c>
      <c r="L170" s="734">
        <v>10446.98</v>
      </c>
      <c r="M170" s="734">
        <v>15</v>
      </c>
      <c r="N170" s="735">
        <v>156704.69999999998</v>
      </c>
    </row>
    <row r="171" spans="1:14" ht="14.45" customHeight="1" thickBot="1" x14ac:dyDescent="0.25">
      <c r="A171" s="736" t="s">
        <v>572</v>
      </c>
      <c r="B171" s="737" t="s">
        <v>573</v>
      </c>
      <c r="C171" s="738" t="s">
        <v>597</v>
      </c>
      <c r="D171" s="739" t="s">
        <v>598</v>
      </c>
      <c r="E171" s="740">
        <v>50113016</v>
      </c>
      <c r="F171" s="739" t="s">
        <v>841</v>
      </c>
      <c r="G171" s="738" t="s">
        <v>604</v>
      </c>
      <c r="H171" s="738">
        <v>210115</v>
      </c>
      <c r="I171" s="738">
        <v>210115</v>
      </c>
      <c r="J171" s="738" t="s">
        <v>842</v>
      </c>
      <c r="K171" s="738" t="s">
        <v>844</v>
      </c>
      <c r="L171" s="741">
        <v>20893.95</v>
      </c>
      <c r="M171" s="741">
        <v>30</v>
      </c>
      <c r="N171" s="742">
        <v>626818.5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AE213423-E6E0-4CD7-B8B3-2057FCBDB473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2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.85546875" style="328" customWidth="1"/>
    <col min="5" max="5" width="5.5703125" style="331" customWidth="1"/>
    <col min="6" max="6" width="10.85546875" style="328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3" t="s">
        <v>184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757" t="s">
        <v>845</v>
      </c>
      <c r="B5" s="727"/>
      <c r="C5" s="747">
        <v>0</v>
      </c>
      <c r="D5" s="727">
        <v>721.86</v>
      </c>
      <c r="E5" s="747">
        <v>1</v>
      </c>
      <c r="F5" s="728">
        <v>721.86</v>
      </c>
    </row>
    <row r="6" spans="1:6" ht="14.45" customHeight="1" thickBot="1" x14ac:dyDescent="0.25">
      <c r="A6" s="758" t="s">
        <v>846</v>
      </c>
      <c r="B6" s="750">
        <v>4463.3099999999995</v>
      </c>
      <c r="C6" s="751">
        <v>0.29832977675146449</v>
      </c>
      <c r="D6" s="750">
        <v>10497.683999999999</v>
      </c>
      <c r="E6" s="751">
        <v>0.70167022324853545</v>
      </c>
      <c r="F6" s="752">
        <v>14960.993999999999</v>
      </c>
    </row>
    <row r="7" spans="1:6" ht="14.45" customHeight="1" thickBot="1" x14ac:dyDescent="0.25">
      <c r="A7" s="753" t="s">
        <v>3</v>
      </c>
      <c r="B7" s="754">
        <v>4463.3099999999995</v>
      </c>
      <c r="C7" s="755">
        <v>0.28459807124392023</v>
      </c>
      <c r="D7" s="754">
        <v>11219.544</v>
      </c>
      <c r="E7" s="755">
        <v>0.71540192875607977</v>
      </c>
      <c r="F7" s="756">
        <v>15682.853999999999</v>
      </c>
    </row>
    <row r="8" spans="1:6" ht="14.45" customHeight="1" thickBot="1" x14ac:dyDescent="0.25"/>
    <row r="9" spans="1:6" ht="14.45" customHeight="1" x14ac:dyDescent="0.2">
      <c r="A9" s="757" t="s">
        <v>847</v>
      </c>
      <c r="B9" s="727">
        <v>1725.98</v>
      </c>
      <c r="C9" s="747">
        <v>1</v>
      </c>
      <c r="D9" s="727"/>
      <c r="E9" s="747">
        <v>0</v>
      </c>
      <c r="F9" s="728">
        <v>1725.98</v>
      </c>
    </row>
    <row r="10" spans="1:6" ht="14.45" customHeight="1" x14ac:dyDescent="0.2">
      <c r="A10" s="760" t="s">
        <v>848</v>
      </c>
      <c r="B10" s="734"/>
      <c r="C10" s="748">
        <v>0</v>
      </c>
      <c r="D10" s="734">
        <v>40.39</v>
      </c>
      <c r="E10" s="748">
        <v>1</v>
      </c>
      <c r="F10" s="735">
        <v>40.39</v>
      </c>
    </row>
    <row r="11" spans="1:6" ht="14.45" customHeight="1" x14ac:dyDescent="0.2">
      <c r="A11" s="760" t="s">
        <v>849</v>
      </c>
      <c r="B11" s="734">
        <v>73.609999999999985</v>
      </c>
      <c r="C11" s="748">
        <v>1</v>
      </c>
      <c r="D11" s="734"/>
      <c r="E11" s="748">
        <v>0</v>
      </c>
      <c r="F11" s="735">
        <v>73.609999999999985</v>
      </c>
    </row>
    <row r="12" spans="1:6" ht="14.45" customHeight="1" x14ac:dyDescent="0.2">
      <c r="A12" s="760" t="s">
        <v>850</v>
      </c>
      <c r="B12" s="734"/>
      <c r="C12" s="748">
        <v>0</v>
      </c>
      <c r="D12" s="734">
        <v>399.84000000000003</v>
      </c>
      <c r="E12" s="748">
        <v>1</v>
      </c>
      <c r="F12" s="735">
        <v>399.84000000000003</v>
      </c>
    </row>
    <row r="13" spans="1:6" ht="14.45" customHeight="1" x14ac:dyDescent="0.2">
      <c r="A13" s="760" t="s">
        <v>851</v>
      </c>
      <c r="B13" s="734"/>
      <c r="C13" s="748">
        <v>0</v>
      </c>
      <c r="D13" s="734">
        <v>4148.6759999999995</v>
      </c>
      <c r="E13" s="748">
        <v>1</v>
      </c>
      <c r="F13" s="735">
        <v>4148.6759999999995</v>
      </c>
    </row>
    <row r="14" spans="1:6" ht="14.45" customHeight="1" x14ac:dyDescent="0.2">
      <c r="A14" s="760" t="s">
        <v>852</v>
      </c>
      <c r="B14" s="734"/>
      <c r="C14" s="748">
        <v>0</v>
      </c>
      <c r="D14" s="734">
        <v>150.768</v>
      </c>
      <c r="E14" s="748">
        <v>1</v>
      </c>
      <c r="F14" s="735">
        <v>150.768</v>
      </c>
    </row>
    <row r="15" spans="1:6" ht="14.45" customHeight="1" x14ac:dyDescent="0.2">
      <c r="A15" s="760" t="s">
        <v>853</v>
      </c>
      <c r="B15" s="734"/>
      <c r="C15" s="748">
        <v>0</v>
      </c>
      <c r="D15" s="734">
        <v>41.88</v>
      </c>
      <c r="E15" s="748">
        <v>1</v>
      </c>
      <c r="F15" s="735">
        <v>41.88</v>
      </c>
    </row>
    <row r="16" spans="1:6" ht="14.45" customHeight="1" x14ac:dyDescent="0.2">
      <c r="A16" s="760" t="s">
        <v>854</v>
      </c>
      <c r="B16" s="734"/>
      <c r="C16" s="748">
        <v>0</v>
      </c>
      <c r="D16" s="734">
        <v>1511.6399999999999</v>
      </c>
      <c r="E16" s="748">
        <v>1</v>
      </c>
      <c r="F16" s="735">
        <v>1511.6399999999999</v>
      </c>
    </row>
    <row r="17" spans="1:6" ht="14.45" customHeight="1" x14ac:dyDescent="0.2">
      <c r="A17" s="760" t="s">
        <v>855</v>
      </c>
      <c r="B17" s="734"/>
      <c r="C17" s="748">
        <v>0</v>
      </c>
      <c r="D17" s="734">
        <v>404.34999999999997</v>
      </c>
      <c r="E17" s="748">
        <v>1</v>
      </c>
      <c r="F17" s="735">
        <v>404.34999999999997</v>
      </c>
    </row>
    <row r="18" spans="1:6" ht="14.45" customHeight="1" x14ac:dyDescent="0.2">
      <c r="A18" s="760" t="s">
        <v>856</v>
      </c>
      <c r="B18" s="734"/>
      <c r="C18" s="748">
        <v>0</v>
      </c>
      <c r="D18" s="734">
        <v>4238.01</v>
      </c>
      <c r="E18" s="748">
        <v>1</v>
      </c>
      <c r="F18" s="735">
        <v>4238.01</v>
      </c>
    </row>
    <row r="19" spans="1:6" ht="14.45" customHeight="1" x14ac:dyDescent="0.2">
      <c r="A19" s="760" t="s">
        <v>857</v>
      </c>
      <c r="B19" s="734"/>
      <c r="C19" s="748">
        <v>0</v>
      </c>
      <c r="D19" s="734">
        <v>199.04</v>
      </c>
      <c r="E19" s="748">
        <v>1</v>
      </c>
      <c r="F19" s="735">
        <v>199.04</v>
      </c>
    </row>
    <row r="20" spans="1:6" ht="14.45" customHeight="1" x14ac:dyDescent="0.2">
      <c r="A20" s="760" t="s">
        <v>858</v>
      </c>
      <c r="B20" s="734">
        <v>89.359999999999985</v>
      </c>
      <c r="C20" s="748">
        <v>1</v>
      </c>
      <c r="D20" s="734"/>
      <c r="E20" s="748">
        <v>0</v>
      </c>
      <c r="F20" s="735">
        <v>89.359999999999985</v>
      </c>
    </row>
    <row r="21" spans="1:6" ht="14.45" customHeight="1" x14ac:dyDescent="0.2">
      <c r="A21" s="760" t="s">
        <v>859</v>
      </c>
      <c r="B21" s="734"/>
      <c r="C21" s="748">
        <v>0</v>
      </c>
      <c r="D21" s="734">
        <v>84.95</v>
      </c>
      <c r="E21" s="748">
        <v>1</v>
      </c>
      <c r="F21" s="735">
        <v>84.95</v>
      </c>
    </row>
    <row r="22" spans="1:6" ht="14.45" customHeight="1" thickBot="1" x14ac:dyDescent="0.25">
      <c r="A22" s="758" t="s">
        <v>860</v>
      </c>
      <c r="B22" s="750">
        <v>2574.3599999999997</v>
      </c>
      <c r="C22" s="751">
        <v>1</v>
      </c>
      <c r="D22" s="750"/>
      <c r="E22" s="751">
        <v>0</v>
      </c>
      <c r="F22" s="752">
        <v>2574.3599999999997</v>
      </c>
    </row>
    <row r="23" spans="1:6" ht="14.45" customHeight="1" thickBot="1" x14ac:dyDescent="0.25">
      <c r="A23" s="753" t="s">
        <v>3</v>
      </c>
      <c r="B23" s="754">
        <v>4463.3099999999995</v>
      </c>
      <c r="C23" s="755">
        <v>0.28459807124392017</v>
      </c>
      <c r="D23" s="754">
        <v>11219.544000000002</v>
      </c>
      <c r="E23" s="755">
        <v>0.71540192875607966</v>
      </c>
      <c r="F23" s="756">
        <v>15682.854000000003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DAE5A759-523D-4B09-B0FD-3F115C634496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2021-05-03T13:29:44Z</dcterms:modified>
</cp:coreProperties>
</file>