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BEBCC4A-C65E-4358-A570-9D9C6E9F1AA6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4" i="371" l="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K17" i="431"/>
  <c r="L13" i="431"/>
  <c r="M9" i="431"/>
  <c r="M17" i="431"/>
  <c r="O9" i="431"/>
  <c r="O17" i="431"/>
  <c r="P13" i="431"/>
  <c r="Q9" i="431"/>
  <c r="K18" i="431"/>
  <c r="Q10" i="431"/>
  <c r="O19" i="431"/>
  <c r="C10" i="431"/>
  <c r="C18" i="431"/>
  <c r="D14" i="431"/>
  <c r="E10" i="431"/>
  <c r="E18" i="431"/>
  <c r="F14" i="431"/>
  <c r="G10" i="431"/>
  <c r="G18" i="431"/>
  <c r="H14" i="431"/>
  <c r="I10" i="431"/>
  <c r="J14" i="431"/>
  <c r="K10" i="431"/>
  <c r="L14" i="431"/>
  <c r="N14" i="431"/>
  <c r="O18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O11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O14" i="431"/>
  <c r="J11" i="431"/>
  <c r="M15" i="431"/>
  <c r="N11" i="431"/>
  <c r="O15" i="431"/>
  <c r="P19" i="431"/>
  <c r="Q11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L18" i="431"/>
  <c r="M14" i="431"/>
  <c r="N10" i="431"/>
  <c r="N18" i="431"/>
  <c r="P10" i="431"/>
  <c r="P18" i="431"/>
  <c r="Q14" i="431"/>
  <c r="L11" i="431"/>
  <c r="Q15" i="431"/>
  <c r="Q19" i="431"/>
  <c r="C15" i="431"/>
  <c r="D11" i="431"/>
  <c r="D19" i="431"/>
  <c r="E15" i="431"/>
  <c r="F11" i="431"/>
  <c r="F19" i="431"/>
  <c r="G15" i="431"/>
  <c r="H11" i="431"/>
  <c r="H19" i="431"/>
  <c r="I15" i="431"/>
  <c r="J19" i="431"/>
  <c r="K15" i="431"/>
  <c r="L19" i="431"/>
  <c r="N19" i="431"/>
  <c r="P11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N13" i="431"/>
  <c r="Q17" i="431"/>
  <c r="I18" i="431"/>
  <c r="M10" i="431"/>
  <c r="M18" i="431"/>
  <c r="O10" i="431"/>
  <c r="P14" i="431"/>
  <c r="Q18" i="431"/>
  <c r="P15" i="431"/>
  <c r="S18" i="431" l="1"/>
  <c r="R18" i="431"/>
  <c r="S17" i="431"/>
  <c r="R17" i="431"/>
  <c r="R16" i="431"/>
  <c r="S16" i="431"/>
  <c r="R19" i="431"/>
  <c r="S19" i="431"/>
  <c r="R15" i="431"/>
  <c r="S15" i="431"/>
  <c r="R14" i="431"/>
  <c r="S14" i="431"/>
  <c r="S11" i="431"/>
  <c r="R11" i="431"/>
  <c r="R13" i="431"/>
  <c r="S13" i="431"/>
  <c r="S20" i="431"/>
  <c r="R20" i="431"/>
  <c r="S12" i="431"/>
  <c r="R12" i="431"/>
  <c r="S10" i="431"/>
  <c r="R10" i="431"/>
  <c r="R9" i="431"/>
  <c r="S9" i="431"/>
  <c r="N8" i="431"/>
  <c r="E8" i="431"/>
  <c r="C8" i="431"/>
  <c r="H8" i="431"/>
  <c r="L8" i="431"/>
  <c r="I8" i="431"/>
  <c r="J8" i="431"/>
  <c r="Q8" i="431"/>
  <c r="K8" i="431"/>
  <c r="G8" i="431"/>
  <c r="M8" i="431"/>
  <c r="D8" i="431"/>
  <c r="F8" i="431"/>
  <c r="P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K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<sst xmlns="http://schemas.openxmlformats.org/spreadsheetml/2006/main" count="13827" uniqueCount="3208">
  <si>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</si>
  <si>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</si>
  <si>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</si>
  <si>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</si>
  <si>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</si>
  <si>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</si>
  <si>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</si>
  <si>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</si>
  <si>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</si>
  <si>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</si>
  <si>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</si>
  <si>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</si>
  <si>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</si>
  <si>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</si>
  <si>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</si>
  <si>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</si>
  <si>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</si>
  <si>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</si>
  <si>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</si>
  <si>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</si>
  <si>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</si>
  <si>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</si>
  <si>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</si>
  <si>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</si>
  <si>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</si>
  <si>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</si>
  <si>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</si>
  <si>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</si>
  <si>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</si>
  <si>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</si>
  <si>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</si>
  <si>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</si>
  <si>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</si>
  <si>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</si>
  <si>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</si>
  <si>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</si>
  <si>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</si>
  <si>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</si>
  <si>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</si>
  <si>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</si>
  <si>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</si>
  <si>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</si>
  <si>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</si>
  <si>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</si>
  <si>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</si>
  <si>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</si>
  <si>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</si>
  <si>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</si>
  <si>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</si>
  <si>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</si>
  <si>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</si>
  <si>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</si>
  <si>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</si>
  <si>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</si>
  <si>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</si>
  <si>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</si>
  <si>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</si>
  <si>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</si>
  <si>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</si>
  <si>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</si>
  <si>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</si>
  <si>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</si>
  <si>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</si>
  <si>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</si>
  <si>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</si>
  <si>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</si>
  <si>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</si>
  <si>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</si>
  <si>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</si>
  <si>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</si>
  <si>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</si>
  <si>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</si>
  <si>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</si>
  <si>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</si>
  <si>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</si>
  <si>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</si>
  <si>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</si>
  <si>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</si>
  <si>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</si>
  <si>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</si>
  <si>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</si>
  <si>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</si>
  <si>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</si>
  <si>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</si>
  <si>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</si>
  <si>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</si>
  <si>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</si>
  <si>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</si>
  <si>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</si>
  <si>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</si>
  <si>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</si>
  <si>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</si>
  <si>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</si>
  <si>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</si>
  <si>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</si>
  <si>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</si>
  <si>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</si>
  <si>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</si>
  <si>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</si>
  <si>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</si>
  <si>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</si>
  <si>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</si>
  <si>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</si>
  <si>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</si>
  <si>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</si>
  <si>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</si>
  <si>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</si>
  <si>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</si>
  <si>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</si>
  <si>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</si>
  <si>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</si>
  <si>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</si>
  <si>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</si>
  <si>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</si>
  <si>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</si>
  <si>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</si>
  <si>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</si>
  <si>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</si>
  <si>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</si>
  <si>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</si>
  <si>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</si>
  <si>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</si>
  <si>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</si>
  <si>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</si>
  <si>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</si>
  <si>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</si>
  <si>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</si>
  <si>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</si>
  <si>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</si>
  <si>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</si>
  <si>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</si>
  <si>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</si>
  <si>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</si>
  <si>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</si>
  <si>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</si>
  <si>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</si>
  <si>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</si>
  <si>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</si>
  <si>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</si>
  <si>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</si>
  <si>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</si>
  <si>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</si>
  <si>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</si>
  <si>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</si>
  <si>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</si>
  <si>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</si>
  <si>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</si>
  <si>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</si>
  <si>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</si>
  <si>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</si>
  <si>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</si>
  <si>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</si>
  <si>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</si>
  <si>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</si>
  <si>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</si>
  <si>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</si>
  <si>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</si>
  <si>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</si>
  <si>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</si>
  <si>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</si>
  <si>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</si>
  <si>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</si>
  <si>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</si>
  <si>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</si>
  <si>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</si>
  <si>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</si>
  <si>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</si>
  <si>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</si>
  <si>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</si>
  <si>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</si>
  <si>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</si>
  <si>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</si>
  <si>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</si>
  <si>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</si>
  <si>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</si>
  <si>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</si>
  <si>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</si>
  <si>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</si>
  <si>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</si>
  <si>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</si>
  <si>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</si>
  <si>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</si>
  <si>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</si>
  <si>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</si>
  <si>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</si>
  <si>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</si>
  <si>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</si>
  <si>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</si>
  <si>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</si>
  <si>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</si>
  <si>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</si>
  <si>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</si>
  <si>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</si>
  <si>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</si>
  <si>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</si>
  <si>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</si>
  <si>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</si>
  <si>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</si>
  <si>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</si>
  <si>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</si>
  <si>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</si>
  <si>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</si>
  <si>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</si>
  <si>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</si>
  <si>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</si>
  <si>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</si>
  <si>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</si>
  <si>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</si>
  <si>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</si>
  <si>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</si>
  <si>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</si>
  <si>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</si>
  <si>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</si>
  <si>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</si>
  <si>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</si>
  <si>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</si>
  <si>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</si>
  <si>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</si>
  <si>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</si>
  <si>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</si>
  <si>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</si>
  <si>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</si>
  <si>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</si>
  <si>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</si>
  <si>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</si>
  <si>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</si>
  <si>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</si>
  <si>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</si>
  <si>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</si>
  <si>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</si>
  <si>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</si>
  <si>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</si>
  <si>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</si>
  <si>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</si>
  <si>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</si>
  <si>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</si>
  <si>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</si>
  <si>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</si>
  <si>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</si>
  <si>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</si>
  <si>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</si>
  <si>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</si>
  <si>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</si>
  <si>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</si>
  <si>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</si>
  <si>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</si>
  <si>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</si>
  <si>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</si>
  <si>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</si>
  <si>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</si>
  <si>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</si>
  <si>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</si>
  <si>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</si>
  <si>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</si>
  <si>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</si>
  <si>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</si>
  <si>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</si>
  <si>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</si>
  <si>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</si>
  <si>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</si>
  <si>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</si>
  <si>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</si>
  <si>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</si>
  <si>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</si>
  <si>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</si>
  <si>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</si>
  <si>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</si>
  <si>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</si>
  <si>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</si>
  <si>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</si>
  <si>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</si>
  <si>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</si>
  <si>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</si>
  <si>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</si>
  <si>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</si>
  <si>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</si>
  <si>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</si>
  <si>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</si>
  <si>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</si>
  <si>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</si>
  <si>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</si>
  <si>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</si>
  <si>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</si>
  <si>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</si>
  <si>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</si>
  <si>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</si>
  <si>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</si>
  <si>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</si>
  <si>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</si>
  <si>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</si>
  <si>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</si>
  <si>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</si>
  <si>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</si>
  <si>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</si>
  <si>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</si>
  <si>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</si>
  <si>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</si>
  <si>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</si>
  <si>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</si>
  <si>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</si>
  <si>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</si>
  <si>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</si>
  <si>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</si>
  <si>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</si>
  <si>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</si>
  <si>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</si>
  <si>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</si>
  <si>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</si>
  <si>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</si>
  <si>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</si>
  <si>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</si>
  <si>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</si>
  <si>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</si>
  <si>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</si>
  <si>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</si>
  <si>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</si>
  <si>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</si>
  <si>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</si>
  <si>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</si>
  <si>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</si>
  <si>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</si>
  <si>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</si>
  <si>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</si>
  <si>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</si>
  <si>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</si>
  <si>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</si>
  <si>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</si>
  <si>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</si>
  <si>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</si>
  <si>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</si>
  <si>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</si>
  <si>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</si>
  <si>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</si>
  <si>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</si>
  <si>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</si>
  <si>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</si>
  <si>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</si>
  <si>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</si>
  <si>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</si>
  <si>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</si>
  <si>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</si>
  <si>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</si>
  <si>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</si>
  <si>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</si>
  <si>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</si>
  <si>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</si>
  <si>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</si>
  <si>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</si>
  <si>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</si>
  <si>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</si>
  <si>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</si>
  <si>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</si>
  <si>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</si>
  <si>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</si>
  <si>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</si>
  <si>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</si>
  <si>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</si>
  <si>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</si>
  <si>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</si>
  <si>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</si>
  <si>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</si>
  <si>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</si>
  <si>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</si>
  <si>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</si>
  <si>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</si>
  <si>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</si>
  <si>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</si>
  <si>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</si>
  <si>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</si>
  <si>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</si>
  <si>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</si>
  <si>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</si>
  <si>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</si>
  <si>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</si>
  <si>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</si>
  <si>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</si>
  <si>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</si>
  <si>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</si>
  <si>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</si>
  <si>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</si>
  <si>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</si>
  <si>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</si>
  <si>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</si>
  <si>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</si>
  <si>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</si>
  <si>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</si>
  <si>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</si>
  <si>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</si>
  <si>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</si>
  <si>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</si>
  <si>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</si>
  <si>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</si>
  <si>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</si>
  <si>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</si>
  <si>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</si>
  <si>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</si>
  <si>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</si>
  <si>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</si>
  <si>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</si>
  <si>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</si>
  <si>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</si>
  <si>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</si>
  <si>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</si>
  <si>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</si>
  <si>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</si>
  <si>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</si>
  <si>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</si>
  <si>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</si>
  <si>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</si>
  <si>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</si>
  <si>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</si>
  <si>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</si>
  <si>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</si>
  <si>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</si>
  <si>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</si>
  <si>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</si>
  <si>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</si>
  <si>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</si>
  <si>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</si>
  <si>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</si>
  <si>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</si>
  <si>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</si>
  <si>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</si>
  <si>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</si>
  <si>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</si>
  <si>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</si>
  <si>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</si>
  <si>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</si>
  <si>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</si>
  <si>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</si>
  <si>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</si>
  <si>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</si>
  <si>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</si>
  <si>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</si>
  <si>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</si>
  <si>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</si>
  <si>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</si>
  <si>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</si>
  <si>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</si>
  <si>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</si>
  <si>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</si>
  <si>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</si>
  <si>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</si>
  <si>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</si>
  <si>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</si>
  <si>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</si>
  <si>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</si>
  <si>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</si>
  <si>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</si>
  <si>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</si>
  <si>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</si>
  <si>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</si>
  <si>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</si>
  <si>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</si>
  <si>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</si>
  <si>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</si>
  <si>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</si>
  <si>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</si>
  <si>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</si>
  <si>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</si>
  <si>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</si>
  <si>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</si>
  <si>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</si>
  <si>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</si>
  <si>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</si>
  <si>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</si>
  <si>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</si>
  <si>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</si>
  <si>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</si>
  <si>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</si>
  <si>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</si>
  <si>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</si>
  <si>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</si>
  <si>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</si>
  <si>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</si>
  <si>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</si>
  <si>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</si>
  <si>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</si>
  <si>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</si>
  <si>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</si>
  <si>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</si>
  <si>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</si>
  <si>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</si>
  <si>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</si>
  <si>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</si>
  <si>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</si>
  <si>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</si>
  <si>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</si>
  <si>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</si>
  <si>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</si>
  <si>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</si>
  <si>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</si>
  <si>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</si>
  <si>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</si>
  <si>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</si>
  <si>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</si>
  <si>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</si>
  <si>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</si>
  <si>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</si>
  <si>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</si>
  <si>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</si>
  <si>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</si>
  <si>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</si>
  <si>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</si>
  <si>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</si>
  <si>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</si>
  <si>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</si>
  <si>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</si>
  <si>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</si>
  <si>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</si>
  <si>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</si>
  <si>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</si>
  <si>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</si>
  <si>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</si>
  <si>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</si>
  <si>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</si>
  <si>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</si>
  <si>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</si>
  <si>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</si>
  <si>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</si>
  <si>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</si>
  <si>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</si>
  <si>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</si>
  <si>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</si>
  <si>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</si>
  <si>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</si>
  <si>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</si>
  <si>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</si>
  <si>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</si>
  <si>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</si>
  <si>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</si>
  <si>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</si>
  <si>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</si>
  <si>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</si>
  <si>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</si>
  <si>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</si>
  <si>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</si>
  <si>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</si>
  <si>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</si>
  <si>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</si>
  <si>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</si>
  <si>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</si>
  <si>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</si>
  <si>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</si>
  <si>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</si>
  <si>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</si>
  <si>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</si>
  <si>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</si>
  <si>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</si>
  <si>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</si>
  <si>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</si>
  <si>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</si>
  <si>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</si>
  <si>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</si>
  <si>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</si>
  <si>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</si>
  <si>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</si>
  <si>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</si>
  <si>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</si>
  <si>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</si>
  <si>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</si>
  <si>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</si>
  <si>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</si>
  <si>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</si>
  <si>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</si>
  <si>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</si>
  <si>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</si>
  <si>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</si>
  <si>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</si>
  <si>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</si>
  <si>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</si>
  <si>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</si>
  <si>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</si>
  <si>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</si>
  <si>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</si>
  <si>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</si>
  <si>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</si>
  <si>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</si>
  <si>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</si>
  <si>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</si>
  <si>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</si>
  <si>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</si>
  <si>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</si>
  <si>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</si>
  <si>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</si>
  <si>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</si>
  <si>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</si>
  <si>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</si>
  <si>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</si>
  <si>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</si>
  <si>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</si>
  <si>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</si>
  <si>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</si>
  <si>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</si>
  <si>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</si>
  <si>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</si>
  <si>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</si>
  <si>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</si>
  <si>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</si>
  <si>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</si>
  <si>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</si>
  <si>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</si>
  <si>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</si>
  <si>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</si>
  <si>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</si>
  <si>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</si>
  <si>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</si>
  <si>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</si>
  <si>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</si>
  <si>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</si>
  <si>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</si>
  <si>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</si>
  <si>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</si>
  <si>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0901</t>
  </si>
  <si>
    <t>NOVO: vedení klinického pracoviště</t>
  </si>
  <si>
    <t>NOVO: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</si>
  <si>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</si>
  <si>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</si>
  <si>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</si>
  <si>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</si>
  <si>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</si>
  <si>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</si>
  <si>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</si>
  <si>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</si>
  <si>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</si>
  <si>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</si>
  <si>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</si>
  <si>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</si>
  <si>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Enticon 30 ml</t>
  </si>
  <si>
    <t>Espumisan kapky 100mg/ml por. gtt.30ml</t>
  </si>
  <si>
    <t>FULTIUM D3</t>
  </si>
  <si>
    <t>10000IU/ML POR GTT SOL 1X10ML I</t>
  </si>
  <si>
    <t>CHLORID SODNÝ 0,9% BRAUN</t>
  </si>
  <si>
    <t>INF SOL 20X100MLPELAH</t>
  </si>
  <si>
    <t>IBUPROFEN AL</t>
  </si>
  <si>
    <t>400MG TBL FLM 100</t>
  </si>
  <si>
    <t>IMAZOL KRÉMPASTA</t>
  </si>
  <si>
    <t>10MG/G DRM PST 1X30G</t>
  </si>
  <si>
    <t>IMAZOL PLUS</t>
  </si>
  <si>
    <t>10MG/G+2,5MG/G CRM 30G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</si>
  <si>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</si>
  <si>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</si>
  <si>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</si>
  <si>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</si>
  <si>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</si>
  <si>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</si>
  <si>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IR  AQUA STERILE WATER  IRRIG. 1000ML Pour Bottle</t>
  </si>
  <si>
    <t>IR OPLACH Baxter</t>
  </si>
  <si>
    <t>IR SOL. COFFEINI 1%</t>
  </si>
  <si>
    <t>Roztok p.o. 30ml - aseptická příprava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</si>
  <si>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</si>
  <si>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</si>
  <si>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</si>
  <si>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</si>
  <si>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</si>
  <si>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</si>
  <si>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10G</t>
  </si>
  <si>
    <t>KL KAPSLE</t>
  </si>
  <si>
    <t>KL PRIPRAVEK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</si>
  <si>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</si>
  <si>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</si>
  <si>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</si>
  <si>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</si>
  <si>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</si>
  <si>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</si>
  <si>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</si>
  <si>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</si>
  <si>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</si>
  <si>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</si>
  <si>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</si>
  <si>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</si>
  <si>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OPH GTT SOL 1X10ML</t>
  </si>
  <si>
    <t>PIMAFUCORT</t>
  </si>
  <si>
    <t>10MG/G+10MG/G+3,5MG/G UNG 15G</t>
  </si>
  <si>
    <t>VIGANTOL</t>
  </si>
  <si>
    <t>0,5MG/ML POR GTT SOL 1X10ML</t>
  </si>
  <si>
    <t>léky - antibiotika (LEK)</t>
  </si>
  <si>
    <t>AMPICILIN 0,5 BIOTIKA</t>
  </si>
  <si>
    <t>INJ PLV SOL 10X500MG</t>
  </si>
  <si>
    <t>FRAMYKOIN</t>
  </si>
  <si>
    <t>UNG 1X10GM</t>
  </si>
  <si>
    <t>GENTAMICIN LEK 80 MG/2 ML</t>
  </si>
  <si>
    <t>INJ SOL 10X2ML/80MG</t>
  </si>
  <si>
    <t>MEDOCLAV 1000 MG/200 MG</t>
  </si>
  <si>
    <t>INJ+INF PLV SOL 10X1.2GM</t>
  </si>
  <si>
    <t>OPHTHALMO-FRAMYKOIN</t>
  </si>
  <si>
    <t>UNG OPH 1X5GM</t>
  </si>
  <si>
    <t>OSPAMOX 250MG/5ML</t>
  </si>
  <si>
    <t>GRA SUS 1X60ML</t>
  </si>
  <si>
    <t>TOBREX</t>
  </si>
  <si>
    <t>3MG/G OPH UNG 3,5G</t>
  </si>
  <si>
    <t>GTT OPH 5ML 3MG/1ML</t>
  </si>
  <si>
    <t>AMOKSIKLAV 1.2GM</t>
  </si>
  <si>
    <t>INJ SIC 5X1.2GM</t>
  </si>
  <si>
    <t>P</t>
  </si>
  <si>
    <t>MEROPENEM BRADEX</t>
  </si>
  <si>
    <t>1G INJ/INF PLV SOL 10</t>
  </si>
  <si>
    <t>TARGOCID 200MG</t>
  </si>
  <si>
    <t>INJ SIC 1X200MG+SOL</t>
  </si>
  <si>
    <t>0.9% W/V SODIUM CHLORIDE I.V.</t>
  </si>
  <si>
    <t>INJ 20X10ML</t>
  </si>
  <si>
    <t>ACC INJEKT</t>
  </si>
  <si>
    <t>INJ SOL 5X3ML/300MG</t>
  </si>
  <si>
    <t>ACICLOVIR OLIKLA</t>
  </si>
  <si>
    <t>250MG INF PLV SOL 5</t>
  </si>
  <si>
    <t>250MG INF PLV SOL 10</t>
  </si>
  <si>
    <t>ALPROSTAN</t>
  </si>
  <si>
    <t>INF CNC SOL 10X0.2ML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</si>
  <si>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</si>
  <si>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</si>
  <si>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</si>
  <si>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</si>
  <si>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</si>
  <si>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</si>
  <si>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</si>
  <si>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L-ARGININCHL.21%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</si>
  <si>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</si>
  <si>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</si>
  <si>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</si>
  <si>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</si>
  <si>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</si>
  <si>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</si>
  <si>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</si>
  <si>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</si>
  <si>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ARDUAN</t>
  </si>
  <si>
    <t>INJ SIC 25X4MG+2ML</t>
  </si>
  <si>
    <t>Arfen 400mg/3ml inj. 6 amp.-MIMOŘÁDNÝ DOVOZ!!</t>
  </si>
  <si>
    <t>ATROVENT N</t>
  </si>
  <si>
    <t>INH SOL PSS200X20RG</t>
  </si>
  <si>
    <t>BENOXI 0.4 % UNIMED PHARMA</t>
  </si>
  <si>
    <t>BETADINE</t>
  </si>
  <si>
    <t>UNG 1X20GM</t>
  </si>
  <si>
    <t>BETADINE (CHIRURG.) - hnědá</t>
  </si>
  <si>
    <t>LIQ 1X120ML</t>
  </si>
  <si>
    <t>CALCIUMFOLINAT-EBEWE</t>
  </si>
  <si>
    <t>CPS 20X15MG</t>
  </si>
  <si>
    <t>CALYPSOL</t>
  </si>
  <si>
    <t>INJ 5X10ML/500MG</t>
  </si>
  <si>
    <t>CUROSURF</t>
  </si>
  <si>
    <t>80MG/ML ETP ISL SUS 2X1,5ML</t>
  </si>
  <si>
    <t>Cyclopentolat Minims gtt. 0.5% 1x20 mimořádný dovo</t>
  </si>
  <si>
    <t>GTT OPH 1X20</t>
  </si>
  <si>
    <t>DARAPRIM-MIMOŘÁDNÝ DOVOZ!!</t>
  </si>
  <si>
    <t>TBL 30X25MG</t>
  </si>
  <si>
    <t>DEGAN</t>
  </si>
  <si>
    <t>INJ 50X2ML/10MG</t>
  </si>
  <si>
    <t>DEXAMED</t>
  </si>
  <si>
    <t>INJ 10X2ML/8MG</t>
  </si>
  <si>
    <t>DEXMEDETOMIDINE EVER PHARMA</t>
  </si>
  <si>
    <t>100MCG/ML INF CNC SOL 25X2ML</t>
  </si>
  <si>
    <t>DIGOXIN ZENTIVA</t>
  </si>
  <si>
    <t>0,5MG/2ML INJ SOL 5X2ML</t>
  </si>
  <si>
    <t>Dobutamin Admeda 250 inf.sol50ml</t>
  </si>
  <si>
    <t>DZ OCTENISEPT drm. sol. 250 ml</t>
  </si>
  <si>
    <t>DRM SOL 1X250ML</t>
  </si>
  <si>
    <t>EMLA</t>
  </si>
  <si>
    <t>25MG/G+25MG/G CRM 1X30G</t>
  </si>
  <si>
    <t>FLIXOTIDE 50 INHALER N</t>
  </si>
  <si>
    <t>INH SUS PSS120X50RG</t>
  </si>
  <si>
    <t>FLOXAL</t>
  </si>
  <si>
    <t>GTT OPH 1X5ML</t>
  </si>
  <si>
    <t>FUROSEMID ACCORD</t>
  </si>
  <si>
    <t>10MG/ML INJ/INF SOL 10X2ML</t>
  </si>
  <si>
    <t>FUROSEMID HAMELN</t>
  </si>
  <si>
    <t>10MG/ML INJ SOL 10X2ML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</si>
  <si>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</si>
  <si>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</si>
  <si>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</si>
  <si>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</si>
  <si>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</si>
  <si>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</si>
  <si>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</si>
  <si>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</si>
  <si>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</si>
  <si>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</si>
  <si>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</si>
  <si>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</si>
  <si>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IBUPROFEN AL 400</t>
  </si>
  <si>
    <t>400MG TBL FLM 50</t>
  </si>
  <si>
    <t>IMIPENEM/CILASTATIN APTAPHARMA</t>
  </si>
  <si>
    <t>500MG/500MG INF PLV SOL 10</t>
  </si>
  <si>
    <t>IR OG. COLL.HOMAT.HYDROBROM.1%10G</t>
  </si>
  <si>
    <t>COLL</t>
  </si>
  <si>
    <t>IR OG. COLL.PHENYLEPHRINI  1% 10g</t>
  </si>
  <si>
    <t>COLL  1%</t>
  </si>
  <si>
    <t>IR OG. COLL.PHENYLEPHRINI  2% 10g</t>
  </si>
  <si>
    <t>COLL  2%</t>
  </si>
  <si>
    <t>IR SOL. NATRII BENZOICI 10%</t>
  </si>
  <si>
    <t>IR 100 ml Infuze</t>
  </si>
  <si>
    <t>IR SOL. SACCHAROSI 24%</t>
  </si>
  <si>
    <t>Roztok p.o. 40ml - aseptická příprava</t>
  </si>
  <si>
    <t>Kalciový sirup Generica 100 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</si>
  <si>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</si>
  <si>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</si>
  <si>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</si>
  <si>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</si>
  <si>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</si>
  <si>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KEPPRA 100 MG/ML</t>
  </si>
  <si>
    <t>POR SOL 300ML/30GM</t>
  </si>
  <si>
    <t>INF CNC SOL 10X5ML II</t>
  </si>
  <si>
    <t>KL AQUA PURIF. KUL,FAG 5 kg</t>
  </si>
  <si>
    <t>KL AQUA PURIF. KUL., FAG. 1 kg</t>
  </si>
  <si>
    <t>KL CPS ACIDUM FOLICUM 2,5MG</t>
  </si>
  <si>
    <t>KL CR.NEOAQUASORBI, 30G</t>
  </si>
  <si>
    <t>KL EREVIT GTT. 30G</t>
  </si>
  <si>
    <t>KL FOSFÁTOVÝ ROZTOK 0,83mmol/ml 50ml</t>
  </si>
  <si>
    <t>Na2HPO4, KH2PO4</t>
  </si>
  <si>
    <t>KL HELIANTHI OLEUM 45g</t>
  </si>
  <si>
    <t>KL CHLORAL.HYDRAS SOL. 50 g</t>
  </si>
  <si>
    <t>KL MORPHINI HYDROCHL. 0,008 AQ.P. AD 20G</t>
  </si>
  <si>
    <t>Novoroz. odd.</t>
  </si>
  <si>
    <t>KL POLYSAN, OL.HELIANTHI AA AD 300G</t>
  </si>
  <si>
    <t>KL SOL.ARG.NITR.20% 20G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</si>
  <si>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</si>
  <si>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</si>
  <si>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</si>
  <si>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</si>
  <si>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</si>
  <si>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</si>
  <si>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Kulíšek Forte sáčky 10*6,8g</t>
  </si>
  <si>
    <t>LOCOID CRELO 0,1%</t>
  </si>
  <si>
    <t>LOT 1X30GM</t>
  </si>
  <si>
    <t>LUMINAL</t>
  </si>
  <si>
    <t>INJ 5X1ML/219MG</t>
  </si>
  <si>
    <t>MAGNESIUM SULFATE KALCEKS</t>
  </si>
  <si>
    <t>100MG/ML INJ/INF SOL 5X10ML</t>
  </si>
  <si>
    <t>MALTOFER</t>
  </si>
  <si>
    <t>POR GTT SOL 30ML</t>
  </si>
  <si>
    <t>MESOCAIN</t>
  </si>
  <si>
    <t>GEL 1X20GM</t>
  </si>
  <si>
    <t>MIDAZOLAM ACCORD 5 MG/ML</t>
  </si>
  <si>
    <t>INJ+INF SOL 10X1ML</t>
  </si>
  <si>
    <t>MS HELIANTHI OLEUM ZASOBNI</t>
  </si>
  <si>
    <t>DPH 15%</t>
  </si>
  <si>
    <t>NALBUPHIN ORPHA</t>
  </si>
  <si>
    <t>INJ SOL 10X2ML</t>
  </si>
  <si>
    <t>NATRIUM CHLORATUM BBP</t>
  </si>
  <si>
    <t>100MG/ML INJ SOL 5X10ML</t>
  </si>
  <si>
    <t>Nefrocarnit 1g - MIMOŘ.DOVOZ!!!</t>
  </si>
  <si>
    <t>10x5ml</t>
  </si>
  <si>
    <t>NESTLÉ Beba Comfort 1 HMO 800g</t>
  </si>
  <si>
    <t>NIMBEX</t>
  </si>
  <si>
    <t>INJ SOL 5X10ML/20MG</t>
  </si>
  <si>
    <t>NORADRENALIN LECIVA</t>
  </si>
  <si>
    <t>NORADRENALIN LÉČIVA</t>
  </si>
  <si>
    <t>IVN INF CNC SOL 5X5ML</t>
  </si>
  <si>
    <t>NOVALGIN</t>
  </si>
  <si>
    <t>INJ 10X2ML/1000MG</t>
  </si>
  <si>
    <t>NUROFEN PRO DĚTI JAHODA</t>
  </si>
  <si>
    <t>20MG/ML POR SUS 100 ML II</t>
  </si>
  <si>
    <t>Nutrilon 1 HA Prosyneo 800g</t>
  </si>
  <si>
    <t>OPHTHALMO-AZULEN</t>
  </si>
  <si>
    <t>OPHTHALMO-HYDROCORTISON LECIVA</t>
  </si>
  <si>
    <t>UNG OPH 1X5GM 0.5%</t>
  </si>
  <si>
    <t>ORTANOL</t>
  </si>
  <si>
    <t>40MG INF PLV SOL 1</t>
  </si>
  <si>
    <t>PARACETAMOL KABI 10 MG/ML</t>
  </si>
  <si>
    <t>INF SOL 10X50ML/500MG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</si>
  <si>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</si>
  <si>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</si>
  <si>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</si>
  <si>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</si>
  <si>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</si>
  <si>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</si>
  <si>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PROTAMINSULFAT LEO PHARMA 1400 HEPARIN-ANTIDOT I.E</t>
  </si>
  <si>
    <t>1400IU/ML INJ/INF SOL 5X5ML</t>
  </si>
  <si>
    <t>PYRIDOXIN LECIVA</t>
  </si>
  <si>
    <t>INJ 5X1ML 50MG</t>
  </si>
  <si>
    <t>RIVOTRIL</t>
  </si>
  <si>
    <t>INJ 5X1ML/1MG+SOLV.</t>
  </si>
  <si>
    <t>RIVOTRIL 2.5MG/ML</t>
  </si>
  <si>
    <t>POR GTT SOL 1X10ML</t>
  </si>
  <si>
    <t>SOLUVIT N PRO INFUS.</t>
  </si>
  <si>
    <t>INJ SIC 10</t>
  </si>
  <si>
    <t>SUFENTANIL TORREX 5MCG/ML</t>
  </si>
  <si>
    <t>INJ SOL 5X2ML (10rg)</t>
  </si>
  <si>
    <t>SULFADIAZIN tbl 20x500mg MIMOŘ. DOVOZ</t>
  </si>
  <si>
    <t>Swiss NatureVia Laktobacílky baby 30 sáčků</t>
  </si>
  <si>
    <t>TENSAMIN</t>
  </si>
  <si>
    <t>INJ 10X5ML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</si>
  <si>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</si>
  <si>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</si>
  <si>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</si>
  <si>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</si>
  <si>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</si>
  <si>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</si>
  <si>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</si>
  <si>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</si>
  <si>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</si>
  <si>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</si>
  <si>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</si>
  <si>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</si>
  <si>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</si>
  <si>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</si>
  <si>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</si>
  <si>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</si>
  <si>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</si>
  <si>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</si>
  <si>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</si>
  <si>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</si>
  <si>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</si>
  <si>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</si>
  <si>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</si>
  <si>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BEBA EXPERTpro HA 1 800g</t>
  </si>
  <si>
    <t>BEBA HA PRE tekutá 32x90ml new</t>
  </si>
  <si>
    <t>NEOCATE SYNEO</t>
  </si>
  <si>
    <t>POR PLV 400G</t>
  </si>
  <si>
    <t>NESTLÉ Beba Comfort HMO tekutá 32x70ml</t>
  </si>
  <si>
    <t>NESTLÉ BEBA FM85 200g</t>
  </si>
  <si>
    <t>NESTLÉ Nemléčná krupička rýžová 180g</t>
  </si>
  <si>
    <t>Nutrilon 0 Nenatal HA RTF 24x90 ml</t>
  </si>
  <si>
    <t>Nutrilon 0 Nenatal Nutriprem 400g</t>
  </si>
  <si>
    <t>Nutrilon 0 Nenatal RTF 24x70 ml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</si>
  <si>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</si>
  <si>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</si>
  <si>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</si>
  <si>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</si>
  <si>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</si>
  <si>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</si>
  <si>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</si>
  <si>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</si>
  <si>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HAEMOCOMPLETTAN P</t>
  </si>
  <si>
    <t>20MG/ML INJ/INF PLV SOL 1X1000MG</t>
  </si>
  <si>
    <t>AMIKACIN MEDOCHEMIE 500MG/2ML INJ/INF</t>
  </si>
  <si>
    <t>SOL 10X2ML</t>
  </si>
  <si>
    <t>AMOKSIKLAV FORTE 312,5 MG/5ML SUSPENZE</t>
  </si>
  <si>
    <t>POR PLV SUS 100ML</t>
  </si>
  <si>
    <t>AMPIPLUS 1000mg/500mg - mimořádný dovoz</t>
  </si>
  <si>
    <t>inj.inf.sol 25 vials</t>
  </si>
  <si>
    <t>AXETINE 750MG</t>
  </si>
  <si>
    <t>INJ SIC 10X750MG</t>
  </si>
  <si>
    <t>METRONIDAZOLE NORIDEM</t>
  </si>
  <si>
    <t>5MG/ML INF SOL 20X100ML</t>
  </si>
  <si>
    <t>5MG/ML INF SOL 10X100ML II</t>
  </si>
  <si>
    <t>PAMYCON NA PŘÍPRAVU KAPEK</t>
  </si>
  <si>
    <t>DRM PLV SOL 1X1LAH</t>
  </si>
  <si>
    <t>PENICILIN G DRASELNÁ SŮL BBP</t>
  </si>
  <si>
    <t>5000000IU INJ PLV SOL 10</t>
  </si>
  <si>
    <t>PIPERACILLIN/TAZOBACTAM KABI 4 G/0,5 G</t>
  </si>
  <si>
    <t>INF PLV SOL 10X4.5GM</t>
  </si>
  <si>
    <t>PIPERACILLIN/TAZOBACTAM OLIKLA</t>
  </si>
  <si>
    <t>4G/0,5G INF PLV SOL 10</t>
  </si>
  <si>
    <t>ROVAMYCINE 3MU</t>
  </si>
  <si>
    <t>TBL OBD 10X3MU</t>
  </si>
  <si>
    <t>SUMAMED 500 MG INFUZE</t>
  </si>
  <si>
    <t>INF PLV SOL 5X500MG</t>
  </si>
  <si>
    <t>TARGOCID 400MG</t>
  </si>
  <si>
    <t>INJ SIC 1X400MG+SOL</t>
  </si>
  <si>
    <t>TAXIMED</t>
  </si>
  <si>
    <t>1G INJ/INF PLV SOL 1</t>
  </si>
  <si>
    <t>VANCOMYCIN MYLAN 500 MG</t>
  </si>
  <si>
    <t>INF PLV SOL 1X500MG</t>
  </si>
  <si>
    <t>VORICONAZOLE FRESENIUS KABI</t>
  </si>
  <si>
    <t>200MG INF PLV SOL 1</t>
  </si>
  <si>
    <t>ZINNAT 125 MG</t>
  </si>
  <si>
    <t>GRA SUS 1X50ML</t>
  </si>
  <si>
    <t>léky - antimykotika (LEK)</t>
  </si>
  <si>
    <t>FLUCONAZOL KABI 2 MG/ML</t>
  </si>
  <si>
    <t>INF SOL 10X100ML/200MG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</si>
  <si>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</si>
  <si>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</si>
  <si>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</si>
  <si>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</si>
  <si>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</si>
  <si>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</si>
  <si>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</si>
  <si>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</si>
  <si>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</si>
  <si>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</si>
  <si>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</si>
  <si>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</si>
  <si>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</si>
  <si>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</si>
  <si>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</si>
  <si>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</si>
  <si>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</si>
  <si>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J02AC03 - VORIKONAZOL</t>
  </si>
  <si>
    <t>J05AB01 - ACIKLOVIR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</si>
  <si>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</si>
  <si>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</si>
  <si>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</si>
  <si>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</si>
  <si>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</si>
  <si>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</si>
  <si>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J01CR02 - AMOXICILIN A  INHIBITOR BETA-LAKTAMASY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</si>
  <si>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</si>
  <si>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</si>
  <si>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</si>
  <si>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</si>
  <si>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J01CR02</t>
  </si>
  <si>
    <t>134595</t>
  </si>
  <si>
    <t>MEDOCLAV</t>
  </si>
  <si>
    <t>1000MG/200MG INJ/INF PLV SOL 10</t>
  </si>
  <si>
    <t>J01DH02</t>
  </si>
  <si>
    <t>173750</t>
  </si>
  <si>
    <t>A02BC01</t>
  </si>
  <si>
    <t>24001</t>
  </si>
  <si>
    <t>31739</t>
  </si>
  <si>
    <t>HELICID</t>
  </si>
  <si>
    <t>C01CA03</t>
  </si>
  <si>
    <t>216900</t>
  </si>
  <si>
    <t>1MG/ML INF CNC SOL 5X5ML</t>
  </si>
  <si>
    <t>536</t>
  </si>
  <si>
    <t>1MG/ML INF CNC SOL 5X1ML</t>
  </si>
  <si>
    <t>C03CA01</t>
  </si>
  <si>
    <t>239807</t>
  </si>
  <si>
    <t>C05BA01</t>
  </si>
  <si>
    <t>3575</t>
  </si>
  <si>
    <t>HEPAROID LÉČIVA</t>
  </si>
  <si>
    <t>2MG/G CRM 30G</t>
  </si>
  <si>
    <t>96416</t>
  </si>
  <si>
    <t>AMOKSIKLAV</t>
  </si>
  <si>
    <t>250MG/62,5MG/5ML POR PLV SUS 1+STŘ</t>
  </si>
  <si>
    <t>J01CR05</t>
  </si>
  <si>
    <t>113453</t>
  </si>
  <si>
    <t>PIPERACILLIN/TAZOBACTAM KABI</t>
  </si>
  <si>
    <t>173857</t>
  </si>
  <si>
    <t>J01DC02</t>
  </si>
  <si>
    <t>64835</t>
  </si>
  <si>
    <t>AXETINE</t>
  </si>
  <si>
    <t>750MG INJ/INF PLV SOL 10</t>
  </si>
  <si>
    <t>J01DD01</t>
  </si>
  <si>
    <t>206563</t>
  </si>
  <si>
    <t>J01DH51</t>
  </si>
  <si>
    <t>227475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</si>
  <si>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</si>
  <si>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</si>
  <si>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</si>
  <si>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</si>
  <si>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</si>
  <si>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</si>
  <si>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</si>
  <si>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</si>
  <si>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J01XD01</t>
  </si>
  <si>
    <t>242332</t>
  </si>
  <si>
    <t>5MG/ML INF SOL 20X100ML I</t>
  </si>
  <si>
    <t>245255</t>
  </si>
  <si>
    <t>J02AC01</t>
  </si>
  <si>
    <t>164401</t>
  </si>
  <si>
    <t>FLUCONAZOL KABI</t>
  </si>
  <si>
    <t>2MG/ML INF SOL 10X100ML</t>
  </si>
  <si>
    <t>J02AC03</t>
  </si>
  <si>
    <t>211760</t>
  </si>
  <si>
    <t>J05AB01</t>
  </si>
  <si>
    <t>172775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</si>
  <si>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</si>
  <si>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</si>
  <si>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</si>
  <si>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</si>
  <si>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</si>
  <si>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</si>
  <si>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</si>
  <si>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</si>
  <si>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239964</t>
  </si>
  <si>
    <t>MIDAZOLAM ACCORD</t>
  </si>
  <si>
    <t>5MG/ML INJ/INF SOL 10X1ML</t>
  </si>
  <si>
    <t>N05CM18</t>
  </si>
  <si>
    <t>136755</t>
  </si>
  <si>
    <t>R03AC02</t>
  </si>
  <si>
    <t>231956</t>
  </si>
  <si>
    <t>R03BA05</t>
  </si>
  <si>
    <t>237770</t>
  </si>
  <si>
    <t>FLIXOTIDE INHALER N</t>
  </si>
  <si>
    <t>50MCG/DÁV INH SUS PSS 120DÁV</t>
  </si>
  <si>
    <t>V06XX</t>
  </si>
  <si>
    <t>217145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</si>
  <si>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</si>
  <si>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</si>
  <si>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</si>
  <si>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</si>
  <si>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</si>
  <si>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</si>
  <si>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</si>
  <si>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</si>
  <si>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</si>
  <si>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</si>
  <si>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</si>
  <si>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</si>
  <si>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</si>
  <si>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</si>
  <si>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</si>
  <si>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</si>
  <si>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</si>
  <si>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</si>
  <si>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</si>
  <si>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</si>
  <si>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</si>
  <si>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</si>
  <si>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</si>
  <si>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</si>
  <si>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</si>
  <si>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</si>
  <si>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Mizerová Marie</t>
  </si>
  <si>
    <t>Pospíšil Lukáš</t>
  </si>
  <si>
    <t>Šuláková Soňa</t>
  </si>
  <si>
    <t>Vránová Ivana</t>
  </si>
  <si>
    <t>Wita Martin</t>
  </si>
  <si>
    <t>Zedníčková Škodová Hana</t>
  </si>
  <si>
    <t>ATORVASTATIN</t>
  </si>
  <si>
    <t>93018</t>
  </si>
  <si>
    <t>SORTIS</t>
  </si>
  <si>
    <t>20MG TBL FLM 100</t>
  </si>
  <si>
    <t>AZITHROMYCIN</t>
  </si>
  <si>
    <t>45010</t>
  </si>
  <si>
    <t>AZITROMYCIN SANDOZ</t>
  </si>
  <si>
    <t>500MG TBL FLM 3</t>
  </si>
  <si>
    <t>BILASTIN</t>
  </si>
  <si>
    <t>148675</t>
  </si>
  <si>
    <t>XADOS</t>
  </si>
  <si>
    <t>20MG TBL NOB 50</t>
  </si>
  <si>
    <t>CEFUROXIM</t>
  </si>
  <si>
    <t>47725</t>
  </si>
  <si>
    <t>ZINNAT</t>
  </si>
  <si>
    <t>250MG TBL FLM 10</t>
  </si>
  <si>
    <t>CETIRIZIN</t>
  </si>
  <si>
    <t>5496</t>
  </si>
  <si>
    <t>ZODAC</t>
  </si>
  <si>
    <t>10MG TBL FLM 60</t>
  </si>
  <si>
    <t>CITALOPRAM</t>
  </si>
  <si>
    <t>230411</t>
  </si>
  <si>
    <t>CITALEC</t>
  </si>
  <si>
    <t>DEXAMETHASON</t>
  </si>
  <si>
    <t>52334</t>
  </si>
  <si>
    <t>FORTECORTIN 4</t>
  </si>
  <si>
    <t>4MG TBL NOB 20</t>
  </si>
  <si>
    <t>DONEPEZIL</t>
  </si>
  <si>
    <t>231024</t>
  </si>
  <si>
    <t>DONEPEZIL MYLAN</t>
  </si>
  <si>
    <t>10MG TBL FLM 84</t>
  </si>
  <si>
    <t>FINASTERID</t>
  </si>
  <si>
    <t>107595</t>
  </si>
  <si>
    <t>PENESTER</t>
  </si>
  <si>
    <t>5MG TBL FLM 90 II</t>
  </si>
  <si>
    <t>FYTOMENADION</t>
  </si>
  <si>
    <t>230426</t>
  </si>
  <si>
    <t>HYDROKORTISON-BUTYRÁT</t>
  </si>
  <si>
    <t>218236</t>
  </si>
  <si>
    <t>LOCOID 0,1%</t>
  </si>
  <si>
    <t>1MG/G CRM 1X30G</t>
  </si>
  <si>
    <t>CHOLEKALCIFEROL</t>
  </si>
  <si>
    <t>238119</t>
  </si>
  <si>
    <t>INOSIN PRANOBEX</t>
  </si>
  <si>
    <t>162748</t>
  </si>
  <si>
    <t>ISOPRINOSINE</t>
  </si>
  <si>
    <t>500MG TBL NOB 100</t>
  </si>
  <si>
    <t>KETOPROFEN</t>
  </si>
  <si>
    <t>84114</t>
  </si>
  <si>
    <t>FASTUM</t>
  </si>
  <si>
    <t>25MG/G GEL 50G</t>
  </si>
  <si>
    <t>KLÍŠŤOVÁ ENCEFALITIDA, INAKTIVOVANÝ CELÝ VIRUS</t>
  </si>
  <si>
    <t>215956</t>
  </si>
  <si>
    <t>FSME-IMMUN</t>
  </si>
  <si>
    <t>0,5ML INJ SUS ISP 1X0,5ML+J</t>
  </si>
  <si>
    <t>MĚKKÝ PARAFIN A TUKOVÉ PRODUKTY</t>
  </si>
  <si>
    <t>89997</t>
  </si>
  <si>
    <t>LINOLA FETT ÖLBAD</t>
  </si>
  <si>
    <t>ADT BAL 1X400ML</t>
  </si>
  <si>
    <t>MOMETASON</t>
  </si>
  <si>
    <t>170760</t>
  </si>
  <si>
    <t>MOMMOX</t>
  </si>
  <si>
    <t>0,05MG/DÁV NAS SPR SUS 140DÁV</t>
  </si>
  <si>
    <t>NADROPARIN</t>
  </si>
  <si>
    <t>213494</t>
  </si>
  <si>
    <t>FRAXIPARINE</t>
  </si>
  <si>
    <t>9500IU/ML INJ SOL ISP 10X0,4ML</t>
  </si>
  <si>
    <t>NORETHISTERON</t>
  </si>
  <si>
    <t>216963</t>
  </si>
  <si>
    <t>NORETHISTERON ZENTIVA</t>
  </si>
  <si>
    <t>5MG TBL NOB 45</t>
  </si>
  <si>
    <t>OMEPRAZOL</t>
  </si>
  <si>
    <t>25365</t>
  </si>
  <si>
    <t>20MG CPS ETD 28 I</t>
  </si>
  <si>
    <t>PREDNISON</t>
  </si>
  <si>
    <t>2963</t>
  </si>
  <si>
    <t>PREDNISON LÉČIVA</t>
  </si>
  <si>
    <t>20MG TBL NOB 20</t>
  </si>
  <si>
    <t>SALBUTAMOL</t>
  </si>
  <si>
    <t>31934</t>
  </si>
  <si>
    <t>TAKROLIMUS</t>
  </si>
  <si>
    <t>27312</t>
  </si>
  <si>
    <t>PROTOPIC</t>
  </si>
  <si>
    <t>0,1% UNG 30G</t>
  </si>
  <si>
    <t>VÁPNÍK, KOMBINACE S VITAMINEM D A/NEBO JINÝMI LÉČIVY</t>
  </si>
  <si>
    <t>206529</t>
  </si>
  <si>
    <t>CALCICHEW D3 JAHODA</t>
  </si>
  <si>
    <t>500MG/400IU TBL MND 60</t>
  </si>
  <si>
    <t>135423</t>
  </si>
  <si>
    <t>CALTRATE D3</t>
  </si>
  <si>
    <t>500MG/1000IU TBL MND 90</t>
  </si>
  <si>
    <t>AMOXICILIN A  INHIBITOR BETA-LAKTAMASY</t>
  </si>
  <si>
    <t>85525</t>
  </si>
  <si>
    <t>AMOKSIKLAV 625 MG</t>
  </si>
  <si>
    <t>500MG/125MG TBL FLM 21</t>
  </si>
  <si>
    <t>POTRAVINY PRO ZVLÁŠTNÍ LÉKAŘSKÉ ÚČELY (PZLÚ) (ČESKÁ ATC SKUP</t>
  </si>
  <si>
    <t>217281</t>
  </si>
  <si>
    <t>NUTRILON 1 NENATAL POST DISCHARGE</t>
  </si>
  <si>
    <t>POR PLV SOL 1X400G</t>
  </si>
  <si>
    <t>Jiná</t>
  </si>
  <si>
    <t>1012</t>
  </si>
  <si>
    <t>Jiný</t>
  </si>
  <si>
    <t>*2018</t>
  </si>
  <si>
    <t>ACIKLOVIR</t>
  </si>
  <si>
    <t>155938</t>
  </si>
  <si>
    <t>HERPESIN</t>
  </si>
  <si>
    <t>200MG TBL NOB 25</t>
  </si>
  <si>
    <t>BISOPROLOL</t>
  </si>
  <si>
    <t>233605</t>
  </si>
  <si>
    <t>BISOPROLOL MYLAN</t>
  </si>
  <si>
    <t>10MG TBL FLM 100</t>
  </si>
  <si>
    <t>BROMAZEPAM</t>
  </si>
  <si>
    <t>88217</t>
  </si>
  <si>
    <t>LEXAURIN</t>
  </si>
  <si>
    <t>1,5MG TBL NOB 30</t>
  </si>
  <si>
    <t>47728</t>
  </si>
  <si>
    <t>500MG TBL FLM 14</t>
  </si>
  <si>
    <t>99600</t>
  </si>
  <si>
    <t>10MG TBL FLM 90</t>
  </si>
  <si>
    <t>FENOBARBITAL</t>
  </si>
  <si>
    <t>68578</t>
  </si>
  <si>
    <t>PHENAEMALETTEN</t>
  </si>
  <si>
    <t>15MG TBL NOB 50 I</t>
  </si>
  <si>
    <t>203216</t>
  </si>
  <si>
    <t>15MG TBL NOB 50 II</t>
  </si>
  <si>
    <t>GABAPENTIN</t>
  </si>
  <si>
    <t>84398</t>
  </si>
  <si>
    <t>NEURONTIN</t>
  </si>
  <si>
    <t>100MG CPS DUR 100</t>
  </si>
  <si>
    <t>12023</t>
  </si>
  <si>
    <t>243240</t>
  </si>
  <si>
    <t>107676</t>
  </si>
  <si>
    <t>500MG TBL NOB 50</t>
  </si>
  <si>
    <t>999999</t>
  </si>
  <si>
    <t>JINÁ ANTIBIOTIKA PRO LOKÁLNÍ APLIKACI</t>
  </si>
  <si>
    <t>1066</t>
  </si>
  <si>
    <t>250IU/G+5,2MG/G UNG 10G</t>
  </si>
  <si>
    <t>201970</t>
  </si>
  <si>
    <t>PAMYCON</t>
  </si>
  <si>
    <t>33000IU/2500IU DRM PLV SOL 1</t>
  </si>
  <si>
    <t>KALCIUM-FOLINÁT</t>
  </si>
  <si>
    <t>41629</t>
  </si>
  <si>
    <t>CALCIUMFOLINAT EBEWE</t>
  </si>
  <si>
    <t>15MG CPS DUR 20</t>
  </si>
  <si>
    <t>KLONAZEPAM</t>
  </si>
  <si>
    <t>85256</t>
  </si>
  <si>
    <t>2,5MG/ML POR GTT SOL 1X10ML</t>
  </si>
  <si>
    <t>KOMBINACE RŮZNÝCH ANTIBIOTIK</t>
  </si>
  <si>
    <t>1076</t>
  </si>
  <si>
    <t>OPH UNG 5G</t>
  </si>
  <si>
    <t>KOMPLEX ŽELEZA S ISOMALTOSOU</t>
  </si>
  <si>
    <t>16595</t>
  </si>
  <si>
    <t>50MG/ML POR GTT SOL 1X30ML</t>
  </si>
  <si>
    <t>KYSELINA ACETYLSALICYLOVÁ</t>
  </si>
  <si>
    <t>207933</t>
  </si>
  <si>
    <t>ANOPYRIN</t>
  </si>
  <si>
    <t>100MG TBL NOB 60(3X20)</t>
  </si>
  <si>
    <t>KYSELINA VALPROOVÁ</t>
  </si>
  <si>
    <t>76378</t>
  </si>
  <si>
    <t>DEPAKINE</t>
  </si>
  <si>
    <t>5G/100ML SIR 150ML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</si>
  <si>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</si>
  <si>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</si>
  <si>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</si>
  <si>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</si>
  <si>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</si>
  <si>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</si>
  <si>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</si>
  <si>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</si>
  <si>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89996</t>
  </si>
  <si>
    <t>ADT BAL 1X200ML</t>
  </si>
  <si>
    <t>NIFUROXAZID</t>
  </si>
  <si>
    <t>214593</t>
  </si>
  <si>
    <t>ERCEFURYL</t>
  </si>
  <si>
    <t>200MG CPS DUR 14</t>
  </si>
  <si>
    <t>122114</t>
  </si>
  <si>
    <t>APO-OME 20</t>
  </si>
  <si>
    <t>20MG CPS ETD 100</t>
  </si>
  <si>
    <t>25366</t>
  </si>
  <si>
    <t>20MG CPS ETD 90 I</t>
  </si>
  <si>
    <t>ROZPOUŠTĚDLA A ŘEDIDLA, VČETNĚ IRIGAČNÍCH ROZTOKŮ</t>
  </si>
  <si>
    <t>10555</t>
  </si>
  <si>
    <t>100% PAR LQF 20X100ML I</t>
  </si>
  <si>
    <t>RŮZNÉ JINÉ KOMBINACE ŽELEZA</t>
  </si>
  <si>
    <t>119653</t>
  </si>
  <si>
    <t>SORBIFER DURULES</t>
  </si>
  <si>
    <t>320MG/60MG TBL RET 60</t>
  </si>
  <si>
    <t>TOBRAMYCIN</t>
  </si>
  <si>
    <t>225175</t>
  </si>
  <si>
    <t>3MG/ML OPH GTT SOL 1X5ML</t>
  </si>
  <si>
    <t>VIGABATRIN</t>
  </si>
  <si>
    <t>46408</t>
  </si>
  <si>
    <t>SABRIL</t>
  </si>
  <si>
    <t>500MG TBL FLM 100</t>
  </si>
  <si>
    <t>TOPIRAMÁT</t>
  </si>
  <si>
    <t>15834</t>
  </si>
  <si>
    <t>TOPAMAX</t>
  </si>
  <si>
    <t>25MG TBL FLM 28</t>
  </si>
  <si>
    <t>58943</t>
  </si>
  <si>
    <t>NEOCATE</t>
  </si>
  <si>
    <t>POR SOL 1X400G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</si>
  <si>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</si>
  <si>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</si>
  <si>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</si>
  <si>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</si>
  <si>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</si>
  <si>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</si>
  <si>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</si>
  <si>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</si>
  <si>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</si>
  <si>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</si>
  <si>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33938</t>
  </si>
  <si>
    <t>INFATRINI</t>
  </si>
  <si>
    <t>POR SOL 24X125ML</t>
  </si>
  <si>
    <t>217124</t>
  </si>
  <si>
    <t>INFASOURCE</t>
  </si>
  <si>
    <t>POR SOL 32X90ML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</si>
  <si>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</si>
  <si>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</si>
  <si>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</si>
  <si>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</si>
  <si>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</si>
  <si>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</si>
  <si>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</si>
  <si>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</si>
  <si>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</si>
  <si>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</si>
  <si>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217212</t>
  </si>
  <si>
    <t>217277</t>
  </si>
  <si>
    <t>217254</t>
  </si>
  <si>
    <t>NEOCATE INFANT</t>
  </si>
  <si>
    <t>HOŘČÍK (KOMBINACE RŮZNÝCH SOLÍ)</t>
  </si>
  <si>
    <t>215978</t>
  </si>
  <si>
    <t>MAGNOSOLV</t>
  </si>
  <si>
    <t>365MG POR GRA SOL SCC 30</t>
  </si>
  <si>
    <t>234736</t>
  </si>
  <si>
    <t>*3006</t>
  </si>
  <si>
    <t>*4117</t>
  </si>
  <si>
    <t>*4112</t>
  </si>
  <si>
    <t>*4115</t>
  </si>
  <si>
    <t>4000003</t>
  </si>
  <si>
    <t>ORTÉZA KRANIÁLNÍ REMODELAČNÍ INDIV. ZHOTOVENÁ</t>
  </si>
  <si>
    <t>DĚTI DO 1 ROKU VČETNĚ</t>
  </si>
  <si>
    <t>DIOSMIN, KOMBINACE</t>
  </si>
  <si>
    <t>14075</t>
  </si>
  <si>
    <t>DETRALEX</t>
  </si>
  <si>
    <t>500MG TBL FLM 60</t>
  </si>
  <si>
    <t>KLOTRIMAZOL</t>
  </si>
  <si>
    <t>224964</t>
  </si>
  <si>
    <t>KYSELINA TRANEXAMOVÁ</t>
  </si>
  <si>
    <t>42613</t>
  </si>
  <si>
    <t>EXACYL</t>
  </si>
  <si>
    <t>500MG TBL FLM 20</t>
  </si>
  <si>
    <t>LEVOCETIRIZIN</t>
  </si>
  <si>
    <t>124346</t>
  </si>
  <si>
    <t>CEZERA</t>
  </si>
  <si>
    <t>5MG TBL FLM 90 I</t>
  </si>
  <si>
    <t>MEBENDAZOL</t>
  </si>
  <si>
    <t>122198</t>
  </si>
  <si>
    <t>VERMOX</t>
  </si>
  <si>
    <t>100MG TBL NOB 6</t>
  </si>
  <si>
    <t>192521</t>
  </si>
  <si>
    <t>NASONEX</t>
  </si>
  <si>
    <t>50MCG/DÁV NAS SPR SUS 140DÁV</t>
  </si>
  <si>
    <t>OLOPATADIN</t>
  </si>
  <si>
    <t>27557</t>
  </si>
  <si>
    <t>OPATANOL</t>
  </si>
  <si>
    <t>1MG/ML OPH GTT SOL 1X5ML</t>
  </si>
  <si>
    <t>SPIRAMYCIN</t>
  </si>
  <si>
    <t>98069</t>
  </si>
  <si>
    <t>ROVAMYCINE</t>
  </si>
  <si>
    <t>1,5MIU TBL FLM 16</t>
  </si>
  <si>
    <t>75754</t>
  </si>
  <si>
    <t>3MIU TBL FLM 10</t>
  </si>
  <si>
    <t>5951</t>
  </si>
  <si>
    <t>AMOKSIKLAV 1 G</t>
  </si>
  <si>
    <t>875MG/125MG TBL FLM 14</t>
  </si>
  <si>
    <t>33837</t>
  </si>
  <si>
    <t>33839</t>
  </si>
  <si>
    <t>33840</t>
  </si>
  <si>
    <t>217249</t>
  </si>
  <si>
    <t>NUTRILON 1 ALLERGY CARE SYNEO</t>
  </si>
  <si>
    <t>POR PLV SOL 450G</t>
  </si>
  <si>
    <t>217382</t>
  </si>
  <si>
    <t>ALTHÉRA HMO NEUTRAL</t>
  </si>
  <si>
    <t>217449</t>
  </si>
  <si>
    <t>NEOCATE JUNIOR BEZ PŘÍCHUTĚ</t>
  </si>
  <si>
    <t>POR PLV SOL 2X400G</t>
  </si>
  <si>
    <t>*4116</t>
  </si>
  <si>
    <t>170847</t>
  </si>
  <si>
    <t>Pomůcky respirační a inhalační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</si>
  <si>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</si>
  <si>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</si>
  <si>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</si>
  <si>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</si>
  <si>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</si>
  <si>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</si>
  <si>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</si>
  <si>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</si>
  <si>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</si>
  <si>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231955</t>
  </si>
  <si>
    <t>125MG POR GRA SUS 50ML</t>
  </si>
  <si>
    <t>DESLORATADIN</t>
  </si>
  <si>
    <t>178675</t>
  </si>
  <si>
    <t>JOVESTO</t>
  </si>
  <si>
    <t>DIAZEPAM</t>
  </si>
  <si>
    <t>69417</t>
  </si>
  <si>
    <t>DIAZEPAM DESITIN RECTAL TUBE</t>
  </si>
  <si>
    <t>5MG RCT SOL 5X2,5ML</t>
  </si>
  <si>
    <t>FLUTIKASON</t>
  </si>
  <si>
    <t>KODEIN</t>
  </si>
  <si>
    <t>56992</t>
  </si>
  <si>
    <t>CODEIN SLOVAKOFARMA</t>
  </si>
  <si>
    <t>15MG TBL NOB 10</t>
  </si>
  <si>
    <t>141922</t>
  </si>
  <si>
    <t>NESTLÉ ALTHÉRA</t>
  </si>
  <si>
    <t>POR SOL 450G</t>
  </si>
  <si>
    <t>AMOXICILIN</t>
  </si>
  <si>
    <t>66366</t>
  </si>
  <si>
    <t>OSPAMOX</t>
  </si>
  <si>
    <t>250MG/5ML POR PLV SUS 60ML</t>
  </si>
  <si>
    <t>178662</t>
  </si>
  <si>
    <t>DESLORATADIN +PHARMA</t>
  </si>
  <si>
    <t>243143</t>
  </si>
  <si>
    <t>FORTECORTIN</t>
  </si>
  <si>
    <t>4MG TBL NOB 30</t>
  </si>
  <si>
    <t>489</t>
  </si>
  <si>
    <t>10MG/ML INJ EML 5X1ML</t>
  </si>
  <si>
    <t>GESTODEN A ETHINYLESTRADIOL</t>
  </si>
  <si>
    <t>191927</t>
  </si>
  <si>
    <t>NELYA</t>
  </si>
  <si>
    <t>0,06MG/0,015MG TBL FLM 3X28(24+4)</t>
  </si>
  <si>
    <t>HYDROKORTISON A ANTIBIOTIKA</t>
  </si>
  <si>
    <t>173196</t>
  </si>
  <si>
    <t>10MG/G+10MG/G+3,5MG/G CRM 15G</t>
  </si>
  <si>
    <t>132941</t>
  </si>
  <si>
    <t>JINÁ ANTIINFEKTIVA</t>
  </si>
  <si>
    <t>200863</t>
  </si>
  <si>
    <t>32827</t>
  </si>
  <si>
    <t>ENCEPUR PRO DOSPĚLÉ</t>
  </si>
  <si>
    <t>INJ SUS ISP 1X0,5ML+FJ</t>
  </si>
  <si>
    <t>32825</t>
  </si>
  <si>
    <t>INJ SUS ISP 1X0,5ML+SJ</t>
  </si>
  <si>
    <t>56993</t>
  </si>
  <si>
    <t>30MG TBL NOB 10</t>
  </si>
  <si>
    <t>16592</t>
  </si>
  <si>
    <t>10MG/ML SIR 150ML</t>
  </si>
  <si>
    <t>KYSELINA URSODEOXYCHOLOVÁ</t>
  </si>
  <si>
    <t>130610</t>
  </si>
  <si>
    <t>URSOFALK</t>
  </si>
  <si>
    <t>250MG/5ML POR SUS 1X250ML</t>
  </si>
  <si>
    <t>42953</t>
  </si>
  <si>
    <t>XYZAL</t>
  </si>
  <si>
    <t>5MG TBL FLM 28</t>
  </si>
  <si>
    <t>192205</t>
  </si>
  <si>
    <t>ELOCOM</t>
  </si>
  <si>
    <t>1MG/G UNG 1X30G</t>
  </si>
  <si>
    <t>NIMESULID</t>
  </si>
  <si>
    <t>12892</t>
  </si>
  <si>
    <t>AULIN</t>
  </si>
  <si>
    <t>100MG TBL NOB 30</t>
  </si>
  <si>
    <t>OFLOXACIN</t>
  </si>
  <si>
    <t>56675</t>
  </si>
  <si>
    <t>119654</t>
  </si>
  <si>
    <t>320MG/60MG TBL RET 100</t>
  </si>
  <si>
    <t>TOLPERISON</t>
  </si>
  <si>
    <t>57525</t>
  </si>
  <si>
    <t>MYDOCALM</t>
  </si>
  <si>
    <t>150MG TBL FLM 30</t>
  </si>
  <si>
    <t>47515</t>
  </si>
  <si>
    <t>CALCICHEW D3</t>
  </si>
  <si>
    <t>500MG/200IU TBL MND 60</t>
  </si>
  <si>
    <t>FLUTIKASON, KOMBINACE</t>
  </si>
  <si>
    <t>231709</t>
  </si>
  <si>
    <t>DYMISTIN</t>
  </si>
  <si>
    <t>137MCG/50MCG NAS SPR SUS 1X23G</t>
  </si>
  <si>
    <t>99366</t>
  </si>
  <si>
    <t>AMOKSIKLAV 457 MG/5 ML</t>
  </si>
  <si>
    <t>400MG/5ML+57MG/5ML POR PLV SUS 70ML</t>
  </si>
  <si>
    <t>217283</t>
  </si>
  <si>
    <t>ALFAMINO</t>
  </si>
  <si>
    <t>*9003</t>
  </si>
  <si>
    <t>SODNÁ SŮL LEVOTHYROXINU</t>
  </si>
  <si>
    <t>172044</t>
  </si>
  <si>
    <t>LETROX</t>
  </si>
  <si>
    <t>150MCG TBL NOB 100</t>
  </si>
  <si>
    <t>*2001</t>
  </si>
  <si>
    <t>BETAMETHASON</t>
  </si>
  <si>
    <t>215402</t>
  </si>
  <si>
    <t>BELOSALIC</t>
  </si>
  <si>
    <t>0,5MG/G+20MG/G DRM SPR SOL 1X100ML</t>
  </si>
  <si>
    <t>ESCITALOPRAM</t>
  </si>
  <si>
    <t>123264</t>
  </si>
  <si>
    <t>CIPRALEX</t>
  </si>
  <si>
    <t>20MG/ML POR GTT SOL 1X15ML</t>
  </si>
  <si>
    <t>95604</t>
  </si>
  <si>
    <t>CHLORID DRASELNÝ</t>
  </si>
  <si>
    <t>17189</t>
  </si>
  <si>
    <t>KALIUM CHLORATUM BIOMEDICA</t>
  </si>
  <si>
    <t>500MG TBL ENT 100</t>
  </si>
  <si>
    <t>132861</t>
  </si>
  <si>
    <t>0,5MG/ML POR GTT SOL 10ML</t>
  </si>
  <si>
    <t>JINÁ ANTIHISTAMINIKA PRO SYSTÉMOVOU APLIKACI</t>
  </si>
  <si>
    <t>2479</t>
  </si>
  <si>
    <t>DITHIADEN</t>
  </si>
  <si>
    <t>2MG TBL NOB 20</t>
  </si>
  <si>
    <t>MEBEVERIN</t>
  </si>
  <si>
    <t>207889</t>
  </si>
  <si>
    <t>DUSPATALIN RETARD</t>
  </si>
  <si>
    <t>200MG CPS RDR 30</t>
  </si>
  <si>
    <t>PANTOPRAZOL</t>
  </si>
  <si>
    <t>160379</t>
  </si>
  <si>
    <t>PANTOMYL</t>
  </si>
  <si>
    <t>40MG TBL ENT 100</t>
  </si>
  <si>
    <t>PITOFENON A ANALGETIKA</t>
  </si>
  <si>
    <t>176954</t>
  </si>
  <si>
    <t>ALGIFEN NEO</t>
  </si>
  <si>
    <t>500MG/ML+5MG/ML POR GTT SOL 1X50ML</t>
  </si>
  <si>
    <t>SULFAMETHOXAZOL A TRIMETHOPRIM</t>
  </si>
  <si>
    <t>6264</t>
  </si>
  <si>
    <t>SUMETROLIM</t>
  </si>
  <si>
    <t>400MG/80MG TBL NOB 20</t>
  </si>
  <si>
    <t>203954</t>
  </si>
  <si>
    <t>BISEPTOL</t>
  </si>
  <si>
    <t>400MG/80MG TBL NOB 28</t>
  </si>
  <si>
    <t>SUMATRIPTAN</t>
  </si>
  <si>
    <t>234945</t>
  </si>
  <si>
    <t>SUMATRIPTAN MYLAN</t>
  </si>
  <si>
    <t>50MG TBL FLM 6</t>
  </si>
  <si>
    <t>TRAZODON</t>
  </si>
  <si>
    <t>250994</t>
  </si>
  <si>
    <t>TRITTICO AC</t>
  </si>
  <si>
    <t>75MG TBL RET 45</t>
  </si>
  <si>
    <t>189079</t>
  </si>
  <si>
    <t>CALCICHEW D3 LEMON</t>
  </si>
  <si>
    <t>189098</t>
  </si>
  <si>
    <t>1000MG/800IU TBL MND 60</t>
  </si>
  <si>
    <t>ZOLPIDEM</t>
  </si>
  <si>
    <t>233366</t>
  </si>
  <si>
    <t>ZOLPIDEM MYLAN</t>
  </si>
  <si>
    <t>10MG TBL FLM 50</t>
  </si>
  <si>
    <t>KOLESTYRAMIN</t>
  </si>
  <si>
    <t>232589</t>
  </si>
  <si>
    <t>VASOSAN P</t>
  </si>
  <si>
    <t>4G POR PLV SUS 50</t>
  </si>
  <si>
    <t>TRETINOIN, KOMBINACE</t>
  </si>
  <si>
    <t>231741</t>
  </si>
  <si>
    <t>ACNATAC</t>
  </si>
  <si>
    <t>10MG/G+0,25MG/G GEL 30G</t>
  </si>
  <si>
    <t>*7004</t>
  </si>
  <si>
    <t>5004882</t>
  </si>
  <si>
    <t>OPTICHAMBER DIAMOND VALVED HOLDING CHAMBER</t>
  </si>
  <si>
    <t>ANTISTATICKÝ INHALAČNÍ NÁSTAVEC S VENTILEM</t>
  </si>
  <si>
    <t>178682</t>
  </si>
  <si>
    <t>5MG TBL FLM 30 I</t>
  </si>
  <si>
    <t>MONTELUKAST</t>
  </si>
  <si>
    <t>132628</t>
  </si>
  <si>
    <t>SINGULAIR 10</t>
  </si>
  <si>
    <t>10MG TBL FLM 28</t>
  </si>
  <si>
    <t>215604</t>
  </si>
  <si>
    <t>20MG CPS ETD 14 I</t>
  </si>
  <si>
    <t>AMLODIPIN</t>
  </si>
  <si>
    <t>15378</t>
  </si>
  <si>
    <t>AGEN</t>
  </si>
  <si>
    <t>5MG TBL NOB 90 I</t>
  </si>
  <si>
    <t>2945</t>
  </si>
  <si>
    <t>5MG TBL NOB 30 I</t>
  </si>
  <si>
    <t>148309</t>
  </si>
  <si>
    <t>TULIP</t>
  </si>
  <si>
    <t>40MG TBL FLM 90 I</t>
  </si>
  <si>
    <t>DEXAMETHASON A ANTIINFEKTIVA</t>
  </si>
  <si>
    <t>2547</t>
  </si>
  <si>
    <t>MAXITROL</t>
  </si>
  <si>
    <t>OPH UNG 3,5G</t>
  </si>
  <si>
    <t>GLIMEPIRID</t>
  </si>
  <si>
    <t>163077</t>
  </si>
  <si>
    <t>AMARYL</t>
  </si>
  <si>
    <t>2MG TBL NOB 30</t>
  </si>
  <si>
    <t>RAMIPRIL</t>
  </si>
  <si>
    <t>56976</t>
  </si>
  <si>
    <t>TRITACE</t>
  </si>
  <si>
    <t>2,5MG TBL NOB 20</t>
  </si>
  <si>
    <t>SILDENAFIL</t>
  </si>
  <si>
    <t>166801</t>
  </si>
  <si>
    <t>OLVION</t>
  </si>
  <si>
    <t>100MG TBL FLM 8</t>
  </si>
  <si>
    <t>TAMSULOSIN</t>
  </si>
  <si>
    <t>49195</t>
  </si>
  <si>
    <t>FOKUSIN</t>
  </si>
  <si>
    <t>0,4MG CPS RDR 90</t>
  </si>
  <si>
    <t>SEMAGLUTID</t>
  </si>
  <si>
    <t>223055</t>
  </si>
  <si>
    <t>OZEMPIC</t>
  </si>
  <si>
    <t>1MG INJ SOL 1X3ML+4J</t>
  </si>
  <si>
    <t>180988</t>
  </si>
  <si>
    <t>GENTADEX</t>
  </si>
  <si>
    <t>5MG/ML+1MG/ML OPH GTT SOL 1X5ML</t>
  </si>
  <si>
    <t>ENOXAPARIN</t>
  </si>
  <si>
    <t>115401</t>
  </si>
  <si>
    <t>CLEXANE</t>
  </si>
  <si>
    <t>4000IU(40MG)/0,4ML INJ SOL ISP 10X0,4ML I</t>
  </si>
  <si>
    <t>ERDOSTEIN</t>
  </si>
  <si>
    <t>87076</t>
  </si>
  <si>
    <t>ERDOMED</t>
  </si>
  <si>
    <t>300MG CPS DUR 20</t>
  </si>
  <si>
    <t>FENOXYMETHYLPENICILIN</t>
  </si>
  <si>
    <t>208483</t>
  </si>
  <si>
    <t>V-PENICILIN 1,2 MEGA BIOTIKA</t>
  </si>
  <si>
    <t>1200000IU TBL NOB 30 II</t>
  </si>
  <si>
    <t>132844</t>
  </si>
  <si>
    <t>85142</t>
  </si>
  <si>
    <t>5MG TBL FLM 90</t>
  </si>
  <si>
    <t>202808</t>
  </si>
  <si>
    <t>10MG TBL FLM 98</t>
  </si>
  <si>
    <t>132956</t>
  </si>
  <si>
    <t>SINGULAIR</t>
  </si>
  <si>
    <t>NITROFURANTOIN</t>
  </si>
  <si>
    <t>207280</t>
  </si>
  <si>
    <t>FUROLIN</t>
  </si>
  <si>
    <t>198054</t>
  </si>
  <si>
    <t>SANVAL</t>
  </si>
  <si>
    <t>10MG TBL FLM 20</t>
  </si>
  <si>
    <t>233360</t>
  </si>
  <si>
    <t>244969</t>
  </si>
  <si>
    <t>ZOLPIDEM AUROVITAS</t>
  </si>
  <si>
    <t>INDOMETACIN</t>
  </si>
  <si>
    <t>93724</t>
  </si>
  <si>
    <t>INDOMETACIN BERLIN-CHEMIE</t>
  </si>
  <si>
    <t>100MG SUP 10</t>
  </si>
  <si>
    <t>LOSARTAN</t>
  </si>
  <si>
    <t>114067</t>
  </si>
  <si>
    <t>LOZAP</t>
  </si>
  <si>
    <t>50MG TBL FLM 90 II</t>
  </si>
  <si>
    <t>33811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</si>
  <si>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</si>
  <si>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</si>
  <si>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</si>
  <si>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</si>
  <si>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</si>
  <si>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B01AB05 - ENOXAPARIN</t>
  </si>
  <si>
    <t>G04CB01 - FINASTERID</t>
  </si>
  <si>
    <t>N06AB10 - ESCITALOPRAM</t>
  </si>
  <si>
    <t>A02BC02 - PANTOPRAZOL</t>
  </si>
  <si>
    <t>C10AA05 - ATORVASTATIN</t>
  </si>
  <si>
    <t>R06AX27 - DESLORATADIN</t>
  </si>
  <si>
    <t>G04CA02 - TAMSULOSIN</t>
  </si>
  <si>
    <t>N06DA02 - DONEPEZIL</t>
  </si>
  <si>
    <t>N06AB04 - CITALOPRAM</t>
  </si>
  <si>
    <t>H02AB07 - PREDNISON</t>
  </si>
  <si>
    <t>C09AA05 - RAMIPRIL</t>
  </si>
  <si>
    <t>N05CF02 - ZOLPIDEM</t>
  </si>
  <si>
    <t>J01FA10 - AZITHROMYCIN</t>
  </si>
  <si>
    <t>C09CA01 - LOSARTAN</t>
  </si>
  <si>
    <t>B01AB06 - NADROPARIN</t>
  </si>
  <si>
    <t>R01AD09 - MOMETASON</t>
  </si>
  <si>
    <t>A10BB12 - GLIMEPIRID</t>
  </si>
  <si>
    <t>C07AB07 - BISOPROLOL</t>
  </si>
  <si>
    <t>R06AE07 - CETIRIZIN</t>
  </si>
  <si>
    <t>C08CA01 - AMLODIPIN</t>
  </si>
  <si>
    <t>H03AA01 - SODNÁ SŮL LEVOTHYROXINU</t>
  </si>
  <si>
    <t>N03AG01 - KYSELINA VALPROOVÁ</t>
  </si>
  <si>
    <t>N03AX12 - GABAPENTIN</t>
  </si>
  <si>
    <t>J05AX05 - INOSIN PRANOBEX</t>
  </si>
  <si>
    <t>B01AB05</t>
  </si>
  <si>
    <t>N05CF02</t>
  </si>
  <si>
    <t>R03DC03</t>
  </si>
  <si>
    <t>A02BC02</t>
  </si>
  <si>
    <t>H02AB07</t>
  </si>
  <si>
    <t>N06AB10</t>
  </si>
  <si>
    <t>R01AD09</t>
  </si>
  <si>
    <t>R06AX27</t>
  </si>
  <si>
    <t>B01AB06</t>
  </si>
  <si>
    <t>C10AA05</t>
  </si>
  <si>
    <t>G04CB01</t>
  </si>
  <si>
    <t>J01FA10</t>
  </si>
  <si>
    <t>J05AX05</t>
  </si>
  <si>
    <t>N06AB04</t>
  </si>
  <si>
    <t>N06DA02</t>
  </si>
  <si>
    <t>R06AE07</t>
  </si>
  <si>
    <t>C07AB07</t>
  </si>
  <si>
    <t>N03AG01</t>
  </si>
  <si>
    <t>N03AX12</t>
  </si>
  <si>
    <t>H03AA01</t>
  </si>
  <si>
    <t>A10BB12</t>
  </si>
  <si>
    <t>C08CA01</t>
  </si>
  <si>
    <t>C09AA05</t>
  </si>
  <si>
    <t>G04CA02</t>
  </si>
  <si>
    <t>C09CA01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</si>
  <si>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</si>
  <si>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</si>
  <si>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</si>
  <si>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</si>
  <si>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</si>
  <si>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</si>
  <si>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</si>
  <si>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</si>
  <si>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</si>
  <si>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</si>
  <si>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</si>
  <si>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</si>
  <si>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0921</t>
  </si>
  <si>
    <t>NOVO: ambulance</t>
  </si>
  <si>
    <t>NOVO: ambulance Celkem</t>
  </si>
  <si>
    <t>50115020</t>
  </si>
  <si>
    <t>laboratorní diagnostika-LEK (Z501)</t>
  </si>
  <si>
    <t>DJ000</t>
  </si>
  <si>
    <t>Covid-19 Ag test 25 test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</si>
  <si>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</si>
  <si>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</si>
  <si>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</si>
  <si>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</si>
  <si>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</si>
  <si>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</si>
  <si>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</si>
  <si>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</si>
  <si>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</si>
  <si>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</si>
  <si>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</si>
  <si>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</si>
  <si>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</si>
  <si>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</si>
  <si>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</si>
  <si>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</si>
  <si>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DD268</t>
  </si>
  <si>
    <t>MEMBRĂNOVĂ SOUPRAVA Ca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</si>
  <si>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</si>
  <si>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</si>
  <si>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</si>
  <si>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</si>
  <si>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</si>
  <si>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</si>
  <si>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</si>
  <si>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</si>
  <si>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</si>
  <si>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</si>
  <si>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</si>
  <si>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</si>
  <si>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</si>
  <si>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</si>
  <si>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DA376</t>
  </si>
  <si>
    <t>ZachycovaÄŤe krevnĂ­ch sraĹľenin, Clot Catchers ,250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</si>
  <si>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</si>
  <si>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</si>
  <si>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</si>
  <si>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</si>
  <si>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</si>
  <si>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</si>
  <si>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ZF225</t>
  </si>
  <si>
    <t>NĂˇplast derma plast sensitive hypoalergennĂ­ bal. Ăˇ 250 ks 5353811</t>
  </si>
  <si>
    <t>ZN475</t>
  </si>
  <si>
    <t>Obinadlo elastickĂ© universal   8 cm x 5 m 1323100312</t>
  </si>
  <si>
    <t>ZA467</t>
  </si>
  <si>
    <t>TyÄŤinka vatovĂˇ nesterilnĂ­ 15 cm bal. Ăˇ 100 ks 9679369</t>
  </si>
  <si>
    <t>ZT470</t>
  </si>
  <si>
    <t>TyÄŤinka vatovĂˇ nesterilnĂ­ 15 cm SELEFA bal. Ăˇ 100 ks 1327100651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</si>
  <si>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</si>
  <si>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</si>
  <si>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</si>
  <si>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</si>
  <si>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</si>
  <si>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</si>
  <si>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</si>
  <si>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</si>
  <si>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</si>
  <si>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ZC236</t>
  </si>
  <si>
    <t>CĂ©vka odsĂˇvacĂ­ CH10 s pĹ™eruĹˇovaÄŤem sĂˇnĂ­ bal. Ăˇ 100 ks ZMCSC10B</t>
  </si>
  <si>
    <t>ZD662</t>
  </si>
  <si>
    <t>CĂ©vka odsĂˇvacĂ­ CH8 s pĹ™eruĹˇovaÄŤem sĂˇnĂ­, dĂ©lka 60 cm,  bal. Ăˇ 50 ks ZAR-CO-A08-60</t>
  </si>
  <si>
    <t>ZB675</t>
  </si>
  <si>
    <t>Elektroda EKG pro novorozence bal. Ăˇ 150 ks 19.000.00.916</t>
  </si>
  <si>
    <t>ZD892</t>
  </si>
  <si>
    <t>Filtr akustickĂ˝ echo screen bal. Ăˇ 5 ks 1770</t>
  </si>
  <si>
    <t>ZA737</t>
  </si>
  <si>
    <t>Filtr mini spike modrĂ˝ 4550234</t>
  </si>
  <si>
    <t>ZM221</t>
  </si>
  <si>
    <t>KlobouÄŤek kojĂ­cĂ­ kontaktnĂ­ Tulips M bal. Ăˇ 10 pĂˇrĹŻ 63.00.15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</si>
  <si>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</si>
  <si>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</si>
  <si>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</si>
  <si>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</si>
  <si>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</si>
  <si>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</si>
  <si>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ZN206</t>
  </si>
  <si>
    <t>Lopatka ĂşstnĂ­ dĹ™evÄ›nĂˇ lĂ©kaĹ™skĂˇ sterilnĂ­ 150 x 17 mm bal. Ăˇ 5 x 100 ks 4002/SG/CS/L</t>
  </si>
  <si>
    <t>ZF159</t>
  </si>
  <si>
    <t>NĂˇdoba na kontaminovanĂ˝ ostrĂ˝ odpad  1 l   kulatĂˇ 15-0002/2</t>
  </si>
  <si>
    <t>ZO777</t>
  </si>
  <si>
    <t>NĂˇstroj ÄŤistĂ­cĂ­ echoscreen bal. Ăˇ 10 ks 1040</t>
  </si>
  <si>
    <t>ZQ138</t>
  </si>
  <si>
    <t>NĹŻĹľky chirurgickĂ© rovnĂ© hrotnatĂ© 150 mm TK-AJ 025-15</t>
  </si>
  <si>
    <t>ZQ144</t>
  </si>
  <si>
    <t>NĹŻĹľky chirurgickĂ© rovnĂ© hrotnatotupĂ© 150 mm TK-AJ 024-15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</si>
  <si>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</si>
  <si>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</si>
  <si>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</si>
  <si>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</si>
  <si>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</si>
  <si>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</si>
  <si>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ZS279</t>
  </si>
  <si>
    <t>PopisovaÄŤ na kĹŻĹľi sterilnĂ­, chirurgickĂ˝ DeRoyal, hrot standard, barva fialovĂˇ, vÄŤetnÄ› pravĂ­tka 15 cm 26-001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</si>
  <si>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</si>
  <si>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</si>
  <si>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</si>
  <si>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</si>
  <si>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</si>
  <si>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</si>
  <si>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ZA775</t>
  </si>
  <si>
    <t>SĂˇÄŤek moÄŤovĂ˝ lepicĂ­ dÄ›tskĂ˝ pro novoroz. 80 x 220 mm d744988</t>
  </si>
  <si>
    <t>ZF672</t>
  </si>
  <si>
    <t>Set resuscitaÄŤnĂ­ neonatĂˇlnĂ­ 1,2 m s variabilnĂ­m PEEP 6431000</t>
  </si>
  <si>
    <t>Set resuscitaÄŤnĂ­ neonatĂˇlnĂ­ 1,2 m s variabilnĂ­m PEEP bal. Ăˇ 15 ks 6431000</t>
  </si>
  <si>
    <t>ZM515</t>
  </si>
  <si>
    <t>Souprava odsĂˇvacĂ­ nĂˇstavec+ventil+membrĂˇna+lĂˇhev Ĺˇroub. uzĂˇvÄ›r+vĂ­ÄŤko K800.0695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</si>
  <si>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</si>
  <si>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</si>
  <si>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</si>
  <si>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</si>
  <si>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</si>
  <si>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ZA788</t>
  </si>
  <si>
    <t>StĹ™Ă­kaÄŤka injekÄŤnĂ­ 2-dĂ­lnĂˇ 20 ml L Inject Solo 4606205V - povoleno pouze pro NOVO + HOK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</si>
  <si>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</si>
  <si>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</si>
  <si>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</si>
  <si>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ZS016</t>
  </si>
  <si>
    <t>StĹ™Ă­kaÄŤka injekÄŤnĂ­ 3-dĂ­lnĂˇ 1 ml L tuberculin bez jehly, centrickĂˇ ĹˇpiÄŤka, bezzbytkovĂˇ, bal. Ăˇ 100 ks KD1301B</t>
  </si>
  <si>
    <t>ZT287</t>
  </si>
  <si>
    <t>StĹ™Ă­kaÄŤka injekÄŤnĂ­ 3-dĂ­lnĂˇ 100U/1 ml L inzulin  s odnĂ­matelnou jehlou G29 , centrickĂˇ ĹˇpiÄŤka, bezzbytkovĂˇ F0300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</si>
  <si>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</si>
  <si>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</si>
  <si>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</si>
  <si>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</si>
  <si>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ZK799</t>
  </si>
  <si>
    <t>ZĂˇtka combi ÄŤervenĂˇ 4495101</t>
  </si>
  <si>
    <t>ZI182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</si>
  <si>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</si>
  <si>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</si>
  <si>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</si>
  <si>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ZA743</t>
  </si>
  <si>
    <t>Zkumavka odbÄ›rovĂˇ 0,5 ml tapval fialovĂˇ (Aquisel) 11170</t>
  </si>
  <si>
    <t>ZA888</t>
  </si>
  <si>
    <t>Zkumavka odbÄ›rovĂˇ s gelem tapval bĂ­lĂˇ (Aquisel) 19860</t>
  </si>
  <si>
    <t>ZB755</t>
  </si>
  <si>
    <t>Zkumavka odbÄ›rovĂˇ Vacuette fialovĂˇ 1,0 ml K3 edta 454034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</si>
  <si>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</si>
  <si>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</si>
  <si>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</si>
  <si>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</si>
  <si>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</si>
  <si>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</si>
  <si>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</si>
  <si>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</si>
  <si>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</si>
  <si>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</si>
  <si>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</si>
  <si>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</si>
  <si>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</si>
  <si>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</si>
  <si>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ZS177</t>
  </si>
  <si>
    <t>Rukavice operaÄŤnĂ­ chloroprene Vasco surgical, bez latexu, bez pudru, prodlouĹľenĂ©, sterilnĂ­, vel. 6 bal. Ăˇ 50 pĂˇrĹŻ 6035712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</si>
  <si>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</si>
  <si>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</si>
  <si>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</si>
  <si>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</si>
  <si>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</si>
  <si>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</si>
  <si>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</si>
  <si>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</si>
  <si>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</si>
  <si>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</si>
  <si>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</si>
  <si>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ZP947</t>
  </si>
  <si>
    <t>Rukavice vyĹˇetĹ™ovacĂ­ nitril nesterilnĂ­ bez pudru basic modrĂ© vel. M bal. Ăˇ 200 ks 44751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</si>
  <si>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</si>
  <si>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</si>
  <si>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</si>
  <si>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</si>
  <si>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</si>
  <si>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</si>
  <si>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</si>
  <si>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</si>
  <si>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</si>
  <si>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</si>
  <si>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</si>
  <si>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</si>
  <si>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</si>
  <si>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</si>
  <si>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</si>
  <si>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</si>
  <si>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</si>
  <si>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DG384</t>
  </si>
  <si>
    <t>Bactec- PEDS - PLUS/F - plastic</t>
  </si>
  <si>
    <t>DG395</t>
  </si>
  <si>
    <t>DiagnostickĂˇ souprava AB0 set monoklonĂˇlnĂ­ na 30</t>
  </si>
  <si>
    <t>DG388</t>
  </si>
  <si>
    <t>JĂˇtrovĂ˝ bujon (10ml)- ĹˇroubovacĂ­ uzĂˇvÄ›r</t>
  </si>
  <si>
    <t>DC959</t>
  </si>
  <si>
    <t>MEMBRĂNOVĂ SOUPRAVA  Na+</t>
  </si>
  <si>
    <t>DD269</t>
  </si>
  <si>
    <t>MEMBRĂNOVĂ SOUPRAVA Cl</t>
  </si>
  <si>
    <t>DD075</t>
  </si>
  <si>
    <t>MEMBRĂNOVĂ SOUPRAVA REF.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</si>
  <si>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</si>
  <si>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</si>
  <si>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</si>
  <si>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</si>
  <si>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</si>
  <si>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</si>
  <si>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ZA485</t>
  </si>
  <si>
    <t>KrytĂ­ bioclusive 10 x 12 cm bal. Ăˇ 10 ks BIP1012 SYS (2463)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</si>
  <si>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</si>
  <si>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</si>
  <si>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</si>
  <si>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</si>
  <si>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</si>
  <si>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</si>
  <si>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ZT459</t>
  </si>
  <si>
    <t>KrytĂ­ Granudacyn oplachovĂ˝ roztok 500 ml 360101</t>
  </si>
  <si>
    <t>ZA627</t>
  </si>
  <si>
    <t>KrytĂ­ granuflex extra thin 5 x 10 cm Ăˇ 10 ks 0021661 187959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</si>
  <si>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</si>
  <si>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</si>
  <si>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</si>
  <si>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</si>
  <si>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</si>
  <si>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</si>
  <si>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</si>
  <si>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</si>
  <si>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</si>
  <si>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</si>
  <si>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</si>
  <si>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</si>
  <si>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</si>
  <si>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</si>
  <si>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</si>
  <si>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</si>
  <si>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</si>
  <si>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</si>
  <si>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ZM951</t>
  </si>
  <si>
    <t>KrytĂ­ silikonovĂ© pÄ›novĂ© mepilex border post-op sterilnĂ­ 6 x 8 cm bal. Ăˇ 10 ks 496100</t>
  </si>
  <si>
    <t>ZP131</t>
  </si>
  <si>
    <t>KrytĂ­ tegaderm i.v. advanced 3,8 cm x 4,5 cm bal. Ăˇ 100 ks 1680 (nĂˇhrada ZG829) - povoleno pouze pro NOVO</t>
  </si>
  <si>
    <t>ZR241</t>
  </si>
  <si>
    <t>KrytĂ­ tegaderm i.v. advanced 5,0 cm x 5,7 cm bal. Ăˇ 100 ks 1682  - povoleno pouze pro NOVO</t>
  </si>
  <si>
    <t>ZA570</t>
  </si>
  <si>
    <t>KrytĂ­ transparentnĂ­ tegaderm 4,4 cm x 4,4 cm bal. Ăˇ 100 ks 1622W nĂˇhrada ZQ115 -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</si>
  <si>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</si>
  <si>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</si>
  <si>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</si>
  <si>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</si>
  <si>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</si>
  <si>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</si>
  <si>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</si>
  <si>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</si>
  <si>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ZA318</t>
  </si>
  <si>
    <t>NĂˇplast transpore 1,25 cm x 9,14 m 1527-0</t>
  </si>
  <si>
    <t>ZF351</t>
  </si>
  <si>
    <t>NĂˇplast transpore bĂ­lĂˇ 1,25 cm x 9,14 m bal. Ăˇ 24 ks 1534-0</t>
  </si>
  <si>
    <t>ZA415</t>
  </si>
  <si>
    <t>Obinadlo idealast-haft 6 cm x 10 m 931114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</si>
  <si>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</si>
  <si>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</si>
  <si>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</si>
  <si>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</si>
  <si>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ZK522</t>
  </si>
  <si>
    <t>Tampon sterilnĂ­ z buniÄŤitĂ© vaty / 10 ks karton Ăˇ 8000 ks (1230216120) 1230216129</t>
  </si>
  <si>
    <t>ZP327</t>
  </si>
  <si>
    <t>TyÄŤinka na bradavice Lapis â€“ ÄŚertĹŻv KamĂ­nek,Stilus Argenti Nitrici (tyÄŤinka dusiÄŤnanu stĹ™Ă­brnĂ©ho) balenĂ­ 1 tyÄŤinka 709959</t>
  </si>
  <si>
    <t>ZK652</t>
  </si>
  <si>
    <t>Aero chamber plus s maskou pro kojence 10152158080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</si>
  <si>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</si>
  <si>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</si>
  <si>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ZD281</t>
  </si>
  <si>
    <t>AplikĂˇtor nasĂˇlnĂ­ infant intermediate Ăˇ 25 ks MI1300B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</si>
  <si>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</si>
  <si>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</si>
  <si>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</si>
  <si>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</si>
  <si>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</si>
  <si>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</si>
  <si>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</si>
  <si>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</si>
  <si>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</si>
  <si>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</si>
  <si>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</si>
  <si>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</si>
  <si>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ÄŚidlo teplotnĂ­ jednorĂˇzovĂ© bal. Ăˇ 50 ks 2074817-001</t>
  </si>
  <si>
    <t>ZA210</t>
  </si>
  <si>
    <t>CĂ©vka vyĹľivovacĂ­ CV-01 GAMV686415 (GAM646957)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</si>
  <si>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</si>
  <si>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</si>
  <si>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</si>
  <si>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</si>
  <si>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</si>
  <si>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</si>
  <si>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</si>
  <si>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</si>
  <si>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ZA980</t>
  </si>
  <si>
    <t>Elektroda EEG subdermalnĂ­ needle PRO-E3 bal. Ăˇ 30 ks 62056</t>
  </si>
  <si>
    <t>ZR412</t>
  </si>
  <si>
    <t>Elektroda patentkovĂˇ snap k otodynamickĂ©mu analyzĂˇtoru Interacoustics, textilnĂ­, s hydrogelem, pro ABR test. kojencĹŻ, vel. 2,2 x 3 cm jednorĂˇzovĂˇ, bal. Ăˇ 60 ks 8107137</t>
  </si>
  <si>
    <t>ZH395</t>
  </si>
  <si>
    <t>Filtr ke kompaktnĂ­ odsavaÄŤce P00094</t>
  </si>
  <si>
    <t>ZB116</t>
  </si>
  <si>
    <t>Filtr neonatĂˇlnĂ­ kombinovanĂ˝ bal. Ăˇ 20 ks 1441000</t>
  </si>
  <si>
    <t>ZC837</t>
  </si>
  <si>
    <t>Fonendoskop neonatĂˇlnĂ­ dvoustrannĂ˝ pr.membr. 18 mm modrĂ˝ P00202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</si>
  <si>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</si>
  <si>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</si>
  <si>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</si>
  <si>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</si>
  <si>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ZB908</t>
  </si>
  <si>
    <t>HadiÄŤka spojovacĂ­ ĹľlutĂˇ 1 mm x 1500 mm pro svÄ›tlocitlivĂ© lĂ©ky bal. Ăˇ 20 ks 1100 1150ND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</si>
  <si>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</si>
  <si>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</si>
  <si>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</si>
  <si>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</si>
  <si>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</si>
  <si>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</si>
  <si>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ZR317</t>
  </si>
  <si>
    <t>HlavovĂ˝ pĂˇs neonatĂˇlnĂ­ k plicnĂ­m ventilĂˇtorĹŻm DrĂ¤ger Babylog VN 500, mikro s ÄŤelnĂ­ opÄ›rou a 2 fix pĂˇsky 20-28 cm 170161040</t>
  </si>
  <si>
    <t>ZB428</t>
  </si>
  <si>
    <t>Kanyla ET 2,5 bez manĹľety bal. Ăˇ 10 ks 9325E</t>
  </si>
  <si>
    <t>ZB088</t>
  </si>
  <si>
    <t>Kanyla ET 3,0 bez manĹľety bal. Ăˇ 10 ks 9336E</t>
  </si>
  <si>
    <t>ZA118</t>
  </si>
  <si>
    <t>Kanyla ET 3,5 bez manĹľetou bal. Ăˇ 10 ks 9335E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</si>
  <si>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</si>
  <si>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</si>
  <si>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</si>
  <si>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</si>
  <si>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</si>
  <si>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</si>
  <si>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ZS365</t>
  </si>
  <si>
    <t>KatĂ©tr endotracheĂˇlnĂ­  LISAcath Chiesi pro perorĂˇlnĂ­ pouĹľitĂ­ k podĂˇvĂˇnĂ­ pĹ™Ă­pravku Curosurf, vnÄ›jĹˇĂ­ prĹŻmÄ›r 1,7 mm, prac. dĂ©lka 130 mm, celkovĂˇ dĂ©lka 155 mm, jednorĂˇzovĂ˝, sterilnĂ­ 3561017</t>
  </si>
  <si>
    <t>ZC805</t>
  </si>
  <si>
    <t>Katetr moÄŤovĂ˝ foley Folysil  CH 6 pediatrickĂ˝ rovnĂ˝ balonek 1,5 ml bal. Ăˇ 5 ks AA6106</t>
  </si>
  <si>
    <t>ZB898</t>
  </si>
  <si>
    <t>KlobouÄŤek kojĂ­cĂ­ kontaktnĂ­ vel. S 16 mm K200.1628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</si>
  <si>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</si>
  <si>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</si>
  <si>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</si>
  <si>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</si>
  <si>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ZB299</t>
  </si>
  <si>
    <t>Konektor bezjehlovĂ˝ safeflow s prodl.hadiÄŤkou safeflow ventil bal.Ăˇ 100 ks, 4097154</t>
  </si>
  <si>
    <t>ZD903</t>
  </si>
  <si>
    <t>Kontejner + lopatka 30 ml nesterilnĂ­ FLME25133</t>
  </si>
  <si>
    <t>ZB488</t>
  </si>
  <si>
    <t>KrytĂ­ cavilon sprej ochrannĂ˝ barierovĂ˝ nedrĂˇĹľdivĂ˝ film 28 ml bal. Ăˇ 12 ks 3346E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</si>
  <si>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</si>
  <si>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</si>
  <si>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</si>
  <si>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</si>
  <si>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</si>
  <si>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</si>
  <si>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</si>
  <si>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</si>
  <si>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</si>
  <si>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</si>
  <si>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</si>
  <si>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</si>
  <si>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</si>
  <si>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</si>
  <si>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ZL325</t>
  </si>
  <si>
    <t>ManĹľeta TK k monitoru GE Carescape dvouhadiÄŤkovĂˇ NIBP 4-8 cm k mÄ›Ĺ™enĂ­ nepĹ™Ă­mĂ©ho tlaku u novorozence vel.2 bal. Ăˇ 10 ks P04574</t>
  </si>
  <si>
    <t>ZT415</t>
  </si>
  <si>
    <t>ManĹľeta TK k monitoru GE Carescape, GE SOFT-CUF Neo 1  2T Snap, obvod paĹľe  3-6 cm, oranĹľovĂˇ, pro opakovanĂ© pouĹľitĂ­ /1 pacient, bal. Ăˇ 20 ks SFT-N1-2B</t>
  </si>
  <si>
    <t>ZT416</t>
  </si>
  <si>
    <t>ManĹľeta TK k monitoru GE Carescape, GE SOFT-CUF Neo 2  2T Snap, obvod paĹľe 4-8 cm, sv.modrĂˇ, pro opakovanĂ© pouĹľitĂ­ /1 pacient, bal. Ăˇ 20 ks SFT-N2-2B</t>
  </si>
  <si>
    <t>ZT417</t>
  </si>
  <si>
    <t>ManĹľeta TK k monitoru GE Carescape, GE SOFT-CUF Neo 3  2T Snap, obvod paĹľe 6-11 cm, zelenĂˇ, pro opakovanĂ© pouĹľitĂ­ /1 pacient, bal. Ăˇ 20 ks SFT-N3-2B</t>
  </si>
  <si>
    <t>ZT418</t>
  </si>
  <si>
    <t>ManĹľeta TK k monitoru GE Carescape, GE SOFT-CUF Neo 4  2T Snap, obvod paĹľe 7-13 cm, tm.modrĂˇ, pro opakovanĂ© pouĹľitĂ­ /1 pacient, bal. Ăˇ 20 ks SFT-N4-2B</t>
  </si>
  <si>
    <t>ZQ782</t>
  </si>
  <si>
    <t>ManĹľeta TK k monitoru Philips neonatĂˇlnĂ­ jednorĂˇzovĂˇ, vinyl, vel. 1, obvod 3,1 - 5,7 cm, bal. Ăˇ 10 ks M1866B-10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</si>
  <si>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</si>
  <si>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</si>
  <si>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</si>
  <si>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</si>
  <si>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</si>
  <si>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</si>
  <si>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</si>
  <si>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</si>
  <si>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</si>
  <si>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</si>
  <si>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</si>
  <si>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</si>
  <si>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</si>
  <si>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</si>
  <si>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ZS917</t>
  </si>
  <si>
    <t>Nostrila neonatĂˇlnĂ­ Prong EasyFlow nCPAP, k ventilĂˇtoru EVE Neo Stephan, vel. XXS,  sterilnĂ­, bal. Ăˇ 5 ks 1701 61 007</t>
  </si>
  <si>
    <t>ZS886</t>
  </si>
  <si>
    <t>Obal ochrannĂ˝ EP lĂˇhve pro podĂˇvĂˇnĂ­ parenterĂˇlnĂ­ vĂ˝Ĺľivy novorozencĹŻm, stĂ­nÄ›nĂ˝, 100 - 250 ml bal. Ăˇ 200 ks 16111916</t>
  </si>
  <si>
    <t>ZS887</t>
  </si>
  <si>
    <t>Obal ochrannĂ˝ EP lĂˇhve pro podĂˇvĂˇnĂ­ parenterĂˇlnĂ­ vĂ˝Ĺľivy novorozencĹŻm, stĂ­nÄ›nĂ˝, 500 - 1000 ml bal. Ăˇ 200 ks 16111917</t>
  </si>
  <si>
    <t>ZS184</t>
  </si>
  <si>
    <t>Obal ochrannĂ˝ na transluminaÄŤnĂ­ svÄ›tlo Venoscope, 120 x 225 mm, vÄŤetnÄ› ubrousku, jednorĂˇzovĂ˝, bal. Ăˇ 200 ks (obal+ubrousek) N15200</t>
  </si>
  <si>
    <t>ZB130</t>
  </si>
  <si>
    <t>PeĂˇn UH bal. Ăˇ 50 ks RP88 - nahrazuje ZD136 - moĹľnost na ks</t>
  </si>
  <si>
    <t>ZR238</t>
  </si>
  <si>
    <t>PlĂ­ce testovacĂ­ pro Babylog VN bal. Ăˇ 10 ks MP02425</t>
  </si>
  <si>
    <t>PlĂ­ce testovacĂ­ pro Babylog VN bal. Ăˇ 10 ks MP02425 - nahrazuje kĂłd ZU374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</si>
  <si>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</si>
  <si>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</si>
  <si>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</si>
  <si>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</si>
  <si>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ZR509</t>
  </si>
  <si>
    <t>Rampa 2 kohouty  infuznĂ­ Vygon bal. Ăˇ 25 ks 5827.92</t>
  </si>
  <si>
    <t>ZA691</t>
  </si>
  <si>
    <t>Rampa 3 kohouty discofix 16600C/4085434/</t>
  </si>
  <si>
    <t>ZB360</t>
  </si>
  <si>
    <t>Rourka rektĂˇlnĂ­ CH12 dĂ©lka 12 cm sterilnĂ­ bal. Ăˇ 20 ks 646699</t>
  </si>
  <si>
    <t>ZL689</t>
  </si>
  <si>
    <t>Roztok Accu-Check Performa IntÂ´l Controls 1+2 level 04861736001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</si>
  <si>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</si>
  <si>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</si>
  <si>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</si>
  <si>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</si>
  <si>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ZN771</t>
  </si>
  <si>
    <t>Sada k pĹ™Ă­stroji NO-A pro pediatrickĂ© pouĹľitĂ­ 10002076</t>
  </si>
  <si>
    <t>ZI035</t>
  </si>
  <si>
    <t>SaviÄŤka nĂˇhradnĂ­ kulatĂˇ k ĹˇidĂ­tkĹŻm Flora kytiÄŤka 100N</t>
  </si>
  <si>
    <t>ZL525</t>
  </si>
  <si>
    <t>Senzor k mÄ›Ĺ™enĂ­ cerebrĂˇlnĂ­ oxymetrie somasensor INVOS pro dospÄ›lĂ© bal. Ăˇ 10 ks SAFB- SM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</si>
  <si>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</si>
  <si>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</si>
  <si>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</si>
  <si>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</si>
  <si>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</si>
  <si>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bal. Ăˇ 50 KS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</si>
  <si>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</si>
  <si>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</si>
  <si>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</si>
  <si>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</si>
  <si>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</si>
  <si>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</si>
  <si>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ZB672</t>
  </si>
  <si>
    <t>Spojka drĂ©novĂˇ variabilnĂ­  bal. Ăˇ 100 ks 5524989</t>
  </si>
  <si>
    <t>ZM600</t>
  </si>
  <si>
    <t>Spojka flovac ĹľlutĂˇ 000-036-102</t>
  </si>
  <si>
    <t>Sprej cavilon 28 ml bal. Ăˇ 12 ks 3346E</t>
  </si>
  <si>
    <t>ZT854</t>
  </si>
  <si>
    <t>StĹ™Ă­kaÄŤka injekÄŤnĂ­ 2-dĂ­lnĂˇ 10 ml  L CHIRANA CH010L</t>
  </si>
  <si>
    <t>StĹ™Ă­kaÄŤka injekÄŤnĂ­ 2-dĂ­lnĂˇ 2 ml L DISCARDIT LC 300928 - nahrazuje ZT852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</si>
  <si>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</si>
  <si>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</si>
  <si>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</si>
  <si>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</si>
  <si>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ZA746</t>
  </si>
  <si>
    <t>StĹ™Ă­kaÄŤka injekÄŤnĂ­ 3-dĂ­lnĂˇ 1 ml L tuberculin Omnifix Solo bez zĂˇvitu a PVC 9161406V - povolenou pouze pro CAR</t>
  </si>
  <si>
    <t>ZH168</t>
  </si>
  <si>
    <t>StĹ™Ă­kaÄŤka injekÄŤnĂ­ 3-dĂ­lnĂˇ 1 ml L tuberculin s jehlou KD-JECT III graduovĂˇnĂ­ Ăˇ 0,1 ml 26G x 1/2" 0,45 x 12 mm KDM831786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</si>
  <si>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</si>
  <si>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</si>
  <si>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</si>
  <si>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</si>
  <si>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</si>
  <si>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</si>
  <si>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</si>
  <si>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</si>
  <si>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</si>
  <si>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</si>
  <si>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ZB257</t>
  </si>
  <si>
    <t>StĹ™Ă­kaÄŤka injekÄŤnĂ­ 3-dĂ­lnĂˇ 50/60 ml LL, Injectomat-Spritze Orange, stĂ­nÄ›nĂˇ, bal. Ăˇ 100 ks 9000731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</si>
  <si>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</si>
  <si>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</si>
  <si>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ZO543</t>
  </si>
  <si>
    <t>StĹ™Ă­kaÄŤka injekÄŤnĂ­ pĹ™edplnÄ›nĂˇ 0,9% NaCl 10 ml BD PosiFlush SP EMA bal. Ăˇ 30 ks 306585</t>
  </si>
  <si>
    <t>ZA893</t>
  </si>
  <si>
    <t>StĹ™Ă­kaÄŤka Monovette na stanovenĂ­ krevnĂ­ch plynĹŻ Astrup li-heparin bal.Ăˇ 100 ks 05.1147.020</t>
  </si>
  <si>
    <t>ZB228</t>
  </si>
  <si>
    <t>SystĂ©m hrudnĂ­ drenĂˇĹľe Pleur-evac bal. Ăˇ 6 ks pro dÄ›ti A-6020-08LF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</si>
  <si>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</si>
  <si>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</si>
  <si>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</si>
  <si>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</si>
  <si>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ZB395</t>
  </si>
  <si>
    <t>Tampon odbÄ›rovĂ˝ transystem Amies pĹŻda plastovĂˇ tyÄŤinka 48 hod. mikrobiologickĂ© vyĹˇetĹ™enĂ­ 1601</t>
  </si>
  <si>
    <t>ZH286</t>
  </si>
  <si>
    <t>TeplomÄ›r digitĂˇlnĂ­ s ohebnĂ˝m hrotem Thermoval Kids flex - vodÄ›odolnĂ˝, nĂˇrazuvzdornĂ˝ (91925) 9250532</t>
  </si>
  <si>
    <t>Trn aspiraÄŤnĂ­ mini spike modrĂ˝ s filtrem ÄŤĂˇstic 5,0 um 4550234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</si>
  <si>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</si>
  <si>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</si>
  <si>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</si>
  <si>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</si>
  <si>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</si>
  <si>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</si>
  <si>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</si>
  <si>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</si>
  <si>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</si>
  <si>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</si>
  <si>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ZI682</t>
  </si>
  <si>
    <t>ZĂˇtka ke kapilĂˇĹ™e Ăˇ 500 ks (8153) 110180</t>
  </si>
  <si>
    <t>ZP077</t>
  </si>
  <si>
    <t>Zkumavka 15 ml PP 101/16,5 mm bĂ­lĂ˝ ĹˇroubovĂ˝ uzĂˇvÄ›r sterilnĂ­ jednotlivÄ› balenĂˇ, tekutĂ˝ materiĂˇl na bakteriolog. vyĹˇetĹ™enĂ­ 10362/MO/SG/CS</t>
  </si>
  <si>
    <t>ZO939</t>
  </si>
  <si>
    <t>Zkumavka liquor PP 10 ml 15,3 x 92 ml ĹˇroubovacĂ­ vĂ­ÄŤko sterilnĂ­ s popisem bal.Ăˇ 100 ks 62.610.018</t>
  </si>
  <si>
    <t>Zkumavka moÄŤovĂˇ + aplikĂˇtor s chem.stabilizĂˇtorem UriSwab ĹľlutĂˇ 802CE.A</t>
  </si>
  <si>
    <t>ZB336</t>
  </si>
  <si>
    <t>Zkumavka odbÄ›rovĂˇ 1 ml tapval koagulace modrĂˇ bal. Ăˇ 50 ks (Aquisel) 13060</t>
  </si>
  <si>
    <t>ZB773</t>
  </si>
  <si>
    <t>Zkumavka odbÄ›rovĂˇ Vacuette ĹˇedĂˇ-glykemie 454085</t>
  </si>
  <si>
    <t>ZB776</t>
  </si>
  <si>
    <t>Zkumavka odbÄ›rovĂˇ Vacuette zelenĂˇ 3 ml LH 454082</t>
  </si>
  <si>
    <t>ZI180</t>
  </si>
  <si>
    <t>Zkumavka s mediem + flovakovanĂ˝ tampon eSwab minitip oranĹľovĂ˝ (oko,ucho,krk,nos,dutiny,urogenitĂˇlnĂ­ tra) 491CE.A</t>
  </si>
  <si>
    <t>50115063</t>
  </si>
  <si>
    <t>ZPr - vaky, sety (Z528)</t>
  </si>
  <si>
    <t>ZS884</t>
  </si>
  <si>
    <t>Set infuznĂ­ pro podĂˇvĂˇnĂ­ parenterĂˇlnĂ­ vĂ˝Ĺľivy Infudrop AIR Nitro P, stĂ­nÄ›nĂ˝, dĂ©lka 175 cm, bal. Ăˇ 50 ks 2886432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</si>
  <si>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</si>
  <si>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</si>
  <si>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</si>
  <si>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</si>
  <si>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</si>
  <si>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</si>
  <si>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</si>
  <si>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</si>
  <si>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ZA835</t>
  </si>
  <si>
    <t>Jehla injekÄŤnĂ­ 0,6 x 25 mm modrĂˇ 4657667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</si>
  <si>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</si>
  <si>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</si>
  <si>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</si>
  <si>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</si>
  <si>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</si>
  <si>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</si>
  <si>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</si>
  <si>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</si>
  <si>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</si>
  <si>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</si>
  <si>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ZP085</t>
  </si>
  <si>
    <t>Katetr pupeÄŤnĂ­ jednocestnĂ˝ 4,0 Fr x 40 cm 1270.04</t>
  </si>
  <si>
    <t>ZP086</t>
  </si>
  <si>
    <t>Katetr pupeÄŤnĂ­ jednocestnĂ˝ 5,0 Fr x 40 cm 1270.05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</si>
  <si>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</si>
  <si>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</si>
  <si>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</si>
  <si>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</si>
  <si>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</si>
  <si>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</si>
  <si>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</si>
  <si>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</si>
  <si>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</si>
  <si>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</si>
  <si>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</si>
  <si>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</si>
  <si>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</si>
  <si>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</si>
  <si>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</si>
  <si>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</si>
  <si>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</si>
  <si>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</si>
  <si>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</si>
  <si>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</si>
  <si>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</si>
  <si>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</si>
  <si>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</si>
  <si>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</si>
  <si>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</si>
  <si>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</si>
  <si>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</si>
  <si>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</si>
  <si>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</si>
  <si>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</si>
  <si>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</si>
  <si>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</si>
  <si>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</si>
  <si>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</si>
  <si>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</si>
  <si>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</si>
  <si>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</si>
  <si>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</si>
  <si>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</si>
  <si>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</si>
  <si>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</si>
  <si>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</si>
  <si>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</si>
  <si>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BartelGromská Zuzana</t>
  </si>
  <si>
    <t>Brijarová Markéta</t>
  </si>
  <si>
    <t>Doušková Kristýna</t>
  </si>
  <si>
    <t>Opletalová Eva</t>
  </si>
  <si>
    <t>Whitley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</si>
  <si>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</si>
  <si>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</si>
  <si>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</si>
  <si>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</si>
  <si>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</si>
  <si>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</si>
  <si>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</si>
  <si>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</si>
  <si>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</si>
  <si>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0096414</t>
  </si>
  <si>
    <t>GENTAMICIN LEK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</si>
  <si>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</si>
  <si>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</si>
  <si>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</si>
  <si>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</si>
  <si>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</si>
  <si>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</si>
  <si>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</si>
  <si>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</si>
  <si>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</si>
  <si>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</si>
  <si>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</si>
  <si>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09137</t>
  </si>
  <si>
    <t>UZ VYŠETŘENÍ DVOU ORGÁNŮ V NĚKOLIKA ROVINÁCH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</si>
  <si>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</si>
  <si>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</si>
  <si>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</si>
  <si>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</si>
  <si>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</si>
  <si>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</si>
  <si>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</si>
  <si>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</si>
  <si>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</si>
  <si>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</si>
  <si>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</si>
  <si>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</si>
  <si>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09245</t>
  </si>
  <si>
    <t>ZAVEDENÍ GASTRICKÉ SONDY PRO ENTERÁLNÍ VÝŽIVU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</si>
  <si>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</si>
  <si>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</si>
  <si>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</si>
  <si>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</si>
  <si>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</si>
  <si>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</si>
  <si>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</si>
  <si>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</si>
  <si>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</si>
  <si>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</si>
  <si>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</si>
  <si>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</si>
  <si>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</si>
  <si>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</si>
  <si>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</si>
  <si>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</si>
  <si>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02125</t>
  </si>
  <si>
    <t>OČKOVÁNÍ VČETNĚ OČKOVACÍ LÁTKY, KTERÁ JE HRAZENA Z</t>
  </si>
  <si>
    <t>34046</t>
  </si>
  <si>
    <t>SCREENING VROZENÉ KATARAKTY</t>
  </si>
  <si>
    <t>02210</t>
  </si>
  <si>
    <t>ODBĚR PRO NOVOROZENECKÝ SCREENING NEBO RESCREENING</t>
  </si>
  <si>
    <t>09616</t>
  </si>
  <si>
    <t>(VZP) DISTANČNÍ KONZULTACE ZDRAVOTNÍHO STAVU AMBUL</t>
  </si>
  <si>
    <t>09614</t>
  </si>
  <si>
    <t>09143</t>
  </si>
  <si>
    <t>00132</t>
  </si>
  <si>
    <t>VYŠETŘENÍ DÍTĚTE S VÝZNAMNÝM PERINATÁLNÍM RIZIKEM</t>
  </si>
  <si>
    <t>02245</t>
  </si>
  <si>
    <t xml:space="preserve">SLEDOVÁNÍ NOVOROZENECKÉ ŽLOUTENKY V ORDINACI PLDD </t>
  </si>
  <si>
    <t>34007</t>
  </si>
  <si>
    <t>EDUKACE LAKTACE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</si>
  <si>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</si>
  <si>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</si>
  <si>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PORGYN: Porodnicko-gynekologická klinika</t>
  </si>
  <si>
    <t>10 - DK: Dětská klinika</t>
  </si>
  <si>
    <t>08</t>
  </si>
  <si>
    <t>09561</t>
  </si>
  <si>
    <t>VYBAVENÍ PACIENTA PRO PÉČI MIMO ZDRAVOTNICKÉ ZAŘÍZ</t>
  </si>
  <si>
    <t>3F4</t>
  </si>
  <si>
    <t>0005114</t>
  </si>
  <si>
    <t>TARGOCID</t>
  </si>
  <si>
    <t>0026039</t>
  </si>
  <si>
    <t>KIOVIG</t>
  </si>
  <si>
    <t>0064831</t>
  </si>
  <si>
    <t>0072973</t>
  </si>
  <si>
    <t>AMOKSIKLAV 600 MG</t>
  </si>
  <si>
    <t>0083487</t>
  </si>
  <si>
    <t>MERONEM</t>
  </si>
  <si>
    <t>0064835</t>
  </si>
  <si>
    <t>0201961</t>
  </si>
  <si>
    <t>AMPICILIN 1,0 BIOTIKA</t>
  </si>
  <si>
    <t>0201958</t>
  </si>
  <si>
    <t>0172775</t>
  </si>
  <si>
    <t>0173750</t>
  </si>
  <si>
    <t>0007955</t>
  </si>
  <si>
    <t>3</t>
  </si>
  <si>
    <t>0029784</t>
  </si>
  <si>
    <t>SOUPRAVA K SUPRAPUBICKÉ DRENÁŽI 4441036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</si>
  <si>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</si>
  <si>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</si>
  <si>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</si>
  <si>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</si>
  <si>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</si>
  <si>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</si>
  <si>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</si>
  <si>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</si>
  <si>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</si>
  <si>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</si>
  <si>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</si>
  <si>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</si>
  <si>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</si>
  <si>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</si>
  <si>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</si>
  <si>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</si>
  <si>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34455</t>
  </si>
  <si>
    <t>(DRG) PORODNÍ VÁHA NOVOROZENCE NAD 2499 GRAMŮ</t>
  </si>
  <si>
    <t>09135</t>
  </si>
  <si>
    <t>UZ VYŠETŘENÍ POUZE JEDNOHO ORGÁNU V NĚKOLIKA ROVIN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</si>
  <si>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</si>
  <si>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</si>
  <si>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</si>
  <si>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</si>
  <si>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</si>
  <si>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</si>
  <si>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</si>
  <si>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</si>
  <si>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</si>
  <si>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</si>
  <si>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</si>
  <si>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</si>
  <si>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</si>
  <si>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</si>
  <si>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</si>
  <si>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</si>
  <si>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</si>
  <si>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</si>
  <si>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</si>
  <si>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</si>
  <si>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</si>
  <si>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</si>
  <si>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</si>
  <si>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</si>
  <si>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</si>
  <si>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0011592</t>
  </si>
  <si>
    <t>METRONIDAZOL B. BRAUN</t>
  </si>
  <si>
    <t>0016600</t>
  </si>
  <si>
    <t>UNASYN</t>
  </si>
  <si>
    <t>0042144</t>
  </si>
  <si>
    <t>HUMAN ALBUMIN GRIFOLS 20%</t>
  </si>
  <si>
    <t>0062464</t>
  </si>
  <si>
    <t>0065978</t>
  </si>
  <si>
    <t>DOTAREM</t>
  </si>
  <si>
    <t>0066020</t>
  </si>
  <si>
    <t>0072972</t>
  </si>
  <si>
    <t>AMOKSIKLAV 1,2 G</t>
  </si>
  <si>
    <t>0084229</t>
  </si>
  <si>
    <t>ENDOXAN</t>
  </si>
  <si>
    <t>0087226</t>
  </si>
  <si>
    <t>0092289</t>
  </si>
  <si>
    <t>0129767</t>
  </si>
  <si>
    <t>IMIPENEM/CILASTATIN KABI</t>
  </si>
  <si>
    <t>0142077</t>
  </si>
  <si>
    <t>TIENAM</t>
  </si>
  <si>
    <t>0156258</t>
  </si>
  <si>
    <t>VANCOMYCIN KABI</t>
  </si>
  <si>
    <t>0164401</t>
  </si>
  <si>
    <t>0129056</t>
  </si>
  <si>
    <t>0201030</t>
  </si>
  <si>
    <t>SEFOTAK</t>
  </si>
  <si>
    <t>0141836</t>
  </si>
  <si>
    <t>AMIKACIN B. BRAUN</t>
  </si>
  <si>
    <t>0134595</t>
  </si>
  <si>
    <t>0113453</t>
  </si>
  <si>
    <t>0156835</t>
  </si>
  <si>
    <t>MEROPENEM KABI</t>
  </si>
  <si>
    <t>0156183</t>
  </si>
  <si>
    <t>0166265</t>
  </si>
  <si>
    <t>0195147</t>
  </si>
  <si>
    <t>AMIKACIN MEDOPHARM</t>
  </si>
  <si>
    <t>0183817</t>
  </si>
  <si>
    <t>ARCHIFAR</t>
  </si>
  <si>
    <t>0155862</t>
  </si>
  <si>
    <t>SUMAMED</t>
  </si>
  <si>
    <t>0025670</t>
  </si>
  <si>
    <t>INOMAX</t>
  </si>
  <si>
    <t>0242332</t>
  </si>
  <si>
    <t>0223514</t>
  </si>
  <si>
    <t>0230458</t>
  </si>
  <si>
    <t>0227475</t>
  </si>
  <si>
    <t>0173748</t>
  </si>
  <si>
    <t>0007917</t>
  </si>
  <si>
    <t>Erytrocyty bez buffy coatu</t>
  </si>
  <si>
    <t>0107959</t>
  </si>
  <si>
    <t>Trombocyty z aferézy deleukotizované</t>
  </si>
  <si>
    <t>0107960</t>
  </si>
  <si>
    <t>0207921</t>
  </si>
  <si>
    <t>Plazma čerstvá zmrazená</t>
  </si>
  <si>
    <t>0007961</t>
  </si>
  <si>
    <t>0068197</t>
  </si>
  <si>
    <t>SYSTÉM HYDROCEPHALNÍ DRENÁŽNÍ</t>
  </si>
  <si>
    <t>0069598</t>
  </si>
  <si>
    <t>SYSTÉM HYDROCEPHALNÍ-SHUNT;PRO-GAV-PEDIATR.,SADA,V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</si>
  <si>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</si>
  <si>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</si>
  <si>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</si>
  <si>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</si>
  <si>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</si>
  <si>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</si>
  <si>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</si>
  <si>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51623</t>
  </si>
  <si>
    <t>POUŽITÍ ULTRAZVUKOVÉHO SKALPELU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</si>
  <si>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</si>
  <si>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</si>
  <si>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</si>
  <si>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</si>
  <si>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</si>
  <si>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</si>
  <si>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</si>
  <si>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(DRG) PORODNÍ VÁHA NOVOROZENCE POD 750 GRAMŮ</t>
  </si>
  <si>
    <t>90906</t>
  </si>
  <si>
    <t>90907</t>
  </si>
  <si>
    <t>14022</t>
  </si>
  <si>
    <t>CÍLENÉ VYŠETŘENÍ ENDOKRINOLOGEM</t>
  </si>
  <si>
    <t>90903</t>
  </si>
  <si>
    <t>90904</t>
  </si>
  <si>
    <t>00678</t>
  </si>
  <si>
    <t>OD TYPU 78 - PRO NEMOCNICE TYPU 3, (KATEGORIE 6) -</t>
  </si>
  <si>
    <t>51386</t>
  </si>
  <si>
    <t>SUTURA EV. EXCIZE A SUTURA LÉZE STĚNY ŽALUDKU NEBO</t>
  </si>
  <si>
    <t>66031</t>
  </si>
  <si>
    <t>PREVENTIVNÍ VYŠETŘENÍ KYČELNÍCH KLOUBŮ U KOJENCE</t>
  </si>
  <si>
    <t>51367</t>
  </si>
  <si>
    <t>APENDEKTOMIE NEBO OPERAČNÍ DRENÁŽ PERIAPENDIKULÁRN</t>
  </si>
  <si>
    <t>51357</t>
  </si>
  <si>
    <t>JEJUNOSTOMIE, ILEOSTOMIE NEBO KOLOSTOMIE, ANTEPOZI</t>
  </si>
  <si>
    <t>00672</t>
  </si>
  <si>
    <t>OD TYPU 72 - PRO NEMOCNICE TYPU 3, (KATEGORIE 6) -</t>
  </si>
  <si>
    <t>34452</t>
  </si>
  <si>
    <t>(DRG) PORODNÍ VÁHA NOVOROZENCE OD 1000 DO 1499 GRA</t>
  </si>
  <si>
    <t>51355</t>
  </si>
  <si>
    <t>DVOJ - A VÍCENÁSOBNÁ RESEKCE A (NEBO) ANASTOMÓZA T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</si>
  <si>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</si>
  <si>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</si>
  <si>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</si>
  <si>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</si>
  <si>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</si>
  <si>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51361</t>
  </si>
  <si>
    <t>KOLEKTOMIE SUBTOTÁLNÍ S ILEOSTOMIÍ A UZÁVĚREM REKT</t>
  </si>
  <si>
    <t>90955</t>
  </si>
  <si>
    <t>(DRG) VENTILAČNÍ PODPORA U NOVOROZENCŮ</t>
  </si>
  <si>
    <t>34320</t>
  </si>
  <si>
    <t>SELEKTIVNÍ PLICNÍ VAZODILATACE POMOCÍ OXIDU DUSNAT</t>
  </si>
  <si>
    <t>52239</t>
  </si>
  <si>
    <t>KOREKCE VYSOKÉ ANOREKTÁLNÍ MALFORMACE</t>
  </si>
  <si>
    <t>91761</t>
  </si>
  <si>
    <t>(DRG) DERIVAČNÍ STOMIE</t>
  </si>
  <si>
    <t>91900</t>
  </si>
  <si>
    <t>(DRG) GESTAČNÍ STÁŘÍ NOVOROZENCE DO 24. TÝDNE + 6.</t>
  </si>
  <si>
    <t>34045</t>
  </si>
  <si>
    <t>CELOTĚLOVÁ HYPOTERMIE NOVOROZENCE</t>
  </si>
  <si>
    <t>606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</si>
  <si>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</si>
  <si>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</si>
  <si>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</si>
  <si>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</si>
  <si>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</si>
  <si>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</si>
  <si>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</si>
  <si>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</si>
  <si>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</si>
  <si>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</si>
  <si>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</si>
  <si>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02033</t>
  </si>
  <si>
    <t xml:space="preserve">INTRAOKULÁRNÍ VÝKONY, KROMĚ ČOČKY S MCC                                                             </t>
  </si>
  <si>
    <t>03351</t>
  </si>
  <si>
    <t xml:space="preserve">JINÉ PORUCHY UŠÍ, NOSU, ÚST A HRDLA BEZ CC                                                          </t>
  </si>
  <si>
    <t>06383</t>
  </si>
  <si>
    <t xml:space="preserve">JINÉ PORUCHY TRÁVICÍHO SYSTÉMU S MCC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</si>
  <si>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</si>
  <si>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</si>
  <si>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</si>
  <si>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</si>
  <si>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</si>
  <si>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</si>
  <si>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</si>
  <si>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</si>
  <si>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</si>
  <si>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</si>
  <si>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</si>
  <si>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</si>
  <si>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</si>
  <si>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</si>
  <si>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</si>
  <si>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</si>
  <si>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</si>
  <si>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</si>
  <si>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</si>
  <si>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</si>
  <si>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</si>
  <si>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</si>
  <si>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</si>
  <si>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</si>
  <si>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</si>
  <si>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</si>
  <si>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</si>
  <si>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</si>
  <si>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</si>
  <si>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</si>
  <si>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</si>
  <si>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</si>
  <si>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</si>
  <si>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</si>
  <si>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</si>
  <si>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</si>
  <si>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</si>
  <si>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</si>
  <si>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</si>
  <si>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</si>
  <si>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</si>
  <si>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</si>
  <si>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</si>
  <si>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</si>
  <si>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</si>
  <si>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</si>
  <si>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</si>
  <si>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</si>
  <si>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</si>
  <si>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</si>
  <si>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</si>
  <si>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</si>
  <si>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</si>
  <si>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</si>
  <si>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</si>
  <si>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</si>
  <si>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</si>
  <si>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</si>
  <si>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</si>
  <si>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</si>
  <si>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</si>
  <si>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</si>
  <si>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</si>
  <si>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</si>
  <si>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</si>
  <si>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</si>
  <si>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</si>
  <si>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</si>
  <si>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</si>
  <si>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</si>
  <si>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</si>
  <si>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</si>
  <si>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</si>
  <si>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</si>
  <si>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</si>
  <si>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</si>
  <si>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</si>
  <si>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</si>
  <si>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</si>
  <si>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</si>
  <si>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</si>
  <si>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</si>
  <si>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</si>
  <si>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94950</t>
  </si>
  <si>
    <t>(VZP) CYSTICKÁ FIBRÓZA</t>
  </si>
  <si>
    <t>94948</t>
  </si>
  <si>
    <t>(VZP) SIGNÁLNÍ VÝKON - DOVYŠETŘENÍ PACIENTA</t>
  </si>
  <si>
    <t>94231</t>
  </si>
  <si>
    <t>ANALÝZA VARIANT LIDSKÉHO GERMINÁLNÍHO GENOMU NA BI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</si>
  <si>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</si>
  <si>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</si>
  <si>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</si>
  <si>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</si>
  <si>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</si>
  <si>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</si>
  <si>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</si>
  <si>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</si>
  <si>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</si>
  <si>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</si>
  <si>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</si>
  <si>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</si>
  <si>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</si>
  <si>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</si>
  <si>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</si>
  <si>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</si>
  <si>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</si>
  <si>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</si>
  <si>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</si>
  <si>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</si>
  <si>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</si>
  <si>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</si>
  <si>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</si>
  <si>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</si>
  <si>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</si>
  <si>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</si>
  <si>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</si>
  <si>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</si>
  <si>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</si>
  <si>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</si>
  <si>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</si>
  <si>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</si>
  <si>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</si>
  <si>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</si>
  <si>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</si>
  <si>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</si>
  <si>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</si>
  <si>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</si>
  <si>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</si>
  <si>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</si>
  <si>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</si>
  <si>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</si>
  <si>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</si>
  <si>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</si>
  <si>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96893</t>
  </si>
  <si>
    <t>STATIMOVÉ VYŠETŘENÍ FUNKČNÍ AKTIVITY VON WILLEBRAN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</si>
  <si>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</si>
  <si>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</si>
  <si>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</si>
  <si>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</si>
  <si>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</si>
  <si>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</si>
  <si>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</si>
  <si>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</si>
  <si>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</si>
  <si>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</si>
  <si>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</si>
  <si>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</si>
  <si>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</si>
  <si>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</si>
  <si>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</si>
  <si>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</si>
  <si>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</si>
  <si>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</si>
  <si>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</si>
  <si>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</si>
  <si>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</si>
  <si>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</si>
  <si>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</si>
  <si>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</si>
  <si>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</si>
  <si>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</si>
  <si>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</si>
  <si>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</si>
  <si>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</si>
  <si>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</si>
  <si>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</si>
  <si>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</si>
  <si>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</si>
  <si>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</si>
  <si>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</si>
  <si>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</si>
  <si>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</si>
  <si>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</si>
  <si>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</si>
  <si>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</si>
  <si>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</si>
  <si>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</si>
  <si>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</si>
  <si>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</si>
  <si>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</si>
  <si>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</si>
  <si>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</si>
  <si>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</si>
  <si>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</si>
  <si>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</si>
  <si>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</si>
  <si>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</si>
  <si>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</si>
  <si>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</si>
  <si>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</si>
  <si>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</si>
  <si>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81611</t>
  </si>
  <si>
    <t>TRIACYLGLYCEROLY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</si>
  <si>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</si>
  <si>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</si>
  <si>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</si>
  <si>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</si>
  <si>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</si>
  <si>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</si>
  <si>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</si>
  <si>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</si>
  <si>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</si>
  <si>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</si>
  <si>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</si>
  <si>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</si>
  <si>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</si>
  <si>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</si>
  <si>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</si>
  <si>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</si>
  <si>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</si>
  <si>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</si>
  <si>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</si>
  <si>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VOLNÝCH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</si>
  <si>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</si>
  <si>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</si>
  <si>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</si>
  <si>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</si>
  <si>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</si>
  <si>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</si>
  <si>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</si>
  <si>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</si>
  <si>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</si>
  <si>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</si>
  <si>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</si>
  <si>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</si>
  <si>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</si>
  <si>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</si>
  <si>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</si>
  <si>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</si>
  <si>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</si>
  <si>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</si>
  <si>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</si>
  <si>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</si>
  <si>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</si>
  <si>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</si>
  <si>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</si>
  <si>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</si>
  <si>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93267</t>
  </si>
  <si>
    <t>VOLNÝ TESTOSTERON</t>
  </si>
  <si>
    <t>81119</t>
  </si>
  <si>
    <t>AMONIAK STATIM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</si>
  <si>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</si>
  <si>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</si>
  <si>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</si>
  <si>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</si>
  <si>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</si>
  <si>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</si>
  <si>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</si>
  <si>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</si>
  <si>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</si>
  <si>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</si>
  <si>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</si>
  <si>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</si>
  <si>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</si>
  <si>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</si>
  <si>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</si>
  <si>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</si>
  <si>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81469</t>
  </si>
  <si>
    <t>CHLORIDY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</si>
  <si>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</si>
  <si>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</si>
  <si>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</si>
  <si>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</si>
  <si>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</si>
  <si>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</si>
  <si>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</si>
  <si>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</si>
  <si>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</si>
  <si>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</si>
  <si>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</si>
  <si>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</si>
  <si>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</si>
  <si>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</si>
  <si>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</si>
  <si>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</si>
  <si>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</si>
  <si>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</si>
  <si>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</si>
  <si>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</si>
  <si>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</si>
  <si>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</si>
  <si>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</si>
  <si>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</si>
  <si>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</si>
  <si>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</si>
  <si>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</si>
  <si>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</si>
  <si>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</si>
  <si>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</si>
  <si>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</si>
  <si>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</si>
  <si>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</si>
  <si>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</si>
  <si>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</si>
  <si>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</si>
  <si>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</si>
  <si>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</si>
  <si>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</si>
  <si>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</si>
  <si>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</si>
  <si>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</si>
  <si>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</si>
  <si>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</si>
  <si>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</si>
  <si>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</si>
  <si>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</si>
  <si>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</si>
  <si>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</si>
  <si>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</si>
  <si>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</si>
  <si>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</si>
  <si>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</si>
  <si>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</si>
  <si>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</si>
  <si>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</si>
  <si>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</si>
  <si>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</si>
  <si>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</si>
  <si>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</si>
  <si>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</si>
  <si>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</si>
  <si>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</si>
  <si>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</si>
  <si>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</si>
  <si>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</si>
  <si>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</si>
  <si>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</si>
  <si>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</si>
  <si>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</si>
  <si>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</si>
  <si>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</si>
  <si>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</si>
  <si>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</si>
  <si>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</si>
  <si>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</si>
  <si>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</si>
  <si>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</si>
  <si>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</si>
  <si>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</si>
  <si>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</si>
  <si>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</si>
  <si>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</si>
  <si>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</si>
  <si>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</si>
  <si>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</si>
  <si>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</si>
  <si>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</si>
  <si>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</si>
  <si>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</si>
  <si>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</si>
  <si>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</si>
  <si>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</si>
  <si>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</si>
  <si>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</si>
  <si>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</si>
  <si>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</si>
  <si>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</si>
  <si>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</si>
  <si>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</si>
  <si>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</si>
  <si>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</si>
  <si>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</si>
  <si>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</si>
  <si>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</si>
  <si>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</si>
  <si>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</si>
  <si>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</si>
  <si>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</si>
  <si>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</si>
  <si>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VOLNÝCH LEHKÝCH ŘETĚZCŮ LAMBDA</t>
  </si>
  <si>
    <t>81659</t>
  </si>
  <si>
    <t>VYŠETŘENÍ DPM, STANOVENÍ METABOLITU PLYNOVOU CHROM</t>
  </si>
  <si>
    <t>93223</t>
  </si>
  <si>
    <t>NÁDOROVÉ ANTIGENY CA - TYPU</t>
  </si>
  <si>
    <t>81129</t>
  </si>
  <si>
    <t>BÍLKOVINA KVANTITATIVNĚ (MOČ, VÝPOTEK, CSF) STATIM</t>
  </si>
  <si>
    <t>81433</t>
  </si>
  <si>
    <t>GALAKTOSA-1-FOSFÁTURIDYLTRANSFERÁZA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</si>
  <si>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</si>
  <si>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</si>
  <si>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</si>
  <si>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</si>
  <si>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</si>
  <si>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</si>
  <si>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</si>
  <si>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</si>
  <si>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81545</t>
  </si>
  <si>
    <t>MĚĎ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</si>
  <si>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</si>
  <si>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</si>
  <si>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</si>
  <si>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</si>
  <si>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</si>
  <si>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</si>
  <si>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</si>
  <si>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</si>
  <si>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</si>
  <si>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</si>
  <si>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</si>
  <si>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</si>
  <si>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</si>
  <si>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</si>
  <si>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</si>
  <si>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</si>
  <si>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</si>
  <si>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</si>
  <si>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</si>
  <si>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</si>
  <si>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</si>
  <si>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</si>
  <si>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</si>
  <si>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</si>
  <si>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</si>
  <si>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</si>
  <si>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</si>
  <si>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</si>
  <si>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</si>
  <si>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</si>
  <si>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</si>
  <si>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</si>
  <si>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</si>
  <si>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</si>
  <si>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</si>
  <si>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</si>
  <si>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</si>
  <si>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</si>
  <si>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</si>
  <si>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</si>
  <si>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0224716</t>
  </si>
  <si>
    <t>ULTRAVIST</t>
  </si>
  <si>
    <t>0224709</t>
  </si>
  <si>
    <t>0224696</t>
  </si>
  <si>
    <t>0224708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</si>
  <si>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</si>
  <si>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</si>
  <si>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</si>
  <si>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</si>
  <si>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</si>
  <si>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</si>
  <si>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</si>
  <si>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</si>
  <si>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</si>
  <si>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</si>
  <si>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</si>
  <si>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</si>
  <si>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</si>
  <si>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</si>
  <si>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</si>
  <si>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</si>
  <si>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</si>
  <si>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</si>
  <si>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</si>
  <si>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</si>
  <si>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</si>
  <si>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</si>
  <si>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</si>
  <si>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</si>
  <si>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</si>
  <si>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</si>
  <si>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</si>
  <si>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</si>
  <si>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</si>
  <si>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</si>
  <si>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</si>
  <si>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</si>
  <si>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</si>
  <si>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</si>
  <si>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</si>
  <si>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</si>
  <si>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</si>
  <si>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</si>
  <si>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</si>
  <si>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</si>
  <si>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89155</t>
  </si>
  <si>
    <t>RTG VYŠETŘENÍ TLUSTÉHO STŘEVA</t>
  </si>
  <si>
    <t>89189</t>
  </si>
  <si>
    <t>FISTULOGRAFIE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</si>
  <si>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</si>
  <si>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</si>
  <si>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</si>
  <si>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</si>
  <si>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</si>
  <si>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</si>
  <si>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</si>
  <si>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</si>
  <si>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</si>
  <si>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</si>
  <si>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</si>
  <si>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</si>
  <si>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</si>
  <si>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</si>
  <si>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</si>
  <si>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</si>
  <si>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</si>
  <si>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</si>
  <si>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</si>
  <si>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</si>
  <si>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</si>
  <si>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</si>
  <si>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</si>
  <si>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</si>
  <si>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</si>
  <si>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</si>
  <si>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</si>
  <si>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</si>
  <si>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</si>
  <si>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</si>
  <si>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</si>
  <si>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</si>
  <si>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</si>
  <si>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</si>
  <si>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</si>
  <si>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</si>
  <si>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</si>
  <si>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</si>
  <si>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</si>
  <si>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</si>
  <si>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</si>
  <si>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</si>
  <si>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</si>
  <si>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</si>
  <si>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</si>
  <si>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</si>
  <si>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</si>
  <si>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</si>
  <si>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</si>
  <si>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</si>
  <si>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</si>
  <si>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</si>
  <si>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</si>
  <si>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</si>
  <si>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</si>
  <si>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</si>
  <si>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</si>
  <si>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</si>
  <si>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</si>
  <si>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</si>
  <si>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</si>
  <si>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</si>
  <si>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</si>
  <si>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</si>
  <si>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</si>
  <si>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</si>
  <si>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</si>
  <si>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</si>
  <si>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</si>
  <si>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</si>
  <si>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</si>
  <si>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</si>
  <si>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</si>
  <si>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</si>
  <si>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</si>
  <si>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</si>
  <si>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</si>
  <si>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</si>
  <si>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</si>
  <si>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</si>
  <si>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</si>
  <si>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</si>
  <si>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</si>
  <si>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</si>
  <si>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</si>
  <si>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</si>
  <si>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</si>
  <si>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</si>
  <si>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</si>
  <si>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</si>
  <si>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</si>
  <si>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</si>
  <si>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</si>
  <si>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</si>
  <si>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</si>
  <si>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</si>
  <si>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</si>
  <si>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</si>
  <si>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</si>
  <si>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</si>
  <si>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</si>
  <si>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</si>
  <si>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</si>
  <si>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</si>
  <si>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</si>
  <si>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</si>
  <si>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</si>
  <si>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</si>
  <si>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</si>
  <si>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</si>
  <si>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</si>
  <si>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</si>
  <si>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</si>
  <si>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</si>
  <si>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</si>
  <si>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</si>
  <si>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</si>
  <si>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</si>
  <si>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</si>
  <si>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</si>
  <si>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</si>
  <si>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</si>
  <si>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</si>
  <si>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</si>
  <si>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</si>
  <si>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</si>
  <si>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</si>
  <si>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</si>
  <si>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</si>
  <si>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</si>
  <si>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</si>
  <si>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</si>
  <si>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</si>
  <si>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</si>
  <si>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</si>
  <si>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</si>
  <si>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</si>
  <si>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</si>
  <si>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</si>
  <si>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</si>
  <si>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</si>
  <si>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</si>
  <si>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</si>
  <si>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</si>
  <si>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82302</t>
  </si>
  <si>
    <t>DETEKCE NUKLEOVÉ KYSELINY SARS-COV-2 POMOCÍ METODY</t>
  </si>
  <si>
    <t>82038</t>
  </si>
  <si>
    <t>ANALÝZA EXTRAHUMÁNNÍHO GENOMU METODOU KVANTITATIVN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</si>
  <si>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</si>
  <si>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</si>
  <si>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</si>
  <si>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</si>
  <si>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</si>
  <si>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</si>
  <si>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</si>
  <si>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</si>
  <si>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</si>
  <si>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91265</t>
  </si>
  <si>
    <t>STANOVENÍ ANTI SS-B/La Ab ELISA</t>
  </si>
  <si>
    <t>91263</t>
  </si>
  <si>
    <t>STANOVENÍ ANTI SS-A/Ro Ab ELISA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</si>
  <si>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</si>
  <si>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</si>
  <si>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</si>
  <si>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</si>
  <si>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</si>
  <si>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</si>
  <si>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94191</t>
  </si>
  <si>
    <t>FOTOGRAFIE GELU</t>
  </si>
  <si>
    <t>94193</t>
  </si>
  <si>
    <t>ELEKTROFORÉZA NUKLEOVÝCH KYSELIN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</si>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</sst>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0" fontId="66" fillId="0" borderId="150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1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2" fillId="0" borderId="154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1" fillId="0" borderId="19" xfId="0" applyNumberFormat="1" applyFont="1" applyBorder="1"/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166" fontId="34" fillId="0" borderId="19" xfId="0" applyNumberFormat="1" applyFont="1" applyBorder="1"/>
    <xf numFmtId="3" fontId="34" fillId="0" borderId="139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71" fillId="0" borderId="155" xfId="0" applyNumberFormat="1" applyFont="1" applyBorder="1" applyAlignment="1">
      <alignment horizontal="right"/>
    </xf>
    <xf numFmtId="166" fontId="71" fillId="0" borderId="155" xfId="0" applyNumberFormat="1" applyFont="1" applyBorder="1" applyAlignment="1">
      <alignment horizontal="right"/>
    </xf>
    <xf numFmtId="166" fontId="71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0.538305922006451</c:v>
                </c:pt>
                <c:pt idx="1">
                  <c:v>0.52312102035696628</c:v>
                </c:pt>
                <c:pt idx="2">
                  <c:v>0.7404359641118351</c:v>
                </c:pt>
                <c:pt idx="3">
                  <c:v>0.60025737677683322</c:v>
                </c:pt>
                <c:pt idx="4">
                  <c:v>0.61378117916250996</c:v>
                </c:pt>
                <c:pt idx="5">
                  <c:v>0.63408098304955385</c:v>
                </c:pt>
                <c:pt idx="6">
                  <c:v>0.65201648402300205</c:v>
                </c:pt>
                <c:pt idx="7">
                  <c:v>8.8993838198658456E-3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0.91435562805872761</c:v>
                </c:pt>
                <c:pt idx="1">
                  <c:v>0.85663224781572678</c:v>
                </c:pt>
                <c:pt idx="2">
                  <c:v>0.82283653846153848</c:v>
                </c:pt>
                <c:pt idx="3">
                  <c:v>0.83717415942576501</c:v>
                </c:pt>
                <c:pt idx="4">
                  <c:v>0.83675918979744934</c:v>
                </c:pt>
                <c:pt idx="5">
                  <c:v>0.82795963573714004</c:v>
                </c:pt>
                <c:pt idx="6">
                  <c:v>0.83814102564102566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116" tableBorderDxfId="11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5" totalsRowShown="0">
  <autoFilter ref="C3:S11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1069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1634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1635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1686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2245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2269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2280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2349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2350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2540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2612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3205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BAC3BF10-FDA9-4D92-B536-0324133A35C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1069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76.099999999999994</v>
      </c>
      <c r="G3" s="47">
        <f>SUBTOTAL(9,G6:G1048576)</f>
        <v>17977.631000000001</v>
      </c>
      <c r="H3" s="48">
        <f>IF(M3=0,0,G3/M3)</f>
        <v>0.33112761098717336</v>
      </c>
      <c r="I3" s="47">
        <f>SUBTOTAL(9,I6:I1048576)</f>
        <v>122.60000000000001</v>
      </c>
      <c r="J3" s="47">
        <f>SUBTOTAL(9,J6:J1048576)</f>
        <v>36314.522246913577</v>
      </c>
      <c r="K3" s="48">
        <f>IF(M3=0,0,J3/M3)</f>
        <v>0.66887238901282664</v>
      </c>
      <c r="L3" s="47">
        <f>SUBTOTAL(9,L6:L1048576)</f>
        <v>198.70000000000002</v>
      </c>
      <c r="M3" s="49">
        <f>SUBTOTAL(9,M6:M1048576)</f>
        <v>54292.153246913578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599</v>
      </c>
      <c r="B6" s="723" t="s">
        <v>989</v>
      </c>
      <c r="C6" s="723" t="s">
        <v>990</v>
      </c>
      <c r="D6" s="723" t="s">
        <v>991</v>
      </c>
      <c r="E6" s="723" t="s">
        <v>992</v>
      </c>
      <c r="F6" s="727">
        <v>1</v>
      </c>
      <c r="G6" s="727">
        <v>409.01</v>
      </c>
      <c r="H6" s="747">
        <v>1</v>
      </c>
      <c r="I6" s="727"/>
      <c r="J6" s="727"/>
      <c r="K6" s="747">
        <v>0</v>
      </c>
      <c r="L6" s="727">
        <v>1</v>
      </c>
      <c r="M6" s="728">
        <v>409.01</v>
      </c>
    </row>
    <row r="7" spans="1:13" ht="14.45" customHeight="1" x14ac:dyDescent="0.2">
      <c r="A7" s="729" t="s">
        <v>604</v>
      </c>
      <c r="B7" s="730" t="s">
        <v>989</v>
      </c>
      <c r="C7" s="730" t="s">
        <v>990</v>
      </c>
      <c r="D7" s="730" t="s">
        <v>991</v>
      </c>
      <c r="E7" s="730" t="s">
        <v>992</v>
      </c>
      <c r="F7" s="734">
        <v>2</v>
      </c>
      <c r="G7" s="734">
        <v>825.67000000000007</v>
      </c>
      <c r="H7" s="748">
        <v>1</v>
      </c>
      <c r="I7" s="734"/>
      <c r="J7" s="734"/>
      <c r="K7" s="748">
        <v>0</v>
      </c>
      <c r="L7" s="734">
        <v>2</v>
      </c>
      <c r="M7" s="735">
        <v>825.67000000000007</v>
      </c>
    </row>
    <row r="8" spans="1:13" ht="14.45" customHeight="1" x14ac:dyDescent="0.2">
      <c r="A8" s="729" t="s">
        <v>604</v>
      </c>
      <c r="B8" s="730" t="s">
        <v>993</v>
      </c>
      <c r="C8" s="730" t="s">
        <v>994</v>
      </c>
      <c r="D8" s="730" t="s">
        <v>695</v>
      </c>
      <c r="E8" s="730" t="s">
        <v>696</v>
      </c>
      <c r="F8" s="734"/>
      <c r="G8" s="734"/>
      <c r="H8" s="748">
        <v>0</v>
      </c>
      <c r="I8" s="734">
        <v>1</v>
      </c>
      <c r="J8" s="734">
        <v>721.86</v>
      </c>
      <c r="K8" s="748">
        <v>1</v>
      </c>
      <c r="L8" s="734">
        <v>1</v>
      </c>
      <c r="M8" s="735">
        <v>721.86</v>
      </c>
    </row>
    <row r="9" spans="1:13" ht="14.45" customHeight="1" x14ac:dyDescent="0.2">
      <c r="A9" s="729" t="s">
        <v>607</v>
      </c>
      <c r="B9" s="730" t="s">
        <v>995</v>
      </c>
      <c r="C9" s="730" t="s">
        <v>996</v>
      </c>
      <c r="D9" s="730" t="s">
        <v>854</v>
      </c>
      <c r="E9" s="730" t="s">
        <v>855</v>
      </c>
      <c r="F9" s="734">
        <v>14</v>
      </c>
      <c r="G9" s="734">
        <v>308</v>
      </c>
      <c r="H9" s="748">
        <v>1</v>
      </c>
      <c r="I9" s="734"/>
      <c r="J9" s="734"/>
      <c r="K9" s="748">
        <v>0</v>
      </c>
      <c r="L9" s="734">
        <v>14</v>
      </c>
      <c r="M9" s="735">
        <v>308</v>
      </c>
    </row>
    <row r="10" spans="1:13" ht="14.45" customHeight="1" x14ac:dyDescent="0.2">
      <c r="A10" s="729" t="s">
        <v>607</v>
      </c>
      <c r="B10" s="730" t="s">
        <v>995</v>
      </c>
      <c r="C10" s="730" t="s">
        <v>997</v>
      </c>
      <c r="D10" s="730" t="s">
        <v>998</v>
      </c>
      <c r="E10" s="730" t="s">
        <v>855</v>
      </c>
      <c r="F10" s="734">
        <v>30</v>
      </c>
      <c r="G10" s="734">
        <v>2154.02</v>
      </c>
      <c r="H10" s="748">
        <v>1</v>
      </c>
      <c r="I10" s="734"/>
      <c r="J10" s="734"/>
      <c r="K10" s="748">
        <v>0</v>
      </c>
      <c r="L10" s="734">
        <v>30</v>
      </c>
      <c r="M10" s="735">
        <v>2154.02</v>
      </c>
    </row>
    <row r="11" spans="1:13" ht="14.45" customHeight="1" x14ac:dyDescent="0.2">
      <c r="A11" s="729" t="s">
        <v>607</v>
      </c>
      <c r="B11" s="730" t="s">
        <v>999</v>
      </c>
      <c r="C11" s="730" t="s">
        <v>1000</v>
      </c>
      <c r="D11" s="730" t="s">
        <v>844</v>
      </c>
      <c r="E11" s="730" t="s">
        <v>1001</v>
      </c>
      <c r="F11" s="734"/>
      <c r="G11" s="734"/>
      <c r="H11" s="748">
        <v>0</v>
      </c>
      <c r="I11" s="734">
        <v>4</v>
      </c>
      <c r="J11" s="734">
        <v>2802.28</v>
      </c>
      <c r="K11" s="748">
        <v>1</v>
      </c>
      <c r="L11" s="734">
        <v>4</v>
      </c>
      <c r="M11" s="735">
        <v>2802.28</v>
      </c>
    </row>
    <row r="12" spans="1:13" ht="14.45" customHeight="1" x14ac:dyDescent="0.2">
      <c r="A12" s="729" t="s">
        <v>607</v>
      </c>
      <c r="B12" s="730" t="s">
        <v>999</v>
      </c>
      <c r="C12" s="730" t="s">
        <v>1002</v>
      </c>
      <c r="D12" s="730" t="s">
        <v>844</v>
      </c>
      <c r="E12" s="730" t="s">
        <v>1003</v>
      </c>
      <c r="F12" s="734"/>
      <c r="G12" s="734"/>
      <c r="H12" s="748">
        <v>0</v>
      </c>
      <c r="I12" s="734">
        <v>28</v>
      </c>
      <c r="J12" s="734">
        <v>3910.9599999999996</v>
      </c>
      <c r="K12" s="748">
        <v>1</v>
      </c>
      <c r="L12" s="734">
        <v>28</v>
      </c>
      <c r="M12" s="735">
        <v>3910.9599999999996</v>
      </c>
    </row>
    <row r="13" spans="1:13" ht="14.45" customHeight="1" x14ac:dyDescent="0.2">
      <c r="A13" s="729" t="s">
        <v>607</v>
      </c>
      <c r="B13" s="730" t="s">
        <v>1004</v>
      </c>
      <c r="C13" s="730" t="s">
        <v>1005</v>
      </c>
      <c r="D13" s="730" t="s">
        <v>761</v>
      </c>
      <c r="E13" s="730" t="s">
        <v>762</v>
      </c>
      <c r="F13" s="734"/>
      <c r="G13" s="734"/>
      <c r="H13" s="748">
        <v>0</v>
      </c>
      <c r="I13" s="734">
        <v>1</v>
      </c>
      <c r="J13" s="734">
        <v>40.39</v>
      </c>
      <c r="K13" s="748">
        <v>1</v>
      </c>
      <c r="L13" s="734">
        <v>1</v>
      </c>
      <c r="M13" s="735">
        <v>40.39</v>
      </c>
    </row>
    <row r="14" spans="1:13" ht="14.45" customHeight="1" x14ac:dyDescent="0.2">
      <c r="A14" s="729" t="s">
        <v>607</v>
      </c>
      <c r="B14" s="730" t="s">
        <v>1006</v>
      </c>
      <c r="C14" s="730" t="s">
        <v>1007</v>
      </c>
      <c r="D14" s="730" t="s">
        <v>1008</v>
      </c>
      <c r="E14" s="730" t="s">
        <v>1009</v>
      </c>
      <c r="F14" s="734">
        <v>8</v>
      </c>
      <c r="G14" s="734">
        <v>641.89</v>
      </c>
      <c r="H14" s="748">
        <v>1</v>
      </c>
      <c r="I14" s="734"/>
      <c r="J14" s="734"/>
      <c r="K14" s="748">
        <v>0</v>
      </c>
      <c r="L14" s="734">
        <v>8</v>
      </c>
      <c r="M14" s="735">
        <v>641.89</v>
      </c>
    </row>
    <row r="15" spans="1:13" ht="14.45" customHeight="1" x14ac:dyDescent="0.2">
      <c r="A15" s="729" t="s">
        <v>607</v>
      </c>
      <c r="B15" s="730" t="s">
        <v>989</v>
      </c>
      <c r="C15" s="730" t="s">
        <v>990</v>
      </c>
      <c r="D15" s="730" t="s">
        <v>991</v>
      </c>
      <c r="E15" s="730" t="s">
        <v>992</v>
      </c>
      <c r="F15" s="734">
        <v>4.0999999999999996</v>
      </c>
      <c r="G15" s="734">
        <v>1702.761</v>
      </c>
      <c r="H15" s="748">
        <v>1</v>
      </c>
      <c r="I15" s="734"/>
      <c r="J15" s="734"/>
      <c r="K15" s="748">
        <v>0</v>
      </c>
      <c r="L15" s="734">
        <v>4.0999999999999996</v>
      </c>
      <c r="M15" s="735">
        <v>1702.761</v>
      </c>
    </row>
    <row r="16" spans="1:13" ht="14.45" customHeight="1" x14ac:dyDescent="0.2">
      <c r="A16" s="729" t="s">
        <v>607</v>
      </c>
      <c r="B16" s="730" t="s">
        <v>989</v>
      </c>
      <c r="C16" s="730" t="s">
        <v>1010</v>
      </c>
      <c r="D16" s="730" t="s">
        <v>1011</v>
      </c>
      <c r="E16" s="730" t="s">
        <v>1012</v>
      </c>
      <c r="F16" s="734"/>
      <c r="G16" s="734"/>
      <c r="H16" s="748">
        <v>0</v>
      </c>
      <c r="I16" s="734">
        <v>1</v>
      </c>
      <c r="J16" s="734">
        <v>84.95</v>
      </c>
      <c r="K16" s="748">
        <v>1</v>
      </c>
      <c r="L16" s="734">
        <v>1</v>
      </c>
      <c r="M16" s="735">
        <v>84.95</v>
      </c>
    </row>
    <row r="17" spans="1:13" ht="14.45" customHeight="1" x14ac:dyDescent="0.2">
      <c r="A17" s="729" t="s">
        <v>607</v>
      </c>
      <c r="B17" s="730" t="s">
        <v>1013</v>
      </c>
      <c r="C17" s="730" t="s">
        <v>1014</v>
      </c>
      <c r="D17" s="730" t="s">
        <v>1015</v>
      </c>
      <c r="E17" s="730" t="s">
        <v>941</v>
      </c>
      <c r="F17" s="734">
        <v>1</v>
      </c>
      <c r="G17" s="734">
        <v>748</v>
      </c>
      <c r="H17" s="748">
        <v>1</v>
      </c>
      <c r="I17" s="734"/>
      <c r="J17" s="734"/>
      <c r="K17" s="748">
        <v>0</v>
      </c>
      <c r="L17" s="734">
        <v>1</v>
      </c>
      <c r="M17" s="735">
        <v>748</v>
      </c>
    </row>
    <row r="18" spans="1:13" ht="14.45" customHeight="1" x14ac:dyDescent="0.2">
      <c r="A18" s="729" t="s">
        <v>607</v>
      </c>
      <c r="B18" s="730" t="s">
        <v>1013</v>
      </c>
      <c r="C18" s="730" t="s">
        <v>1016</v>
      </c>
      <c r="D18" s="730" t="s">
        <v>940</v>
      </c>
      <c r="E18" s="730" t="s">
        <v>941</v>
      </c>
      <c r="F18" s="734"/>
      <c r="G18" s="734"/>
      <c r="H18" s="748">
        <v>0</v>
      </c>
      <c r="I18" s="734">
        <v>4</v>
      </c>
      <c r="J18" s="734">
        <v>2904</v>
      </c>
      <c r="K18" s="748">
        <v>1</v>
      </c>
      <c r="L18" s="734">
        <v>4</v>
      </c>
      <c r="M18" s="735">
        <v>2904</v>
      </c>
    </row>
    <row r="19" spans="1:13" ht="14.45" customHeight="1" x14ac:dyDescent="0.2">
      <c r="A19" s="729" t="s">
        <v>607</v>
      </c>
      <c r="B19" s="730" t="s">
        <v>1017</v>
      </c>
      <c r="C19" s="730" t="s">
        <v>1018</v>
      </c>
      <c r="D19" s="730" t="s">
        <v>1019</v>
      </c>
      <c r="E19" s="730" t="s">
        <v>1020</v>
      </c>
      <c r="F19" s="734"/>
      <c r="G19" s="734"/>
      <c r="H19" s="748">
        <v>0</v>
      </c>
      <c r="I19" s="734">
        <v>2.6</v>
      </c>
      <c r="J19" s="734">
        <v>364.07799999999992</v>
      </c>
      <c r="K19" s="748">
        <v>1</v>
      </c>
      <c r="L19" s="734">
        <v>2.6</v>
      </c>
      <c r="M19" s="735">
        <v>364.07799999999992</v>
      </c>
    </row>
    <row r="20" spans="1:13" ht="14.45" customHeight="1" x14ac:dyDescent="0.2">
      <c r="A20" s="729" t="s">
        <v>607</v>
      </c>
      <c r="B20" s="730" t="s">
        <v>1021</v>
      </c>
      <c r="C20" s="730" t="s">
        <v>1022</v>
      </c>
      <c r="D20" s="730" t="s">
        <v>948</v>
      </c>
      <c r="E20" s="730" t="s">
        <v>949</v>
      </c>
      <c r="F20" s="734"/>
      <c r="G20" s="734"/>
      <c r="H20" s="748">
        <v>0</v>
      </c>
      <c r="I20" s="734">
        <v>21</v>
      </c>
      <c r="J20" s="734">
        <v>399.84000000000003</v>
      </c>
      <c r="K20" s="748">
        <v>1</v>
      </c>
      <c r="L20" s="734">
        <v>21</v>
      </c>
      <c r="M20" s="735">
        <v>399.84000000000003</v>
      </c>
    </row>
    <row r="21" spans="1:13" ht="14.45" customHeight="1" x14ac:dyDescent="0.2">
      <c r="A21" s="729" t="s">
        <v>607</v>
      </c>
      <c r="B21" s="730" t="s">
        <v>993</v>
      </c>
      <c r="C21" s="730" t="s">
        <v>994</v>
      </c>
      <c r="D21" s="730" t="s">
        <v>695</v>
      </c>
      <c r="E21" s="730" t="s">
        <v>696</v>
      </c>
      <c r="F21" s="734"/>
      <c r="G21" s="734"/>
      <c r="H21" s="748">
        <v>0</v>
      </c>
      <c r="I21" s="734">
        <v>7.8</v>
      </c>
      <c r="J21" s="734">
        <v>5576.5159999999996</v>
      </c>
      <c r="K21" s="748">
        <v>1</v>
      </c>
      <c r="L21" s="734">
        <v>7.8</v>
      </c>
      <c r="M21" s="735">
        <v>5576.5159999999996</v>
      </c>
    </row>
    <row r="22" spans="1:13" ht="14.45" customHeight="1" x14ac:dyDescent="0.2">
      <c r="A22" s="729" t="s">
        <v>607</v>
      </c>
      <c r="B22" s="730" t="s">
        <v>1023</v>
      </c>
      <c r="C22" s="730" t="s">
        <v>1024</v>
      </c>
      <c r="D22" s="730" t="s">
        <v>779</v>
      </c>
      <c r="E22" s="730" t="s">
        <v>780</v>
      </c>
      <c r="F22" s="734">
        <v>3</v>
      </c>
      <c r="G22" s="734">
        <v>3861.5399999999995</v>
      </c>
      <c r="H22" s="748">
        <v>1</v>
      </c>
      <c r="I22" s="734"/>
      <c r="J22" s="734"/>
      <c r="K22" s="748">
        <v>0</v>
      </c>
      <c r="L22" s="734">
        <v>3</v>
      </c>
      <c r="M22" s="735">
        <v>3861.5399999999995</v>
      </c>
    </row>
    <row r="23" spans="1:13" ht="14.45" customHeight="1" x14ac:dyDescent="0.2">
      <c r="A23" s="729" t="s">
        <v>607</v>
      </c>
      <c r="B23" s="730" t="s">
        <v>1025</v>
      </c>
      <c r="C23" s="730" t="s">
        <v>1026</v>
      </c>
      <c r="D23" s="730" t="s">
        <v>1027</v>
      </c>
      <c r="E23" s="730" t="s">
        <v>1028</v>
      </c>
      <c r="F23" s="734">
        <v>2</v>
      </c>
      <c r="G23" s="734">
        <v>1088.7800000000002</v>
      </c>
      <c r="H23" s="748">
        <v>1</v>
      </c>
      <c r="I23" s="734"/>
      <c r="J23" s="734"/>
      <c r="K23" s="748">
        <v>0</v>
      </c>
      <c r="L23" s="734">
        <v>2</v>
      </c>
      <c r="M23" s="735">
        <v>1088.7800000000002</v>
      </c>
    </row>
    <row r="24" spans="1:13" ht="14.45" customHeight="1" x14ac:dyDescent="0.2">
      <c r="A24" s="729" t="s">
        <v>607</v>
      </c>
      <c r="B24" s="730" t="s">
        <v>1029</v>
      </c>
      <c r="C24" s="730" t="s">
        <v>1030</v>
      </c>
      <c r="D24" s="730" t="s">
        <v>1031</v>
      </c>
      <c r="E24" s="730" t="s">
        <v>1032</v>
      </c>
      <c r="F24" s="734"/>
      <c r="G24" s="734"/>
      <c r="H24" s="748">
        <v>0</v>
      </c>
      <c r="I24" s="734">
        <v>10</v>
      </c>
      <c r="J24" s="734">
        <v>333.84999999999991</v>
      </c>
      <c r="K24" s="748">
        <v>1</v>
      </c>
      <c r="L24" s="734">
        <v>10</v>
      </c>
      <c r="M24" s="735">
        <v>333.84999999999991</v>
      </c>
    </row>
    <row r="25" spans="1:13" ht="14.45" customHeight="1" x14ac:dyDescent="0.2">
      <c r="A25" s="729" t="s">
        <v>607</v>
      </c>
      <c r="B25" s="730" t="s">
        <v>1033</v>
      </c>
      <c r="C25" s="730" t="s">
        <v>1034</v>
      </c>
      <c r="D25" s="730" t="s">
        <v>931</v>
      </c>
      <c r="E25" s="730" t="s">
        <v>1035</v>
      </c>
      <c r="F25" s="734"/>
      <c r="G25" s="734"/>
      <c r="H25" s="748">
        <v>0</v>
      </c>
      <c r="I25" s="734">
        <v>0.4</v>
      </c>
      <c r="J25" s="734">
        <v>150.768</v>
      </c>
      <c r="K25" s="748">
        <v>1</v>
      </c>
      <c r="L25" s="734">
        <v>0.4</v>
      </c>
      <c r="M25" s="735">
        <v>150.768</v>
      </c>
    </row>
    <row r="26" spans="1:13" ht="14.45" customHeight="1" x14ac:dyDescent="0.2">
      <c r="A26" s="729" t="s">
        <v>607</v>
      </c>
      <c r="B26" s="730" t="s">
        <v>1033</v>
      </c>
      <c r="C26" s="730" t="s">
        <v>1036</v>
      </c>
      <c r="D26" s="730" t="s">
        <v>931</v>
      </c>
      <c r="E26" s="730" t="s">
        <v>933</v>
      </c>
      <c r="F26" s="734">
        <v>1</v>
      </c>
      <c r="G26" s="734">
        <v>188.46</v>
      </c>
      <c r="H26" s="748">
        <v>1</v>
      </c>
      <c r="I26" s="734"/>
      <c r="J26" s="734"/>
      <c r="K26" s="748">
        <v>0</v>
      </c>
      <c r="L26" s="734">
        <v>1</v>
      </c>
      <c r="M26" s="735">
        <v>188.46</v>
      </c>
    </row>
    <row r="27" spans="1:13" ht="14.45" customHeight="1" x14ac:dyDescent="0.2">
      <c r="A27" s="729" t="s">
        <v>607</v>
      </c>
      <c r="B27" s="730" t="s">
        <v>1037</v>
      </c>
      <c r="C27" s="730" t="s">
        <v>1038</v>
      </c>
      <c r="D27" s="730" t="s">
        <v>1039</v>
      </c>
      <c r="E27" s="730" t="s">
        <v>1040</v>
      </c>
      <c r="F27" s="734"/>
      <c r="G27" s="734"/>
      <c r="H27" s="748">
        <v>0</v>
      </c>
      <c r="I27" s="734">
        <v>0.8</v>
      </c>
      <c r="J27" s="734">
        <v>255.20000000000002</v>
      </c>
      <c r="K27" s="748">
        <v>1</v>
      </c>
      <c r="L27" s="734">
        <v>0.8</v>
      </c>
      <c r="M27" s="735">
        <v>255.20000000000002</v>
      </c>
    </row>
    <row r="28" spans="1:13" ht="14.45" customHeight="1" x14ac:dyDescent="0.2">
      <c r="A28" s="729" t="s">
        <v>607</v>
      </c>
      <c r="B28" s="730" t="s">
        <v>1041</v>
      </c>
      <c r="C28" s="730" t="s">
        <v>1042</v>
      </c>
      <c r="D28" s="730" t="s">
        <v>952</v>
      </c>
      <c r="E28" s="730" t="s">
        <v>953</v>
      </c>
      <c r="F28" s="734">
        <v>4</v>
      </c>
      <c r="G28" s="734">
        <v>3520</v>
      </c>
      <c r="H28" s="748">
        <v>1</v>
      </c>
      <c r="I28" s="734"/>
      <c r="J28" s="734"/>
      <c r="K28" s="748">
        <v>0</v>
      </c>
      <c r="L28" s="734">
        <v>4</v>
      </c>
      <c r="M28" s="735">
        <v>3520</v>
      </c>
    </row>
    <row r="29" spans="1:13" ht="14.45" customHeight="1" x14ac:dyDescent="0.2">
      <c r="A29" s="729" t="s">
        <v>607</v>
      </c>
      <c r="B29" s="730" t="s">
        <v>1043</v>
      </c>
      <c r="C29" s="730" t="s">
        <v>1044</v>
      </c>
      <c r="D29" s="730" t="s">
        <v>703</v>
      </c>
      <c r="E29" s="730" t="s">
        <v>705</v>
      </c>
      <c r="F29" s="734">
        <v>4</v>
      </c>
      <c r="G29" s="734">
        <v>2152.7599999999998</v>
      </c>
      <c r="H29" s="748">
        <v>1</v>
      </c>
      <c r="I29" s="734"/>
      <c r="J29" s="734"/>
      <c r="K29" s="748">
        <v>0</v>
      </c>
      <c r="L29" s="734">
        <v>4</v>
      </c>
      <c r="M29" s="735">
        <v>2152.7599999999998</v>
      </c>
    </row>
    <row r="30" spans="1:13" ht="14.45" customHeight="1" x14ac:dyDescent="0.2">
      <c r="A30" s="729" t="s">
        <v>607</v>
      </c>
      <c r="B30" s="730" t="s">
        <v>1045</v>
      </c>
      <c r="C30" s="730" t="s">
        <v>1046</v>
      </c>
      <c r="D30" s="730" t="s">
        <v>846</v>
      </c>
      <c r="E30" s="730" t="s">
        <v>1047</v>
      </c>
      <c r="F30" s="734"/>
      <c r="G30" s="734"/>
      <c r="H30" s="748">
        <v>0</v>
      </c>
      <c r="I30" s="734">
        <v>1</v>
      </c>
      <c r="J30" s="734">
        <v>41.88</v>
      </c>
      <c r="K30" s="748">
        <v>1</v>
      </c>
      <c r="L30" s="734">
        <v>1</v>
      </c>
      <c r="M30" s="735">
        <v>41.88</v>
      </c>
    </row>
    <row r="31" spans="1:13" ht="14.45" customHeight="1" x14ac:dyDescent="0.2">
      <c r="A31" s="729" t="s">
        <v>607</v>
      </c>
      <c r="B31" s="730" t="s">
        <v>1048</v>
      </c>
      <c r="C31" s="730" t="s">
        <v>1049</v>
      </c>
      <c r="D31" s="730" t="s">
        <v>1050</v>
      </c>
      <c r="E31" s="730" t="s">
        <v>1051</v>
      </c>
      <c r="F31" s="734"/>
      <c r="G31" s="734"/>
      <c r="H31" s="748">
        <v>0</v>
      </c>
      <c r="I31" s="734">
        <v>6</v>
      </c>
      <c r="J31" s="734">
        <v>2393.92</v>
      </c>
      <c r="K31" s="748">
        <v>1</v>
      </c>
      <c r="L31" s="734">
        <v>6</v>
      </c>
      <c r="M31" s="735">
        <v>2393.92</v>
      </c>
    </row>
    <row r="32" spans="1:13" ht="14.45" customHeight="1" x14ac:dyDescent="0.2">
      <c r="A32" s="729" t="s">
        <v>607</v>
      </c>
      <c r="B32" s="730" t="s">
        <v>1052</v>
      </c>
      <c r="C32" s="730" t="s">
        <v>1053</v>
      </c>
      <c r="D32" s="730" t="s">
        <v>1054</v>
      </c>
      <c r="E32" s="730" t="s">
        <v>1055</v>
      </c>
      <c r="F32" s="734"/>
      <c r="G32" s="734"/>
      <c r="H32" s="748">
        <v>0</v>
      </c>
      <c r="I32" s="734">
        <v>20</v>
      </c>
      <c r="J32" s="734">
        <v>2421.9802469135802</v>
      </c>
      <c r="K32" s="748">
        <v>1</v>
      </c>
      <c r="L32" s="734">
        <v>20</v>
      </c>
      <c r="M32" s="735">
        <v>2421.9802469135802</v>
      </c>
    </row>
    <row r="33" spans="1:13" ht="14.45" customHeight="1" x14ac:dyDescent="0.2">
      <c r="A33" s="729" t="s">
        <v>607</v>
      </c>
      <c r="B33" s="730" t="s">
        <v>1056</v>
      </c>
      <c r="C33" s="730" t="s">
        <v>1057</v>
      </c>
      <c r="D33" s="730" t="s">
        <v>748</v>
      </c>
      <c r="E33" s="730" t="s">
        <v>749</v>
      </c>
      <c r="F33" s="734"/>
      <c r="G33" s="734"/>
      <c r="H33" s="748">
        <v>0</v>
      </c>
      <c r="I33" s="734">
        <v>3</v>
      </c>
      <c r="J33" s="734">
        <v>11947.51</v>
      </c>
      <c r="K33" s="748">
        <v>1</v>
      </c>
      <c r="L33" s="734">
        <v>3</v>
      </c>
      <c r="M33" s="735">
        <v>11947.51</v>
      </c>
    </row>
    <row r="34" spans="1:13" ht="14.45" customHeight="1" x14ac:dyDescent="0.2">
      <c r="A34" s="729" t="s">
        <v>607</v>
      </c>
      <c r="B34" s="730" t="s">
        <v>1058</v>
      </c>
      <c r="C34" s="730" t="s">
        <v>1059</v>
      </c>
      <c r="D34" s="730" t="s">
        <v>882</v>
      </c>
      <c r="E34" s="730" t="s">
        <v>883</v>
      </c>
      <c r="F34" s="734"/>
      <c r="G34" s="734"/>
      <c r="H34" s="748">
        <v>0</v>
      </c>
      <c r="I34" s="734">
        <v>7</v>
      </c>
      <c r="J34" s="734">
        <v>348.32</v>
      </c>
      <c r="K34" s="748">
        <v>1</v>
      </c>
      <c r="L34" s="734">
        <v>7</v>
      </c>
      <c r="M34" s="735">
        <v>348.32</v>
      </c>
    </row>
    <row r="35" spans="1:13" ht="14.45" customHeight="1" x14ac:dyDescent="0.2">
      <c r="A35" s="729" t="s">
        <v>607</v>
      </c>
      <c r="B35" s="730" t="s">
        <v>1060</v>
      </c>
      <c r="C35" s="730" t="s">
        <v>1061</v>
      </c>
      <c r="D35" s="730" t="s">
        <v>1062</v>
      </c>
      <c r="E35" s="730" t="s">
        <v>1063</v>
      </c>
      <c r="F35" s="734"/>
      <c r="G35" s="734"/>
      <c r="H35" s="748">
        <v>0</v>
      </c>
      <c r="I35" s="734">
        <v>3</v>
      </c>
      <c r="J35" s="734">
        <v>268.43999999999994</v>
      </c>
      <c r="K35" s="748">
        <v>1</v>
      </c>
      <c r="L35" s="734">
        <v>3</v>
      </c>
      <c r="M35" s="735">
        <v>268.43999999999994</v>
      </c>
    </row>
    <row r="36" spans="1:13" ht="14.45" customHeight="1" x14ac:dyDescent="0.2">
      <c r="A36" s="729" t="s">
        <v>607</v>
      </c>
      <c r="B36" s="730" t="s">
        <v>1064</v>
      </c>
      <c r="C36" s="730" t="s">
        <v>1065</v>
      </c>
      <c r="D36" s="730" t="s">
        <v>905</v>
      </c>
      <c r="E36" s="730" t="s">
        <v>906</v>
      </c>
      <c r="F36" s="734"/>
      <c r="G36" s="734"/>
      <c r="H36" s="748">
        <v>0</v>
      </c>
      <c r="I36" s="734">
        <v>1</v>
      </c>
      <c r="J36" s="734">
        <v>1347.78</v>
      </c>
      <c r="K36" s="748">
        <v>1</v>
      </c>
      <c r="L36" s="734">
        <v>1</v>
      </c>
      <c r="M36" s="735">
        <v>1347.78</v>
      </c>
    </row>
    <row r="37" spans="1:13" ht="14.45" customHeight="1" thickBot="1" x14ac:dyDescent="0.25">
      <c r="A37" s="736" t="s">
        <v>607</v>
      </c>
      <c r="B37" s="737" t="s">
        <v>1064</v>
      </c>
      <c r="C37" s="737" t="s">
        <v>1066</v>
      </c>
      <c r="D37" s="737" t="s">
        <v>1067</v>
      </c>
      <c r="E37" s="737" t="s">
        <v>1068</v>
      </c>
      <c r="F37" s="741">
        <v>2</v>
      </c>
      <c r="G37" s="741">
        <v>376.74</v>
      </c>
      <c r="H37" s="749">
        <v>1</v>
      </c>
      <c r="I37" s="741"/>
      <c r="J37" s="741"/>
      <c r="K37" s="749">
        <v>0</v>
      </c>
      <c r="L37" s="741">
        <v>2</v>
      </c>
      <c r="M37" s="742">
        <v>376.74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6CFC00E3-1482-47E3-884D-2E9DD95937A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1210</v>
      </c>
      <c r="C3" s="395">
        <f>SUM(C6:C1048576)</f>
        <v>483</v>
      </c>
      <c r="D3" s="395">
        <f>SUM(D6:D1048576)</f>
        <v>89</v>
      </c>
      <c r="E3" s="396">
        <f>SUM(E6:E1048576)</f>
        <v>2</v>
      </c>
      <c r="F3" s="393">
        <f>IF(SUM($B3:$E3)=0,"",B3/SUM($B3:$E3))</f>
        <v>0.6782511210762332</v>
      </c>
      <c r="G3" s="391">
        <f t="shared" ref="G3:I3" si="0">IF(SUM($B3:$E3)=0,"",C3/SUM($B3:$E3))</f>
        <v>0.27073991031390132</v>
      </c>
      <c r="H3" s="391">
        <f t="shared" si="0"/>
        <v>4.9887892376681613E-2</v>
      </c>
      <c r="I3" s="392">
        <f t="shared" si="0"/>
        <v>1.1210762331838565E-3</v>
      </c>
      <c r="J3" s="395">
        <f>SUM(J6:J1048576)</f>
        <v>225</v>
      </c>
      <c r="K3" s="395">
        <f>SUM(K6:K1048576)</f>
        <v>320</v>
      </c>
      <c r="L3" s="395">
        <f>SUM(L6:L1048576)</f>
        <v>89</v>
      </c>
      <c r="M3" s="396">
        <f>SUM(M6:M1048576)</f>
        <v>1</v>
      </c>
      <c r="N3" s="393">
        <f>IF(SUM($J3:$M3)=0,"",J3/SUM($J3:$M3))</f>
        <v>0.3543307086614173</v>
      </c>
      <c r="O3" s="391">
        <f t="shared" ref="O3:Q3" si="1">IF(SUM($J3:$M3)=0,"",K3/SUM($J3:$M3))</f>
        <v>0.50393700787401574</v>
      </c>
      <c r="P3" s="391">
        <f t="shared" si="1"/>
        <v>0.14015748031496064</v>
      </c>
      <c r="Q3" s="392">
        <f t="shared" si="1"/>
        <v>1.5748031496062992E-3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1070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965</v>
      </c>
      <c r="B7" s="780">
        <v>403</v>
      </c>
      <c r="C7" s="734">
        <v>37</v>
      </c>
      <c r="D7" s="734">
        <v>8</v>
      </c>
      <c r="E7" s="735"/>
      <c r="F7" s="777">
        <v>0.8995535714285714</v>
      </c>
      <c r="G7" s="748">
        <v>8.2589285714285712E-2</v>
      </c>
      <c r="H7" s="748">
        <v>1.7857142857142856E-2</v>
      </c>
      <c r="I7" s="783">
        <v>0</v>
      </c>
      <c r="J7" s="780">
        <v>108</v>
      </c>
      <c r="K7" s="734">
        <v>29</v>
      </c>
      <c r="L7" s="734">
        <v>8</v>
      </c>
      <c r="M7" s="735"/>
      <c r="N7" s="777">
        <v>0.7448275862068966</v>
      </c>
      <c r="O7" s="748">
        <v>0.2</v>
      </c>
      <c r="P7" s="748">
        <v>5.5172413793103448E-2</v>
      </c>
      <c r="Q7" s="771">
        <v>0</v>
      </c>
    </row>
    <row r="8" spans="1:17" ht="14.45" customHeight="1" x14ac:dyDescent="0.2">
      <c r="A8" s="774" t="s">
        <v>963</v>
      </c>
      <c r="B8" s="780"/>
      <c r="C8" s="734"/>
      <c r="D8" s="734">
        <v>8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8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964</v>
      </c>
      <c r="B9" s="780">
        <v>807</v>
      </c>
      <c r="C9" s="734">
        <v>446</v>
      </c>
      <c r="D9" s="734">
        <v>73</v>
      </c>
      <c r="E9" s="735"/>
      <c r="F9" s="777">
        <v>0.60859728506787325</v>
      </c>
      <c r="G9" s="748">
        <v>0.33634992458521873</v>
      </c>
      <c r="H9" s="748">
        <v>5.5052790346907993E-2</v>
      </c>
      <c r="I9" s="783">
        <v>0</v>
      </c>
      <c r="J9" s="780">
        <v>117</v>
      </c>
      <c r="K9" s="734">
        <v>291</v>
      </c>
      <c r="L9" s="734">
        <v>73</v>
      </c>
      <c r="M9" s="735"/>
      <c r="N9" s="777">
        <v>0.24324324324324326</v>
      </c>
      <c r="O9" s="748">
        <v>0.60498960498960497</v>
      </c>
      <c r="P9" s="748">
        <v>0.15176715176715178</v>
      </c>
      <c r="Q9" s="771">
        <v>0</v>
      </c>
    </row>
    <row r="10" spans="1:17" ht="14.45" customHeight="1" thickBot="1" x14ac:dyDescent="0.25">
      <c r="A10" s="775" t="s">
        <v>1071</v>
      </c>
      <c r="B10" s="781"/>
      <c r="C10" s="741"/>
      <c r="D10" s="741"/>
      <c r="E10" s="742">
        <v>2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1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FBBD9529-2E31-4CBE-821E-6881E820F7F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1072</v>
      </c>
      <c r="C5" s="715">
        <v>943836.13999999978</v>
      </c>
      <c r="D5" s="715">
        <v>528</v>
      </c>
      <c r="E5" s="715">
        <v>375256.20000000007</v>
      </c>
      <c r="F5" s="785">
        <v>0.39758617422723413</v>
      </c>
      <c r="G5" s="715">
        <v>249</v>
      </c>
      <c r="H5" s="785">
        <v>0.47159090909090912</v>
      </c>
      <c r="I5" s="715">
        <v>568579.93999999971</v>
      </c>
      <c r="J5" s="785">
        <v>0.60241382577276581</v>
      </c>
      <c r="K5" s="715">
        <v>279</v>
      </c>
      <c r="L5" s="785">
        <v>0.52840909090909094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1073</v>
      </c>
      <c r="C6" s="715">
        <v>942795.88999999978</v>
      </c>
      <c r="D6" s="715">
        <v>485</v>
      </c>
      <c r="E6" s="715">
        <v>374695.95000000007</v>
      </c>
      <c r="F6" s="785">
        <v>0.39743061459463952</v>
      </c>
      <c r="G6" s="715">
        <v>234</v>
      </c>
      <c r="H6" s="785">
        <v>0.48247422680412372</v>
      </c>
      <c r="I6" s="715">
        <v>568099.93999999971</v>
      </c>
      <c r="J6" s="785">
        <v>0.60256938540536042</v>
      </c>
      <c r="K6" s="715">
        <v>251</v>
      </c>
      <c r="L6" s="785">
        <v>0.51752577319587634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1074</v>
      </c>
      <c r="C7" s="715">
        <v>0</v>
      </c>
      <c r="D7" s="715">
        <v>27</v>
      </c>
      <c r="E7" s="715">
        <v>0</v>
      </c>
      <c r="F7" s="785" t="s">
        <v>329</v>
      </c>
      <c r="G7" s="715">
        <v>12</v>
      </c>
      <c r="H7" s="785">
        <v>0.44444444444444442</v>
      </c>
      <c r="I7" s="715">
        <v>0</v>
      </c>
      <c r="J7" s="785" t="s">
        <v>329</v>
      </c>
      <c r="K7" s="715">
        <v>15</v>
      </c>
      <c r="L7" s="785">
        <v>0.55555555555555558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1075</v>
      </c>
      <c r="C8" s="715">
        <v>1040.25</v>
      </c>
      <c r="D8" s="715">
        <v>16</v>
      </c>
      <c r="E8" s="715">
        <v>560.25</v>
      </c>
      <c r="F8" s="785">
        <v>0.53857245854361935</v>
      </c>
      <c r="G8" s="715">
        <v>3</v>
      </c>
      <c r="H8" s="785">
        <v>0.1875</v>
      </c>
      <c r="I8" s="715">
        <v>480</v>
      </c>
      <c r="J8" s="785">
        <v>0.46142754145638065</v>
      </c>
      <c r="K8" s="715">
        <v>13</v>
      </c>
      <c r="L8" s="785">
        <v>0.8125</v>
      </c>
      <c r="M8" s="715" t="s">
        <v>1</v>
      </c>
      <c r="N8" s="270"/>
    </row>
    <row r="9" spans="1:14" ht="14.45" customHeight="1" x14ac:dyDescent="0.2">
      <c r="A9" s="711" t="s">
        <v>1076</v>
      </c>
      <c r="B9" s="712" t="s">
        <v>3</v>
      </c>
      <c r="C9" s="715">
        <v>943836.13999999978</v>
      </c>
      <c r="D9" s="715">
        <v>528</v>
      </c>
      <c r="E9" s="715">
        <v>375256.20000000007</v>
      </c>
      <c r="F9" s="785">
        <v>0.39758617422723413</v>
      </c>
      <c r="G9" s="715">
        <v>249</v>
      </c>
      <c r="H9" s="785">
        <v>0.47159090909090912</v>
      </c>
      <c r="I9" s="715">
        <v>568579.93999999971</v>
      </c>
      <c r="J9" s="785">
        <v>0.60241382577276581</v>
      </c>
      <c r="K9" s="715">
        <v>279</v>
      </c>
      <c r="L9" s="785">
        <v>0.52840909090909094</v>
      </c>
      <c r="M9" s="715" t="s">
        <v>598</v>
      </c>
      <c r="N9" s="270"/>
    </row>
    <row r="11" spans="1:14" ht="14.45" customHeight="1" x14ac:dyDescent="0.2">
      <c r="A11" s="711">
        <v>9</v>
      </c>
      <c r="B11" s="712" t="s">
        <v>1072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1077</v>
      </c>
      <c r="B12" s="712" t="s">
        <v>1073</v>
      </c>
      <c r="C12" s="715">
        <v>3420.3</v>
      </c>
      <c r="D12" s="715">
        <v>4</v>
      </c>
      <c r="E12" s="715">
        <v>884.43000000000006</v>
      </c>
      <c r="F12" s="785">
        <v>0.25858258047539689</v>
      </c>
      <c r="G12" s="715">
        <v>1</v>
      </c>
      <c r="H12" s="785">
        <v>0.25</v>
      </c>
      <c r="I12" s="715">
        <v>2535.87</v>
      </c>
      <c r="J12" s="785">
        <v>0.74141741952460305</v>
      </c>
      <c r="K12" s="715">
        <v>3</v>
      </c>
      <c r="L12" s="785">
        <v>0.75</v>
      </c>
      <c r="M12" s="715" t="s">
        <v>1</v>
      </c>
      <c r="N12" s="270"/>
    </row>
    <row r="13" spans="1:14" ht="14.45" customHeight="1" x14ac:dyDescent="0.2">
      <c r="A13" s="711" t="s">
        <v>1077</v>
      </c>
      <c r="B13" s="712" t="s">
        <v>1078</v>
      </c>
      <c r="C13" s="715">
        <v>3420.3</v>
      </c>
      <c r="D13" s="715">
        <v>4</v>
      </c>
      <c r="E13" s="715">
        <v>884.43000000000006</v>
      </c>
      <c r="F13" s="785">
        <v>0.25858258047539689</v>
      </c>
      <c r="G13" s="715">
        <v>1</v>
      </c>
      <c r="H13" s="785">
        <v>0.25</v>
      </c>
      <c r="I13" s="715">
        <v>2535.87</v>
      </c>
      <c r="J13" s="785">
        <v>0.74141741952460305</v>
      </c>
      <c r="K13" s="715">
        <v>3</v>
      </c>
      <c r="L13" s="785">
        <v>0.75</v>
      </c>
      <c r="M13" s="715" t="s">
        <v>602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603</v>
      </c>
      <c r="N14" s="270"/>
    </row>
    <row r="15" spans="1:14" ht="14.45" customHeight="1" x14ac:dyDescent="0.2">
      <c r="A15" s="711" t="s">
        <v>1079</v>
      </c>
      <c r="B15" s="712" t="s">
        <v>1073</v>
      </c>
      <c r="C15" s="715">
        <v>939375.58999999985</v>
      </c>
      <c r="D15" s="715">
        <v>481</v>
      </c>
      <c r="E15" s="715">
        <v>373811.52000000008</v>
      </c>
      <c r="F15" s="785">
        <v>0.39793616523503678</v>
      </c>
      <c r="G15" s="715">
        <v>233</v>
      </c>
      <c r="H15" s="785">
        <v>0.48440748440748443</v>
      </c>
      <c r="I15" s="715">
        <v>565564.06999999983</v>
      </c>
      <c r="J15" s="785">
        <v>0.60206383476496328</v>
      </c>
      <c r="K15" s="715">
        <v>248</v>
      </c>
      <c r="L15" s="785">
        <v>0.51559251559251562</v>
      </c>
      <c r="M15" s="715" t="s">
        <v>1</v>
      </c>
      <c r="N15" s="270"/>
    </row>
    <row r="16" spans="1:14" ht="14.45" customHeight="1" x14ac:dyDescent="0.2">
      <c r="A16" s="711" t="s">
        <v>1079</v>
      </c>
      <c r="B16" s="712" t="s">
        <v>1074</v>
      </c>
      <c r="C16" s="715">
        <v>0</v>
      </c>
      <c r="D16" s="715">
        <v>27</v>
      </c>
      <c r="E16" s="715">
        <v>0</v>
      </c>
      <c r="F16" s="785" t="s">
        <v>329</v>
      </c>
      <c r="G16" s="715">
        <v>12</v>
      </c>
      <c r="H16" s="785">
        <v>0.44444444444444442</v>
      </c>
      <c r="I16" s="715">
        <v>0</v>
      </c>
      <c r="J16" s="785" t="s">
        <v>329</v>
      </c>
      <c r="K16" s="715">
        <v>15</v>
      </c>
      <c r="L16" s="785">
        <v>0.55555555555555558</v>
      </c>
      <c r="M16" s="715" t="s">
        <v>1</v>
      </c>
      <c r="N16" s="270"/>
    </row>
    <row r="17" spans="1:14" ht="14.45" customHeight="1" x14ac:dyDescent="0.2">
      <c r="A17" s="711" t="s">
        <v>1079</v>
      </c>
      <c r="B17" s="712" t="s">
        <v>1075</v>
      </c>
      <c r="C17" s="715">
        <v>1040.25</v>
      </c>
      <c r="D17" s="715">
        <v>16</v>
      </c>
      <c r="E17" s="715">
        <v>560.25</v>
      </c>
      <c r="F17" s="785">
        <v>0.53857245854361935</v>
      </c>
      <c r="G17" s="715">
        <v>3</v>
      </c>
      <c r="H17" s="785">
        <v>0.1875</v>
      </c>
      <c r="I17" s="715">
        <v>480</v>
      </c>
      <c r="J17" s="785">
        <v>0.46142754145638065</v>
      </c>
      <c r="K17" s="715">
        <v>13</v>
      </c>
      <c r="L17" s="785">
        <v>0.8125</v>
      </c>
      <c r="M17" s="715" t="s">
        <v>1</v>
      </c>
      <c r="N17" s="270"/>
    </row>
    <row r="18" spans="1:14" ht="14.45" customHeight="1" x14ac:dyDescent="0.2">
      <c r="A18" s="711" t="s">
        <v>1079</v>
      </c>
      <c r="B18" s="712" t="s">
        <v>1080</v>
      </c>
      <c r="C18" s="715">
        <v>940415.83999999985</v>
      </c>
      <c r="D18" s="715">
        <v>524</v>
      </c>
      <c r="E18" s="715">
        <v>374371.77000000008</v>
      </c>
      <c r="F18" s="785">
        <v>0.39809173141958148</v>
      </c>
      <c r="G18" s="715">
        <v>248</v>
      </c>
      <c r="H18" s="785">
        <v>0.47328244274809161</v>
      </c>
      <c r="I18" s="715">
        <v>566044.06999999983</v>
      </c>
      <c r="J18" s="785">
        <v>0.60190826858041857</v>
      </c>
      <c r="K18" s="715">
        <v>276</v>
      </c>
      <c r="L18" s="785">
        <v>0.52671755725190839</v>
      </c>
      <c r="M18" s="715" t="s">
        <v>602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603</v>
      </c>
      <c r="N19" s="270"/>
    </row>
    <row r="20" spans="1:14" ht="14.45" customHeight="1" x14ac:dyDescent="0.2">
      <c r="A20" s="711" t="s">
        <v>1076</v>
      </c>
      <c r="B20" s="712" t="s">
        <v>1081</v>
      </c>
      <c r="C20" s="715">
        <v>943836.1399999999</v>
      </c>
      <c r="D20" s="715">
        <v>528</v>
      </c>
      <c r="E20" s="715">
        <v>375256.20000000007</v>
      </c>
      <c r="F20" s="785">
        <v>0.39758617422723408</v>
      </c>
      <c r="G20" s="715">
        <v>249</v>
      </c>
      <c r="H20" s="785">
        <v>0.47159090909090912</v>
      </c>
      <c r="I20" s="715">
        <v>568579.93999999983</v>
      </c>
      <c r="J20" s="785">
        <v>0.60241382577276592</v>
      </c>
      <c r="K20" s="715">
        <v>279</v>
      </c>
      <c r="L20" s="785">
        <v>0.52840909090909094</v>
      </c>
      <c r="M20" s="715" t="s">
        <v>598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1082</v>
      </c>
    </row>
    <row r="23" spans="1:14" ht="14.45" customHeight="1" x14ac:dyDescent="0.2">
      <c r="A23" s="786" t="s">
        <v>1083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D2F3093C-9B62-4EA9-87FD-5EAB20A0CC1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1084</v>
      </c>
      <c r="B5" s="779">
        <v>4181.63</v>
      </c>
      <c r="C5" s="723">
        <v>1</v>
      </c>
      <c r="D5" s="792">
        <v>29</v>
      </c>
      <c r="E5" s="795" t="s">
        <v>1084</v>
      </c>
      <c r="F5" s="779">
        <v>1106.53</v>
      </c>
      <c r="G5" s="747">
        <v>0.26461690776084923</v>
      </c>
      <c r="H5" s="727">
        <v>10</v>
      </c>
      <c r="I5" s="770">
        <v>0.34482758620689657</v>
      </c>
      <c r="J5" s="798">
        <v>3075.1000000000004</v>
      </c>
      <c r="K5" s="747">
        <v>0.73538309223915088</v>
      </c>
      <c r="L5" s="727">
        <v>19</v>
      </c>
      <c r="M5" s="770">
        <v>0.65517241379310343</v>
      </c>
    </row>
    <row r="6" spans="1:13" ht="14.45" customHeight="1" x14ac:dyDescent="0.2">
      <c r="A6" s="789" t="s">
        <v>1085</v>
      </c>
      <c r="B6" s="780">
        <v>22355.53</v>
      </c>
      <c r="C6" s="730">
        <v>1</v>
      </c>
      <c r="D6" s="793">
        <v>58</v>
      </c>
      <c r="E6" s="796" t="s">
        <v>1085</v>
      </c>
      <c r="F6" s="780">
        <v>8691.7000000000007</v>
      </c>
      <c r="G6" s="748">
        <v>0.38879418202118227</v>
      </c>
      <c r="H6" s="734">
        <v>29</v>
      </c>
      <c r="I6" s="771">
        <v>0.5</v>
      </c>
      <c r="J6" s="799">
        <v>13663.83</v>
      </c>
      <c r="K6" s="748">
        <v>0.61120581797881779</v>
      </c>
      <c r="L6" s="734">
        <v>29</v>
      </c>
      <c r="M6" s="771">
        <v>0.5</v>
      </c>
    </row>
    <row r="7" spans="1:13" ht="14.45" customHeight="1" x14ac:dyDescent="0.2">
      <c r="A7" s="789" t="s">
        <v>1086</v>
      </c>
      <c r="B7" s="780">
        <v>7708.44</v>
      </c>
      <c r="C7" s="730">
        <v>1</v>
      </c>
      <c r="D7" s="793">
        <v>25</v>
      </c>
      <c r="E7" s="796" t="s">
        <v>1086</v>
      </c>
      <c r="F7" s="780">
        <v>4528.5599999999995</v>
      </c>
      <c r="G7" s="748">
        <v>0.58748073540171553</v>
      </c>
      <c r="H7" s="734">
        <v>16</v>
      </c>
      <c r="I7" s="771">
        <v>0.64</v>
      </c>
      <c r="J7" s="799">
        <v>3179.88</v>
      </c>
      <c r="K7" s="748">
        <v>0.41251926459828453</v>
      </c>
      <c r="L7" s="734">
        <v>9</v>
      </c>
      <c r="M7" s="771">
        <v>0.36</v>
      </c>
    </row>
    <row r="8" spans="1:13" ht="14.45" customHeight="1" x14ac:dyDescent="0.2">
      <c r="A8" s="789" t="s">
        <v>1087</v>
      </c>
      <c r="B8" s="780">
        <v>395806.41000000015</v>
      </c>
      <c r="C8" s="730">
        <v>1</v>
      </c>
      <c r="D8" s="793">
        <v>119</v>
      </c>
      <c r="E8" s="796" t="s">
        <v>1087</v>
      </c>
      <c r="F8" s="780">
        <v>104782.74000000002</v>
      </c>
      <c r="G8" s="748">
        <v>0.26473229678114607</v>
      </c>
      <c r="H8" s="734">
        <v>48</v>
      </c>
      <c r="I8" s="771">
        <v>0.40336134453781514</v>
      </c>
      <c r="J8" s="799">
        <v>291023.6700000001</v>
      </c>
      <c r="K8" s="748">
        <v>0.73526770321885382</v>
      </c>
      <c r="L8" s="734">
        <v>71</v>
      </c>
      <c r="M8" s="771">
        <v>0.59663865546218486</v>
      </c>
    </row>
    <row r="9" spans="1:13" ht="14.45" customHeight="1" x14ac:dyDescent="0.2">
      <c r="A9" s="789" t="s">
        <v>1088</v>
      </c>
      <c r="B9" s="780">
        <v>26557.219999999998</v>
      </c>
      <c r="C9" s="730">
        <v>1</v>
      </c>
      <c r="D9" s="793">
        <v>23</v>
      </c>
      <c r="E9" s="796" t="s">
        <v>1088</v>
      </c>
      <c r="F9" s="780">
        <v>23781.809999999998</v>
      </c>
      <c r="G9" s="748">
        <v>0.8954932029783238</v>
      </c>
      <c r="H9" s="734">
        <v>16</v>
      </c>
      <c r="I9" s="771">
        <v>0.69565217391304346</v>
      </c>
      <c r="J9" s="799">
        <v>2775.41</v>
      </c>
      <c r="K9" s="748">
        <v>0.10450679702167621</v>
      </c>
      <c r="L9" s="734">
        <v>7</v>
      </c>
      <c r="M9" s="771">
        <v>0.30434782608695654</v>
      </c>
    </row>
    <row r="10" spans="1:13" ht="14.45" customHeight="1" x14ac:dyDescent="0.2">
      <c r="A10" s="789" t="s">
        <v>1089</v>
      </c>
      <c r="B10" s="780">
        <v>3367.63</v>
      </c>
      <c r="C10" s="730">
        <v>1</v>
      </c>
      <c r="D10" s="793">
        <v>11</v>
      </c>
      <c r="E10" s="796" t="s">
        <v>1089</v>
      </c>
      <c r="F10" s="780">
        <v>2843.6000000000004</v>
      </c>
      <c r="G10" s="748">
        <v>0.8443920501955382</v>
      </c>
      <c r="H10" s="734">
        <v>9</v>
      </c>
      <c r="I10" s="771">
        <v>0.81818181818181823</v>
      </c>
      <c r="J10" s="799">
        <v>524.03</v>
      </c>
      <c r="K10" s="748">
        <v>0.15560794980446188</v>
      </c>
      <c r="L10" s="734">
        <v>2</v>
      </c>
      <c r="M10" s="771">
        <v>0.18181818181818182</v>
      </c>
    </row>
    <row r="11" spans="1:13" ht="14.45" customHeight="1" x14ac:dyDescent="0.2">
      <c r="A11" s="789" t="s">
        <v>1090</v>
      </c>
      <c r="B11" s="780">
        <v>3125.37</v>
      </c>
      <c r="C11" s="730">
        <v>1</v>
      </c>
      <c r="D11" s="793">
        <v>11</v>
      </c>
      <c r="E11" s="796" t="s">
        <v>1090</v>
      </c>
      <c r="F11" s="780">
        <v>1694.51</v>
      </c>
      <c r="G11" s="748">
        <v>0.54217900600568891</v>
      </c>
      <c r="H11" s="734">
        <v>8</v>
      </c>
      <c r="I11" s="771">
        <v>0.72727272727272729</v>
      </c>
      <c r="J11" s="799">
        <v>1430.86</v>
      </c>
      <c r="K11" s="748">
        <v>0.45782099399431103</v>
      </c>
      <c r="L11" s="734">
        <v>3</v>
      </c>
      <c r="M11" s="771">
        <v>0.27272727272727271</v>
      </c>
    </row>
    <row r="12" spans="1:13" ht="14.45" customHeight="1" x14ac:dyDescent="0.2">
      <c r="A12" s="789" t="s">
        <v>1091</v>
      </c>
      <c r="B12" s="780">
        <v>336499.94000000006</v>
      </c>
      <c r="C12" s="730">
        <v>1</v>
      </c>
      <c r="D12" s="793">
        <v>130</v>
      </c>
      <c r="E12" s="796" t="s">
        <v>1091</v>
      </c>
      <c r="F12" s="780">
        <v>176317.97000000003</v>
      </c>
      <c r="G12" s="748">
        <v>0.52397623012949124</v>
      </c>
      <c r="H12" s="734">
        <v>64</v>
      </c>
      <c r="I12" s="771">
        <v>0.49230769230769234</v>
      </c>
      <c r="J12" s="799">
        <v>160181.97</v>
      </c>
      <c r="K12" s="748">
        <v>0.47602376987050865</v>
      </c>
      <c r="L12" s="734">
        <v>66</v>
      </c>
      <c r="M12" s="771">
        <v>0.50769230769230766</v>
      </c>
    </row>
    <row r="13" spans="1:13" ht="14.45" customHeight="1" x14ac:dyDescent="0.2">
      <c r="A13" s="789" t="s">
        <v>1092</v>
      </c>
      <c r="B13" s="780">
        <v>175.83999999999997</v>
      </c>
      <c r="C13" s="730">
        <v>1</v>
      </c>
      <c r="D13" s="793">
        <v>2</v>
      </c>
      <c r="E13" s="796" t="s">
        <v>1092</v>
      </c>
      <c r="F13" s="780">
        <v>70.209999999999994</v>
      </c>
      <c r="G13" s="748">
        <v>0.39928343949044587</v>
      </c>
      <c r="H13" s="734">
        <v>1</v>
      </c>
      <c r="I13" s="771">
        <v>0.5</v>
      </c>
      <c r="J13" s="799">
        <v>105.63</v>
      </c>
      <c r="K13" s="748">
        <v>0.60071656050955424</v>
      </c>
      <c r="L13" s="734">
        <v>1</v>
      </c>
      <c r="M13" s="771">
        <v>0.5</v>
      </c>
    </row>
    <row r="14" spans="1:13" ht="14.45" customHeight="1" x14ac:dyDescent="0.2">
      <c r="A14" s="789" t="s">
        <v>1093</v>
      </c>
      <c r="B14" s="780">
        <v>6823.380000000001</v>
      </c>
      <c r="C14" s="730">
        <v>1</v>
      </c>
      <c r="D14" s="793">
        <v>19</v>
      </c>
      <c r="E14" s="796" t="s">
        <v>1093</v>
      </c>
      <c r="F14" s="780">
        <v>3483.63</v>
      </c>
      <c r="G14" s="748">
        <v>0.51054316189337245</v>
      </c>
      <c r="H14" s="734">
        <v>7</v>
      </c>
      <c r="I14" s="771">
        <v>0.36842105263157893</v>
      </c>
      <c r="J14" s="799">
        <v>3339.7500000000005</v>
      </c>
      <c r="K14" s="748">
        <v>0.48945683810662749</v>
      </c>
      <c r="L14" s="734">
        <v>12</v>
      </c>
      <c r="M14" s="771">
        <v>0.63157894736842102</v>
      </c>
    </row>
    <row r="15" spans="1:13" ht="14.45" customHeight="1" x14ac:dyDescent="0.2">
      <c r="A15" s="789" t="s">
        <v>1094</v>
      </c>
      <c r="B15" s="780">
        <v>13458.88</v>
      </c>
      <c r="C15" s="730">
        <v>1</v>
      </c>
      <c r="D15" s="793">
        <v>46</v>
      </c>
      <c r="E15" s="796" t="s">
        <v>1094</v>
      </c>
      <c r="F15" s="780">
        <v>5928.08</v>
      </c>
      <c r="G15" s="748">
        <v>0.44045864143227376</v>
      </c>
      <c r="H15" s="734">
        <v>22</v>
      </c>
      <c r="I15" s="771">
        <v>0.47826086956521741</v>
      </c>
      <c r="J15" s="799">
        <v>7530.7999999999993</v>
      </c>
      <c r="K15" s="748">
        <v>0.55954135856772624</v>
      </c>
      <c r="L15" s="734">
        <v>24</v>
      </c>
      <c r="M15" s="771">
        <v>0.52173913043478259</v>
      </c>
    </row>
    <row r="16" spans="1:13" ht="14.45" customHeight="1" x14ac:dyDescent="0.2">
      <c r="A16" s="789" t="s">
        <v>1095</v>
      </c>
      <c r="B16" s="780">
        <v>884.43000000000006</v>
      </c>
      <c r="C16" s="730">
        <v>1</v>
      </c>
      <c r="D16" s="793">
        <v>1</v>
      </c>
      <c r="E16" s="796" t="s">
        <v>1095</v>
      </c>
      <c r="F16" s="780"/>
      <c r="G16" s="748">
        <v>0</v>
      </c>
      <c r="H16" s="734"/>
      <c r="I16" s="771">
        <v>0</v>
      </c>
      <c r="J16" s="799">
        <v>884.43000000000006</v>
      </c>
      <c r="K16" s="748">
        <v>1</v>
      </c>
      <c r="L16" s="734">
        <v>1</v>
      </c>
      <c r="M16" s="771">
        <v>1</v>
      </c>
    </row>
    <row r="17" spans="1:13" ht="14.45" customHeight="1" x14ac:dyDescent="0.2">
      <c r="A17" s="789" t="s">
        <v>1096</v>
      </c>
      <c r="B17" s="780">
        <v>120895.14</v>
      </c>
      <c r="C17" s="730">
        <v>1</v>
      </c>
      <c r="D17" s="793">
        <v>49</v>
      </c>
      <c r="E17" s="796" t="s">
        <v>1096</v>
      </c>
      <c r="F17" s="780">
        <v>40221.460000000006</v>
      </c>
      <c r="G17" s="748">
        <v>0.33269707946903415</v>
      </c>
      <c r="H17" s="734">
        <v>17</v>
      </c>
      <c r="I17" s="771">
        <v>0.34693877551020408</v>
      </c>
      <c r="J17" s="799">
        <v>80673.679999999993</v>
      </c>
      <c r="K17" s="748">
        <v>0.66730292053096585</v>
      </c>
      <c r="L17" s="734">
        <v>32</v>
      </c>
      <c r="M17" s="771">
        <v>0.65306122448979587</v>
      </c>
    </row>
    <row r="18" spans="1:13" ht="14.45" customHeight="1" thickBot="1" x14ac:dyDescent="0.25">
      <c r="A18" s="790" t="s">
        <v>1097</v>
      </c>
      <c r="B18" s="781">
        <v>1996.3000000000002</v>
      </c>
      <c r="C18" s="737">
        <v>1</v>
      </c>
      <c r="D18" s="794">
        <v>5</v>
      </c>
      <c r="E18" s="797" t="s">
        <v>1097</v>
      </c>
      <c r="F18" s="781">
        <v>1805.4</v>
      </c>
      <c r="G18" s="749">
        <v>0.90437309021690127</v>
      </c>
      <c r="H18" s="741">
        <v>2</v>
      </c>
      <c r="I18" s="772">
        <v>0.4</v>
      </c>
      <c r="J18" s="800">
        <v>190.9</v>
      </c>
      <c r="K18" s="749">
        <v>9.5626909783098721E-2</v>
      </c>
      <c r="L18" s="741">
        <v>3</v>
      </c>
      <c r="M18" s="772">
        <v>0.6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7E59C73-695E-4E40-A598-D192A25B427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0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1634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943836.14000000013</v>
      </c>
      <c r="N3" s="70">
        <f>SUBTOTAL(9,N7:N1048576)</f>
        <v>3621</v>
      </c>
      <c r="O3" s="70">
        <f>SUBTOTAL(9,O7:O1048576)</f>
        <v>528</v>
      </c>
      <c r="P3" s="70">
        <f>SUBTOTAL(9,P7:P1048576)</f>
        <v>375256.20000000013</v>
      </c>
      <c r="Q3" s="71">
        <f>IF(M3=0,0,P3/M3)</f>
        <v>0.39758617422723408</v>
      </c>
      <c r="R3" s="70">
        <f>SUBTOTAL(9,R7:R1048576)</f>
        <v>1655</v>
      </c>
      <c r="S3" s="71">
        <f>IF(N3=0,0,R3/N3)</f>
        <v>0.45705606186136427</v>
      </c>
      <c r="T3" s="70">
        <f>SUBTOTAL(9,T7:T1048576)</f>
        <v>249</v>
      </c>
      <c r="U3" s="72">
        <f>IF(O3=0,0,T3/O3)</f>
        <v>0.47159090909090912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1072</v>
      </c>
      <c r="C7" s="807" t="s">
        <v>1079</v>
      </c>
      <c r="D7" s="808" t="s">
        <v>1632</v>
      </c>
      <c r="E7" s="809" t="s">
        <v>1086</v>
      </c>
      <c r="F7" s="807" t="s">
        <v>1073</v>
      </c>
      <c r="G7" s="807" t="s">
        <v>1098</v>
      </c>
      <c r="H7" s="807" t="s">
        <v>329</v>
      </c>
      <c r="I7" s="807" t="s">
        <v>1099</v>
      </c>
      <c r="J7" s="807" t="s">
        <v>1100</v>
      </c>
      <c r="K7" s="807" t="s">
        <v>1101</v>
      </c>
      <c r="L7" s="810">
        <v>183.79</v>
      </c>
      <c r="M7" s="810">
        <v>183.79</v>
      </c>
      <c r="N7" s="807">
        <v>1</v>
      </c>
      <c r="O7" s="811">
        <v>1</v>
      </c>
      <c r="P7" s="810">
        <v>183.79</v>
      </c>
      <c r="Q7" s="812">
        <v>1</v>
      </c>
      <c r="R7" s="807">
        <v>1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21">
        <v>9</v>
      </c>
      <c r="B8" s="822" t="s">
        <v>1072</v>
      </c>
      <c r="C8" s="822" t="s">
        <v>1079</v>
      </c>
      <c r="D8" s="823" t="s">
        <v>1632</v>
      </c>
      <c r="E8" s="824" t="s">
        <v>1086</v>
      </c>
      <c r="F8" s="822" t="s">
        <v>1073</v>
      </c>
      <c r="G8" s="822" t="s">
        <v>1102</v>
      </c>
      <c r="H8" s="822" t="s">
        <v>694</v>
      </c>
      <c r="I8" s="822" t="s">
        <v>1103</v>
      </c>
      <c r="J8" s="822" t="s">
        <v>1104</v>
      </c>
      <c r="K8" s="822" t="s">
        <v>1105</v>
      </c>
      <c r="L8" s="825">
        <v>56.06</v>
      </c>
      <c r="M8" s="825">
        <v>56.06</v>
      </c>
      <c r="N8" s="822">
        <v>1</v>
      </c>
      <c r="O8" s="826">
        <v>0.5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9</v>
      </c>
      <c r="B9" s="822" t="s">
        <v>1072</v>
      </c>
      <c r="C9" s="822" t="s">
        <v>1079</v>
      </c>
      <c r="D9" s="823" t="s">
        <v>1632</v>
      </c>
      <c r="E9" s="824" t="s">
        <v>1086</v>
      </c>
      <c r="F9" s="822" t="s">
        <v>1073</v>
      </c>
      <c r="G9" s="822" t="s">
        <v>1106</v>
      </c>
      <c r="H9" s="822" t="s">
        <v>329</v>
      </c>
      <c r="I9" s="822" t="s">
        <v>1107</v>
      </c>
      <c r="J9" s="822" t="s">
        <v>1108</v>
      </c>
      <c r="K9" s="822" t="s">
        <v>1109</v>
      </c>
      <c r="L9" s="825">
        <v>97.96</v>
      </c>
      <c r="M9" s="825">
        <v>97.96</v>
      </c>
      <c r="N9" s="822">
        <v>1</v>
      </c>
      <c r="O9" s="826">
        <v>1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9</v>
      </c>
      <c r="B10" s="822" t="s">
        <v>1072</v>
      </c>
      <c r="C10" s="822" t="s">
        <v>1079</v>
      </c>
      <c r="D10" s="823" t="s">
        <v>1632</v>
      </c>
      <c r="E10" s="824" t="s">
        <v>1086</v>
      </c>
      <c r="F10" s="822" t="s">
        <v>1073</v>
      </c>
      <c r="G10" s="822" t="s">
        <v>1110</v>
      </c>
      <c r="H10" s="822" t="s">
        <v>329</v>
      </c>
      <c r="I10" s="822" t="s">
        <v>1111</v>
      </c>
      <c r="J10" s="822" t="s">
        <v>1112</v>
      </c>
      <c r="K10" s="822" t="s">
        <v>1113</v>
      </c>
      <c r="L10" s="825">
        <v>84.21</v>
      </c>
      <c r="M10" s="825">
        <v>168.42</v>
      </c>
      <c r="N10" s="822">
        <v>2</v>
      </c>
      <c r="O10" s="826">
        <v>0.5</v>
      </c>
      <c r="P10" s="825">
        <v>168.42</v>
      </c>
      <c r="Q10" s="827">
        <v>1</v>
      </c>
      <c r="R10" s="822">
        <v>2</v>
      </c>
      <c r="S10" s="827">
        <v>1</v>
      </c>
      <c r="T10" s="826">
        <v>0.5</v>
      </c>
      <c r="U10" s="828">
        <v>1</v>
      </c>
    </row>
    <row r="11" spans="1:21" ht="14.45" customHeight="1" x14ac:dyDescent="0.2">
      <c r="A11" s="821">
        <v>9</v>
      </c>
      <c r="B11" s="822" t="s">
        <v>1072</v>
      </c>
      <c r="C11" s="822" t="s">
        <v>1079</v>
      </c>
      <c r="D11" s="823" t="s">
        <v>1632</v>
      </c>
      <c r="E11" s="824" t="s">
        <v>1086</v>
      </c>
      <c r="F11" s="822" t="s">
        <v>1073</v>
      </c>
      <c r="G11" s="822" t="s">
        <v>1114</v>
      </c>
      <c r="H11" s="822" t="s">
        <v>694</v>
      </c>
      <c r="I11" s="822" t="s">
        <v>1115</v>
      </c>
      <c r="J11" s="822" t="s">
        <v>1116</v>
      </c>
      <c r="K11" s="822" t="s">
        <v>1117</v>
      </c>
      <c r="L11" s="825">
        <v>117.55</v>
      </c>
      <c r="M11" s="825">
        <v>117.55</v>
      </c>
      <c r="N11" s="822">
        <v>1</v>
      </c>
      <c r="O11" s="826">
        <v>1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9</v>
      </c>
      <c r="B12" s="822" t="s">
        <v>1072</v>
      </c>
      <c r="C12" s="822" t="s">
        <v>1079</v>
      </c>
      <c r="D12" s="823" t="s">
        <v>1632</v>
      </c>
      <c r="E12" s="824" t="s">
        <v>1086</v>
      </c>
      <c r="F12" s="822" t="s">
        <v>1073</v>
      </c>
      <c r="G12" s="822" t="s">
        <v>1118</v>
      </c>
      <c r="H12" s="822" t="s">
        <v>694</v>
      </c>
      <c r="I12" s="822" t="s">
        <v>1119</v>
      </c>
      <c r="J12" s="822" t="s">
        <v>1120</v>
      </c>
      <c r="K12" s="822" t="s">
        <v>1117</v>
      </c>
      <c r="L12" s="825">
        <v>131.97999999999999</v>
      </c>
      <c r="M12" s="825">
        <v>131.97999999999999</v>
      </c>
      <c r="N12" s="822">
        <v>1</v>
      </c>
      <c r="O12" s="826">
        <v>0.5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9</v>
      </c>
      <c r="B13" s="822" t="s">
        <v>1072</v>
      </c>
      <c r="C13" s="822" t="s">
        <v>1079</v>
      </c>
      <c r="D13" s="823" t="s">
        <v>1632</v>
      </c>
      <c r="E13" s="824" t="s">
        <v>1086</v>
      </c>
      <c r="F13" s="822" t="s">
        <v>1073</v>
      </c>
      <c r="G13" s="822" t="s">
        <v>1121</v>
      </c>
      <c r="H13" s="822" t="s">
        <v>329</v>
      </c>
      <c r="I13" s="822" t="s">
        <v>1122</v>
      </c>
      <c r="J13" s="822" t="s">
        <v>1123</v>
      </c>
      <c r="K13" s="822" t="s">
        <v>1124</v>
      </c>
      <c r="L13" s="825">
        <v>236.03</v>
      </c>
      <c r="M13" s="825">
        <v>236.03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9</v>
      </c>
      <c r="B14" s="822" t="s">
        <v>1072</v>
      </c>
      <c r="C14" s="822" t="s">
        <v>1079</v>
      </c>
      <c r="D14" s="823" t="s">
        <v>1632</v>
      </c>
      <c r="E14" s="824" t="s">
        <v>1086</v>
      </c>
      <c r="F14" s="822" t="s">
        <v>1073</v>
      </c>
      <c r="G14" s="822" t="s">
        <v>1125</v>
      </c>
      <c r="H14" s="822" t="s">
        <v>694</v>
      </c>
      <c r="I14" s="822" t="s">
        <v>1126</v>
      </c>
      <c r="J14" s="822" t="s">
        <v>1127</v>
      </c>
      <c r="K14" s="822" t="s">
        <v>1128</v>
      </c>
      <c r="L14" s="825">
        <v>1585.29</v>
      </c>
      <c r="M14" s="825">
        <v>1585.29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9</v>
      </c>
      <c r="B15" s="822" t="s">
        <v>1072</v>
      </c>
      <c r="C15" s="822" t="s">
        <v>1079</v>
      </c>
      <c r="D15" s="823" t="s">
        <v>1632</v>
      </c>
      <c r="E15" s="824" t="s">
        <v>1086</v>
      </c>
      <c r="F15" s="822" t="s">
        <v>1073</v>
      </c>
      <c r="G15" s="822" t="s">
        <v>1129</v>
      </c>
      <c r="H15" s="822" t="s">
        <v>329</v>
      </c>
      <c r="I15" s="822" t="s">
        <v>1130</v>
      </c>
      <c r="J15" s="822" t="s">
        <v>1131</v>
      </c>
      <c r="K15" s="822" t="s">
        <v>1132</v>
      </c>
      <c r="L15" s="825">
        <v>525.29</v>
      </c>
      <c r="M15" s="825">
        <v>525.29</v>
      </c>
      <c r="N15" s="822">
        <v>1</v>
      </c>
      <c r="O15" s="826">
        <v>1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9</v>
      </c>
      <c r="B16" s="822" t="s">
        <v>1072</v>
      </c>
      <c r="C16" s="822" t="s">
        <v>1079</v>
      </c>
      <c r="D16" s="823" t="s">
        <v>1632</v>
      </c>
      <c r="E16" s="824" t="s">
        <v>1086</v>
      </c>
      <c r="F16" s="822" t="s">
        <v>1073</v>
      </c>
      <c r="G16" s="822" t="s">
        <v>1133</v>
      </c>
      <c r="H16" s="822" t="s">
        <v>329</v>
      </c>
      <c r="I16" s="822" t="s">
        <v>1134</v>
      </c>
      <c r="J16" s="822" t="s">
        <v>650</v>
      </c>
      <c r="K16" s="822" t="s">
        <v>651</v>
      </c>
      <c r="L16" s="825">
        <v>105.63</v>
      </c>
      <c r="M16" s="825">
        <v>105.63</v>
      </c>
      <c r="N16" s="822">
        <v>1</v>
      </c>
      <c r="O16" s="826">
        <v>1</v>
      </c>
      <c r="P16" s="825">
        <v>105.63</v>
      </c>
      <c r="Q16" s="827">
        <v>1</v>
      </c>
      <c r="R16" s="822">
        <v>1</v>
      </c>
      <c r="S16" s="827">
        <v>1</v>
      </c>
      <c r="T16" s="826">
        <v>1</v>
      </c>
      <c r="U16" s="828">
        <v>1</v>
      </c>
    </row>
    <row r="17" spans="1:21" ht="14.45" customHeight="1" x14ac:dyDescent="0.2">
      <c r="A17" s="821">
        <v>9</v>
      </c>
      <c r="B17" s="822" t="s">
        <v>1072</v>
      </c>
      <c r="C17" s="822" t="s">
        <v>1079</v>
      </c>
      <c r="D17" s="823" t="s">
        <v>1632</v>
      </c>
      <c r="E17" s="824" t="s">
        <v>1086</v>
      </c>
      <c r="F17" s="822" t="s">
        <v>1073</v>
      </c>
      <c r="G17" s="822" t="s">
        <v>1135</v>
      </c>
      <c r="H17" s="822" t="s">
        <v>329</v>
      </c>
      <c r="I17" s="822" t="s">
        <v>1136</v>
      </c>
      <c r="J17" s="822" t="s">
        <v>1137</v>
      </c>
      <c r="K17" s="822" t="s">
        <v>1138</v>
      </c>
      <c r="L17" s="825">
        <v>79.64</v>
      </c>
      <c r="M17" s="825">
        <v>79.64</v>
      </c>
      <c r="N17" s="822">
        <v>1</v>
      </c>
      <c r="O17" s="826">
        <v>1</v>
      </c>
      <c r="P17" s="825">
        <v>79.64</v>
      </c>
      <c r="Q17" s="827">
        <v>1</v>
      </c>
      <c r="R17" s="822">
        <v>1</v>
      </c>
      <c r="S17" s="827">
        <v>1</v>
      </c>
      <c r="T17" s="826">
        <v>1</v>
      </c>
      <c r="U17" s="828">
        <v>1</v>
      </c>
    </row>
    <row r="18" spans="1:21" ht="14.45" customHeight="1" x14ac:dyDescent="0.2">
      <c r="A18" s="821">
        <v>9</v>
      </c>
      <c r="B18" s="822" t="s">
        <v>1072</v>
      </c>
      <c r="C18" s="822" t="s">
        <v>1079</v>
      </c>
      <c r="D18" s="823" t="s">
        <v>1632</v>
      </c>
      <c r="E18" s="824" t="s">
        <v>1086</v>
      </c>
      <c r="F18" s="822" t="s">
        <v>1073</v>
      </c>
      <c r="G18" s="822" t="s">
        <v>1139</v>
      </c>
      <c r="H18" s="822" t="s">
        <v>329</v>
      </c>
      <c r="I18" s="822" t="s">
        <v>1140</v>
      </c>
      <c r="J18" s="822" t="s">
        <v>630</v>
      </c>
      <c r="K18" s="822" t="s">
        <v>631</v>
      </c>
      <c r="L18" s="825">
        <v>0</v>
      </c>
      <c r="M18" s="825">
        <v>0</v>
      </c>
      <c r="N18" s="822">
        <v>1</v>
      </c>
      <c r="O18" s="826">
        <v>0.5</v>
      </c>
      <c r="P18" s="825">
        <v>0</v>
      </c>
      <c r="Q18" s="827"/>
      <c r="R18" s="822">
        <v>1</v>
      </c>
      <c r="S18" s="827">
        <v>1</v>
      </c>
      <c r="T18" s="826">
        <v>0.5</v>
      </c>
      <c r="U18" s="828">
        <v>1</v>
      </c>
    </row>
    <row r="19" spans="1:21" ht="14.45" customHeight="1" x14ac:dyDescent="0.2">
      <c r="A19" s="821">
        <v>9</v>
      </c>
      <c r="B19" s="822" t="s">
        <v>1072</v>
      </c>
      <c r="C19" s="822" t="s">
        <v>1079</v>
      </c>
      <c r="D19" s="823" t="s">
        <v>1632</v>
      </c>
      <c r="E19" s="824" t="s">
        <v>1086</v>
      </c>
      <c r="F19" s="822" t="s">
        <v>1073</v>
      </c>
      <c r="G19" s="822" t="s">
        <v>1141</v>
      </c>
      <c r="H19" s="822" t="s">
        <v>694</v>
      </c>
      <c r="I19" s="822" t="s">
        <v>1142</v>
      </c>
      <c r="J19" s="822" t="s">
        <v>1143</v>
      </c>
      <c r="K19" s="822" t="s">
        <v>1144</v>
      </c>
      <c r="L19" s="825">
        <v>773.45</v>
      </c>
      <c r="M19" s="825">
        <v>773.45</v>
      </c>
      <c r="N19" s="822">
        <v>1</v>
      </c>
      <c r="O19" s="826">
        <v>1</v>
      </c>
      <c r="P19" s="825">
        <v>773.45</v>
      </c>
      <c r="Q19" s="827">
        <v>1</v>
      </c>
      <c r="R19" s="822">
        <v>1</v>
      </c>
      <c r="S19" s="827">
        <v>1</v>
      </c>
      <c r="T19" s="826">
        <v>1</v>
      </c>
      <c r="U19" s="828">
        <v>1</v>
      </c>
    </row>
    <row r="20" spans="1:21" ht="14.45" customHeight="1" x14ac:dyDescent="0.2">
      <c r="A20" s="821">
        <v>9</v>
      </c>
      <c r="B20" s="822" t="s">
        <v>1072</v>
      </c>
      <c r="C20" s="822" t="s">
        <v>1079</v>
      </c>
      <c r="D20" s="823" t="s">
        <v>1632</v>
      </c>
      <c r="E20" s="824" t="s">
        <v>1086</v>
      </c>
      <c r="F20" s="822" t="s">
        <v>1073</v>
      </c>
      <c r="G20" s="822" t="s">
        <v>1145</v>
      </c>
      <c r="H20" s="822" t="s">
        <v>329</v>
      </c>
      <c r="I20" s="822" t="s">
        <v>1146</v>
      </c>
      <c r="J20" s="822" t="s">
        <v>1147</v>
      </c>
      <c r="K20" s="822" t="s">
        <v>1148</v>
      </c>
      <c r="L20" s="825">
        <v>38.08</v>
      </c>
      <c r="M20" s="825">
        <v>38.08</v>
      </c>
      <c r="N20" s="822">
        <v>1</v>
      </c>
      <c r="O20" s="826">
        <v>0.5</v>
      </c>
      <c r="P20" s="825">
        <v>38.08</v>
      </c>
      <c r="Q20" s="827">
        <v>1</v>
      </c>
      <c r="R20" s="822">
        <v>1</v>
      </c>
      <c r="S20" s="827">
        <v>1</v>
      </c>
      <c r="T20" s="826">
        <v>0.5</v>
      </c>
      <c r="U20" s="828">
        <v>1</v>
      </c>
    </row>
    <row r="21" spans="1:21" ht="14.45" customHeight="1" x14ac:dyDescent="0.2">
      <c r="A21" s="821">
        <v>9</v>
      </c>
      <c r="B21" s="822" t="s">
        <v>1072</v>
      </c>
      <c r="C21" s="822" t="s">
        <v>1079</v>
      </c>
      <c r="D21" s="823" t="s">
        <v>1632</v>
      </c>
      <c r="E21" s="824" t="s">
        <v>1086</v>
      </c>
      <c r="F21" s="822" t="s">
        <v>1073</v>
      </c>
      <c r="G21" s="822" t="s">
        <v>1149</v>
      </c>
      <c r="H21" s="822" t="s">
        <v>329</v>
      </c>
      <c r="I21" s="822" t="s">
        <v>1150</v>
      </c>
      <c r="J21" s="822" t="s">
        <v>1151</v>
      </c>
      <c r="K21" s="822" t="s">
        <v>1152</v>
      </c>
      <c r="L21" s="825">
        <v>0</v>
      </c>
      <c r="M21" s="825">
        <v>0</v>
      </c>
      <c r="N21" s="822">
        <v>1</v>
      </c>
      <c r="O21" s="826">
        <v>1</v>
      </c>
      <c r="P21" s="825">
        <v>0</v>
      </c>
      <c r="Q21" s="827"/>
      <c r="R21" s="822">
        <v>1</v>
      </c>
      <c r="S21" s="827">
        <v>1</v>
      </c>
      <c r="T21" s="826">
        <v>1</v>
      </c>
      <c r="U21" s="828">
        <v>1</v>
      </c>
    </row>
    <row r="22" spans="1:21" ht="14.45" customHeight="1" x14ac:dyDescent="0.2">
      <c r="A22" s="821">
        <v>9</v>
      </c>
      <c r="B22" s="822" t="s">
        <v>1072</v>
      </c>
      <c r="C22" s="822" t="s">
        <v>1079</v>
      </c>
      <c r="D22" s="823" t="s">
        <v>1632</v>
      </c>
      <c r="E22" s="824" t="s">
        <v>1086</v>
      </c>
      <c r="F22" s="822" t="s">
        <v>1073</v>
      </c>
      <c r="G22" s="822" t="s">
        <v>1153</v>
      </c>
      <c r="H22" s="822" t="s">
        <v>329</v>
      </c>
      <c r="I22" s="822" t="s">
        <v>1154</v>
      </c>
      <c r="J22" s="822" t="s">
        <v>1155</v>
      </c>
      <c r="K22" s="822" t="s">
        <v>1156</v>
      </c>
      <c r="L22" s="825">
        <v>140.44</v>
      </c>
      <c r="M22" s="825">
        <v>140.44</v>
      </c>
      <c r="N22" s="822">
        <v>1</v>
      </c>
      <c r="O22" s="826">
        <v>1</v>
      </c>
      <c r="P22" s="825">
        <v>140.44</v>
      </c>
      <c r="Q22" s="827">
        <v>1</v>
      </c>
      <c r="R22" s="822">
        <v>1</v>
      </c>
      <c r="S22" s="827">
        <v>1</v>
      </c>
      <c r="T22" s="826">
        <v>1</v>
      </c>
      <c r="U22" s="828">
        <v>1</v>
      </c>
    </row>
    <row r="23" spans="1:21" ht="14.45" customHeight="1" x14ac:dyDescent="0.2">
      <c r="A23" s="821">
        <v>9</v>
      </c>
      <c r="B23" s="822" t="s">
        <v>1072</v>
      </c>
      <c r="C23" s="822" t="s">
        <v>1079</v>
      </c>
      <c r="D23" s="823" t="s">
        <v>1632</v>
      </c>
      <c r="E23" s="824" t="s">
        <v>1086</v>
      </c>
      <c r="F23" s="822" t="s">
        <v>1073</v>
      </c>
      <c r="G23" s="822" t="s">
        <v>1157</v>
      </c>
      <c r="H23" s="822" t="s">
        <v>694</v>
      </c>
      <c r="I23" s="822" t="s">
        <v>1158</v>
      </c>
      <c r="J23" s="822" t="s">
        <v>1159</v>
      </c>
      <c r="K23" s="822" t="s">
        <v>1160</v>
      </c>
      <c r="L23" s="825">
        <v>141.25</v>
      </c>
      <c r="M23" s="825">
        <v>141.25</v>
      </c>
      <c r="N23" s="822">
        <v>1</v>
      </c>
      <c r="O23" s="826">
        <v>0.5</v>
      </c>
      <c r="P23" s="825">
        <v>141.25</v>
      </c>
      <c r="Q23" s="827">
        <v>1</v>
      </c>
      <c r="R23" s="822">
        <v>1</v>
      </c>
      <c r="S23" s="827">
        <v>1</v>
      </c>
      <c r="T23" s="826">
        <v>0.5</v>
      </c>
      <c r="U23" s="828">
        <v>1</v>
      </c>
    </row>
    <row r="24" spans="1:21" ht="14.45" customHeight="1" x14ac:dyDescent="0.2">
      <c r="A24" s="821">
        <v>9</v>
      </c>
      <c r="B24" s="822" t="s">
        <v>1072</v>
      </c>
      <c r="C24" s="822" t="s">
        <v>1079</v>
      </c>
      <c r="D24" s="823" t="s">
        <v>1632</v>
      </c>
      <c r="E24" s="824" t="s">
        <v>1086</v>
      </c>
      <c r="F24" s="822" t="s">
        <v>1073</v>
      </c>
      <c r="G24" s="822" t="s">
        <v>1161</v>
      </c>
      <c r="H24" s="822" t="s">
        <v>694</v>
      </c>
      <c r="I24" s="822" t="s">
        <v>1162</v>
      </c>
      <c r="J24" s="822" t="s">
        <v>1163</v>
      </c>
      <c r="K24" s="822" t="s">
        <v>1164</v>
      </c>
      <c r="L24" s="825">
        <v>422.33</v>
      </c>
      <c r="M24" s="825">
        <v>422.33</v>
      </c>
      <c r="N24" s="822">
        <v>1</v>
      </c>
      <c r="O24" s="826">
        <v>1</v>
      </c>
      <c r="P24" s="825">
        <v>422.33</v>
      </c>
      <c r="Q24" s="827">
        <v>1</v>
      </c>
      <c r="R24" s="822">
        <v>1</v>
      </c>
      <c r="S24" s="827">
        <v>1</v>
      </c>
      <c r="T24" s="826">
        <v>1</v>
      </c>
      <c r="U24" s="828">
        <v>1</v>
      </c>
    </row>
    <row r="25" spans="1:21" ht="14.45" customHeight="1" x14ac:dyDescent="0.2">
      <c r="A25" s="821">
        <v>9</v>
      </c>
      <c r="B25" s="822" t="s">
        <v>1072</v>
      </c>
      <c r="C25" s="822" t="s">
        <v>1079</v>
      </c>
      <c r="D25" s="823" t="s">
        <v>1632</v>
      </c>
      <c r="E25" s="824" t="s">
        <v>1086</v>
      </c>
      <c r="F25" s="822" t="s">
        <v>1073</v>
      </c>
      <c r="G25" s="822" t="s">
        <v>1165</v>
      </c>
      <c r="H25" s="822" t="s">
        <v>329</v>
      </c>
      <c r="I25" s="822" t="s">
        <v>1166</v>
      </c>
      <c r="J25" s="822" t="s">
        <v>1167</v>
      </c>
      <c r="K25" s="822" t="s">
        <v>1168</v>
      </c>
      <c r="L25" s="825">
        <v>73.010000000000005</v>
      </c>
      <c r="M25" s="825">
        <v>73.010000000000005</v>
      </c>
      <c r="N25" s="822">
        <v>1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9</v>
      </c>
      <c r="B26" s="822" t="s">
        <v>1072</v>
      </c>
      <c r="C26" s="822" t="s">
        <v>1079</v>
      </c>
      <c r="D26" s="823" t="s">
        <v>1632</v>
      </c>
      <c r="E26" s="824" t="s">
        <v>1086</v>
      </c>
      <c r="F26" s="822" t="s">
        <v>1073</v>
      </c>
      <c r="G26" s="822" t="s">
        <v>1169</v>
      </c>
      <c r="H26" s="822" t="s">
        <v>329</v>
      </c>
      <c r="I26" s="822" t="s">
        <v>1170</v>
      </c>
      <c r="J26" s="822" t="s">
        <v>998</v>
      </c>
      <c r="K26" s="822" t="s">
        <v>1171</v>
      </c>
      <c r="L26" s="825">
        <v>27.37</v>
      </c>
      <c r="M26" s="825">
        <v>27.37</v>
      </c>
      <c r="N26" s="822">
        <v>1</v>
      </c>
      <c r="O26" s="826">
        <v>1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9</v>
      </c>
      <c r="B27" s="822" t="s">
        <v>1072</v>
      </c>
      <c r="C27" s="822" t="s">
        <v>1079</v>
      </c>
      <c r="D27" s="823" t="s">
        <v>1632</v>
      </c>
      <c r="E27" s="824" t="s">
        <v>1086</v>
      </c>
      <c r="F27" s="822" t="s">
        <v>1073</v>
      </c>
      <c r="G27" s="822" t="s">
        <v>1172</v>
      </c>
      <c r="H27" s="822" t="s">
        <v>694</v>
      </c>
      <c r="I27" s="822" t="s">
        <v>1173</v>
      </c>
      <c r="J27" s="822" t="s">
        <v>1174</v>
      </c>
      <c r="K27" s="822" t="s">
        <v>1175</v>
      </c>
      <c r="L27" s="825">
        <v>87.67</v>
      </c>
      <c r="M27" s="825">
        <v>87.67</v>
      </c>
      <c r="N27" s="822">
        <v>1</v>
      </c>
      <c r="O27" s="826">
        <v>0.5</v>
      </c>
      <c r="P27" s="825"/>
      <c r="Q27" s="827">
        <v>0</v>
      </c>
      <c r="R27" s="822"/>
      <c r="S27" s="827">
        <v>0</v>
      </c>
      <c r="T27" s="826"/>
      <c r="U27" s="828">
        <v>0</v>
      </c>
    </row>
    <row r="28" spans="1:21" ht="14.45" customHeight="1" x14ac:dyDescent="0.2">
      <c r="A28" s="821">
        <v>9</v>
      </c>
      <c r="B28" s="822" t="s">
        <v>1072</v>
      </c>
      <c r="C28" s="822" t="s">
        <v>1079</v>
      </c>
      <c r="D28" s="823" t="s">
        <v>1632</v>
      </c>
      <c r="E28" s="824" t="s">
        <v>1086</v>
      </c>
      <c r="F28" s="822" t="s">
        <v>1073</v>
      </c>
      <c r="G28" s="822" t="s">
        <v>1176</v>
      </c>
      <c r="H28" s="822" t="s">
        <v>694</v>
      </c>
      <c r="I28" s="822" t="s">
        <v>1177</v>
      </c>
      <c r="J28" s="822" t="s">
        <v>882</v>
      </c>
      <c r="K28" s="822" t="s">
        <v>883</v>
      </c>
      <c r="L28" s="825">
        <v>63.75</v>
      </c>
      <c r="M28" s="825">
        <v>63.75</v>
      </c>
      <c r="N28" s="822">
        <v>1</v>
      </c>
      <c r="O28" s="826">
        <v>0.5</v>
      </c>
      <c r="P28" s="825"/>
      <c r="Q28" s="827">
        <v>0</v>
      </c>
      <c r="R28" s="822"/>
      <c r="S28" s="827">
        <v>0</v>
      </c>
      <c r="T28" s="826"/>
      <c r="U28" s="828">
        <v>0</v>
      </c>
    </row>
    <row r="29" spans="1:21" ht="14.45" customHeight="1" x14ac:dyDescent="0.2">
      <c r="A29" s="821">
        <v>9</v>
      </c>
      <c r="B29" s="822" t="s">
        <v>1072</v>
      </c>
      <c r="C29" s="822" t="s">
        <v>1079</v>
      </c>
      <c r="D29" s="823" t="s">
        <v>1632</v>
      </c>
      <c r="E29" s="824" t="s">
        <v>1086</v>
      </c>
      <c r="F29" s="822" t="s">
        <v>1073</v>
      </c>
      <c r="G29" s="822" t="s">
        <v>1178</v>
      </c>
      <c r="H29" s="822" t="s">
        <v>329</v>
      </c>
      <c r="I29" s="822" t="s">
        <v>1179</v>
      </c>
      <c r="J29" s="822" t="s">
        <v>1180</v>
      </c>
      <c r="K29" s="822" t="s">
        <v>1181</v>
      </c>
      <c r="L29" s="825">
        <v>669.66</v>
      </c>
      <c r="M29" s="825">
        <v>669.66</v>
      </c>
      <c r="N29" s="822">
        <v>1</v>
      </c>
      <c r="O29" s="826">
        <v>0.5</v>
      </c>
      <c r="P29" s="825">
        <v>669.66</v>
      </c>
      <c r="Q29" s="827">
        <v>1</v>
      </c>
      <c r="R29" s="822">
        <v>1</v>
      </c>
      <c r="S29" s="827">
        <v>1</v>
      </c>
      <c r="T29" s="826">
        <v>0.5</v>
      </c>
      <c r="U29" s="828">
        <v>1</v>
      </c>
    </row>
    <row r="30" spans="1:21" ht="14.45" customHeight="1" x14ac:dyDescent="0.2">
      <c r="A30" s="821">
        <v>9</v>
      </c>
      <c r="B30" s="822" t="s">
        <v>1072</v>
      </c>
      <c r="C30" s="822" t="s">
        <v>1079</v>
      </c>
      <c r="D30" s="823" t="s">
        <v>1632</v>
      </c>
      <c r="E30" s="824" t="s">
        <v>1086</v>
      </c>
      <c r="F30" s="822" t="s">
        <v>1073</v>
      </c>
      <c r="G30" s="822" t="s">
        <v>1182</v>
      </c>
      <c r="H30" s="822" t="s">
        <v>329</v>
      </c>
      <c r="I30" s="822" t="s">
        <v>1183</v>
      </c>
      <c r="J30" s="822" t="s">
        <v>1184</v>
      </c>
      <c r="K30" s="822" t="s">
        <v>1185</v>
      </c>
      <c r="L30" s="825">
        <v>177.92</v>
      </c>
      <c r="M30" s="825">
        <v>177.92</v>
      </c>
      <c r="N30" s="822">
        <v>1</v>
      </c>
      <c r="O30" s="826">
        <v>0.5</v>
      </c>
      <c r="P30" s="825"/>
      <c r="Q30" s="827">
        <v>0</v>
      </c>
      <c r="R30" s="822"/>
      <c r="S30" s="827">
        <v>0</v>
      </c>
      <c r="T30" s="826"/>
      <c r="U30" s="828">
        <v>0</v>
      </c>
    </row>
    <row r="31" spans="1:21" ht="14.45" customHeight="1" x14ac:dyDescent="0.2">
      <c r="A31" s="821">
        <v>9</v>
      </c>
      <c r="B31" s="822" t="s">
        <v>1072</v>
      </c>
      <c r="C31" s="822" t="s">
        <v>1079</v>
      </c>
      <c r="D31" s="823" t="s">
        <v>1632</v>
      </c>
      <c r="E31" s="824" t="s">
        <v>1086</v>
      </c>
      <c r="F31" s="822" t="s">
        <v>1073</v>
      </c>
      <c r="G31" s="822" t="s">
        <v>1182</v>
      </c>
      <c r="H31" s="822" t="s">
        <v>329</v>
      </c>
      <c r="I31" s="822" t="s">
        <v>1186</v>
      </c>
      <c r="J31" s="822" t="s">
        <v>1187</v>
      </c>
      <c r="K31" s="822" t="s">
        <v>1188</v>
      </c>
      <c r="L31" s="825">
        <v>477.11</v>
      </c>
      <c r="M31" s="825">
        <v>477.11</v>
      </c>
      <c r="N31" s="822">
        <v>1</v>
      </c>
      <c r="O31" s="826">
        <v>1</v>
      </c>
      <c r="P31" s="825">
        <v>477.11</v>
      </c>
      <c r="Q31" s="827">
        <v>1</v>
      </c>
      <c r="R31" s="822">
        <v>1</v>
      </c>
      <c r="S31" s="827">
        <v>1</v>
      </c>
      <c r="T31" s="826">
        <v>1</v>
      </c>
      <c r="U31" s="828">
        <v>1</v>
      </c>
    </row>
    <row r="32" spans="1:21" ht="14.45" customHeight="1" x14ac:dyDescent="0.2">
      <c r="A32" s="821">
        <v>9</v>
      </c>
      <c r="B32" s="822" t="s">
        <v>1072</v>
      </c>
      <c r="C32" s="822" t="s">
        <v>1079</v>
      </c>
      <c r="D32" s="823" t="s">
        <v>1632</v>
      </c>
      <c r="E32" s="824" t="s">
        <v>1086</v>
      </c>
      <c r="F32" s="822" t="s">
        <v>1073</v>
      </c>
      <c r="G32" s="822" t="s">
        <v>1189</v>
      </c>
      <c r="H32" s="822" t="s">
        <v>694</v>
      </c>
      <c r="I32" s="822" t="s">
        <v>1190</v>
      </c>
      <c r="J32" s="822" t="s">
        <v>1191</v>
      </c>
      <c r="K32" s="822" t="s">
        <v>1192</v>
      </c>
      <c r="L32" s="825">
        <v>149.52000000000001</v>
      </c>
      <c r="M32" s="825">
        <v>149.52000000000001</v>
      </c>
      <c r="N32" s="822">
        <v>1</v>
      </c>
      <c r="O32" s="826">
        <v>1</v>
      </c>
      <c r="P32" s="825">
        <v>149.52000000000001</v>
      </c>
      <c r="Q32" s="827">
        <v>1</v>
      </c>
      <c r="R32" s="822">
        <v>1</v>
      </c>
      <c r="S32" s="827">
        <v>1</v>
      </c>
      <c r="T32" s="826">
        <v>1</v>
      </c>
      <c r="U32" s="828">
        <v>1</v>
      </c>
    </row>
    <row r="33" spans="1:21" ht="14.45" customHeight="1" x14ac:dyDescent="0.2">
      <c r="A33" s="821">
        <v>9</v>
      </c>
      <c r="B33" s="822" t="s">
        <v>1072</v>
      </c>
      <c r="C33" s="822" t="s">
        <v>1079</v>
      </c>
      <c r="D33" s="823" t="s">
        <v>1632</v>
      </c>
      <c r="E33" s="824" t="s">
        <v>1086</v>
      </c>
      <c r="F33" s="822" t="s">
        <v>1073</v>
      </c>
      <c r="G33" s="822" t="s">
        <v>1193</v>
      </c>
      <c r="H33" s="822" t="s">
        <v>329</v>
      </c>
      <c r="I33" s="822" t="s">
        <v>1194</v>
      </c>
      <c r="J33" s="822" t="s">
        <v>1195</v>
      </c>
      <c r="K33" s="822" t="s">
        <v>1196</v>
      </c>
      <c r="L33" s="825">
        <v>294.81</v>
      </c>
      <c r="M33" s="825">
        <v>1179.24</v>
      </c>
      <c r="N33" s="822">
        <v>4</v>
      </c>
      <c r="O33" s="826">
        <v>0.5</v>
      </c>
      <c r="P33" s="825">
        <v>1179.24</v>
      </c>
      <c r="Q33" s="827">
        <v>1</v>
      </c>
      <c r="R33" s="822">
        <v>4</v>
      </c>
      <c r="S33" s="827">
        <v>1</v>
      </c>
      <c r="T33" s="826">
        <v>0.5</v>
      </c>
      <c r="U33" s="828">
        <v>1</v>
      </c>
    </row>
    <row r="34" spans="1:21" ht="14.45" customHeight="1" x14ac:dyDescent="0.2">
      <c r="A34" s="821">
        <v>9</v>
      </c>
      <c r="B34" s="822" t="s">
        <v>1072</v>
      </c>
      <c r="C34" s="822" t="s">
        <v>1079</v>
      </c>
      <c r="D34" s="823" t="s">
        <v>1632</v>
      </c>
      <c r="E34" s="824" t="s">
        <v>1086</v>
      </c>
      <c r="F34" s="822" t="s">
        <v>1074</v>
      </c>
      <c r="G34" s="822" t="s">
        <v>1197</v>
      </c>
      <c r="H34" s="822" t="s">
        <v>329</v>
      </c>
      <c r="I34" s="822" t="s">
        <v>1198</v>
      </c>
      <c r="J34" s="822" t="s">
        <v>1199</v>
      </c>
      <c r="K34" s="822"/>
      <c r="L34" s="825">
        <v>0</v>
      </c>
      <c r="M34" s="825">
        <v>0</v>
      </c>
      <c r="N34" s="822">
        <v>1</v>
      </c>
      <c r="O34" s="826">
        <v>1</v>
      </c>
      <c r="P34" s="825">
        <v>0</v>
      </c>
      <c r="Q34" s="827"/>
      <c r="R34" s="822">
        <v>1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9</v>
      </c>
      <c r="B35" s="822" t="s">
        <v>1072</v>
      </c>
      <c r="C35" s="822" t="s">
        <v>1079</v>
      </c>
      <c r="D35" s="823" t="s">
        <v>1632</v>
      </c>
      <c r="E35" s="824" t="s">
        <v>1086</v>
      </c>
      <c r="F35" s="822" t="s">
        <v>1074</v>
      </c>
      <c r="G35" s="822" t="s">
        <v>1197</v>
      </c>
      <c r="H35" s="822" t="s">
        <v>329</v>
      </c>
      <c r="I35" s="822" t="s">
        <v>1200</v>
      </c>
      <c r="J35" s="822" t="s">
        <v>1199</v>
      </c>
      <c r="K35" s="822"/>
      <c r="L35" s="825">
        <v>0</v>
      </c>
      <c r="M35" s="825">
        <v>0</v>
      </c>
      <c r="N35" s="822">
        <v>3</v>
      </c>
      <c r="O35" s="826">
        <v>3</v>
      </c>
      <c r="P35" s="825">
        <v>0</v>
      </c>
      <c r="Q35" s="827"/>
      <c r="R35" s="822">
        <v>3</v>
      </c>
      <c r="S35" s="827">
        <v>1</v>
      </c>
      <c r="T35" s="826">
        <v>3</v>
      </c>
      <c r="U35" s="828">
        <v>1</v>
      </c>
    </row>
    <row r="36" spans="1:21" ht="14.45" customHeight="1" x14ac:dyDescent="0.2">
      <c r="A36" s="821">
        <v>9</v>
      </c>
      <c r="B36" s="822" t="s">
        <v>1072</v>
      </c>
      <c r="C36" s="822" t="s">
        <v>1079</v>
      </c>
      <c r="D36" s="823" t="s">
        <v>1632</v>
      </c>
      <c r="E36" s="824" t="s">
        <v>1087</v>
      </c>
      <c r="F36" s="822" t="s">
        <v>1073</v>
      </c>
      <c r="G36" s="822" t="s">
        <v>1201</v>
      </c>
      <c r="H36" s="822" t="s">
        <v>329</v>
      </c>
      <c r="I36" s="822" t="s">
        <v>1202</v>
      </c>
      <c r="J36" s="822" t="s">
        <v>1203</v>
      </c>
      <c r="K36" s="822" t="s">
        <v>1204</v>
      </c>
      <c r="L36" s="825">
        <v>247.17</v>
      </c>
      <c r="M36" s="825">
        <v>494.34</v>
      </c>
      <c r="N36" s="822">
        <v>2</v>
      </c>
      <c r="O36" s="826">
        <v>1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9</v>
      </c>
      <c r="B37" s="822" t="s">
        <v>1072</v>
      </c>
      <c r="C37" s="822" t="s">
        <v>1079</v>
      </c>
      <c r="D37" s="823" t="s">
        <v>1632</v>
      </c>
      <c r="E37" s="824" t="s">
        <v>1087</v>
      </c>
      <c r="F37" s="822" t="s">
        <v>1073</v>
      </c>
      <c r="G37" s="822" t="s">
        <v>1102</v>
      </c>
      <c r="H37" s="822" t="s">
        <v>694</v>
      </c>
      <c r="I37" s="822" t="s">
        <v>1103</v>
      </c>
      <c r="J37" s="822" t="s">
        <v>1104</v>
      </c>
      <c r="K37" s="822" t="s">
        <v>1105</v>
      </c>
      <c r="L37" s="825">
        <v>56.06</v>
      </c>
      <c r="M37" s="825">
        <v>168.18</v>
      </c>
      <c r="N37" s="822">
        <v>3</v>
      </c>
      <c r="O37" s="826">
        <v>1.5</v>
      </c>
      <c r="P37" s="825">
        <v>112.12</v>
      </c>
      <c r="Q37" s="827">
        <v>0.66666666666666663</v>
      </c>
      <c r="R37" s="822">
        <v>2</v>
      </c>
      <c r="S37" s="827">
        <v>0.66666666666666663</v>
      </c>
      <c r="T37" s="826">
        <v>1</v>
      </c>
      <c r="U37" s="828">
        <v>0.66666666666666663</v>
      </c>
    </row>
    <row r="38" spans="1:21" ht="14.45" customHeight="1" x14ac:dyDescent="0.2">
      <c r="A38" s="821">
        <v>9</v>
      </c>
      <c r="B38" s="822" t="s">
        <v>1072</v>
      </c>
      <c r="C38" s="822" t="s">
        <v>1079</v>
      </c>
      <c r="D38" s="823" t="s">
        <v>1632</v>
      </c>
      <c r="E38" s="824" t="s">
        <v>1087</v>
      </c>
      <c r="F38" s="822" t="s">
        <v>1073</v>
      </c>
      <c r="G38" s="822" t="s">
        <v>1205</v>
      </c>
      <c r="H38" s="822" t="s">
        <v>694</v>
      </c>
      <c r="I38" s="822" t="s">
        <v>1206</v>
      </c>
      <c r="J38" s="822" t="s">
        <v>1207</v>
      </c>
      <c r="K38" s="822" t="s">
        <v>1208</v>
      </c>
      <c r="L38" s="825">
        <v>234.07</v>
      </c>
      <c r="M38" s="825">
        <v>234.07</v>
      </c>
      <c r="N38" s="822">
        <v>1</v>
      </c>
      <c r="O38" s="826">
        <v>1</v>
      </c>
      <c r="P38" s="825">
        <v>234.07</v>
      </c>
      <c r="Q38" s="827">
        <v>1</v>
      </c>
      <c r="R38" s="822">
        <v>1</v>
      </c>
      <c r="S38" s="827">
        <v>1</v>
      </c>
      <c r="T38" s="826">
        <v>1</v>
      </c>
      <c r="U38" s="828">
        <v>1</v>
      </c>
    </row>
    <row r="39" spans="1:21" ht="14.45" customHeight="1" x14ac:dyDescent="0.2">
      <c r="A39" s="821">
        <v>9</v>
      </c>
      <c r="B39" s="822" t="s">
        <v>1072</v>
      </c>
      <c r="C39" s="822" t="s">
        <v>1079</v>
      </c>
      <c r="D39" s="823" t="s">
        <v>1632</v>
      </c>
      <c r="E39" s="824" t="s">
        <v>1087</v>
      </c>
      <c r="F39" s="822" t="s">
        <v>1073</v>
      </c>
      <c r="G39" s="822" t="s">
        <v>1209</v>
      </c>
      <c r="H39" s="822" t="s">
        <v>329</v>
      </c>
      <c r="I39" s="822" t="s">
        <v>1210</v>
      </c>
      <c r="J39" s="822" t="s">
        <v>1211</v>
      </c>
      <c r="K39" s="822" t="s">
        <v>1212</v>
      </c>
      <c r="L39" s="825">
        <v>0</v>
      </c>
      <c r="M39" s="825">
        <v>0</v>
      </c>
      <c r="N39" s="822">
        <v>1</v>
      </c>
      <c r="O39" s="826">
        <v>1</v>
      </c>
      <c r="P39" s="825"/>
      <c r="Q39" s="827"/>
      <c r="R39" s="822"/>
      <c r="S39" s="827">
        <v>0</v>
      </c>
      <c r="T39" s="826"/>
      <c r="U39" s="828">
        <v>0</v>
      </c>
    </row>
    <row r="40" spans="1:21" ht="14.45" customHeight="1" x14ac:dyDescent="0.2">
      <c r="A40" s="821">
        <v>9</v>
      </c>
      <c r="B40" s="822" t="s">
        <v>1072</v>
      </c>
      <c r="C40" s="822" t="s">
        <v>1079</v>
      </c>
      <c r="D40" s="823" t="s">
        <v>1632</v>
      </c>
      <c r="E40" s="824" t="s">
        <v>1087</v>
      </c>
      <c r="F40" s="822" t="s">
        <v>1073</v>
      </c>
      <c r="G40" s="822" t="s">
        <v>1110</v>
      </c>
      <c r="H40" s="822" t="s">
        <v>329</v>
      </c>
      <c r="I40" s="822" t="s">
        <v>1213</v>
      </c>
      <c r="J40" s="822" t="s">
        <v>1112</v>
      </c>
      <c r="K40" s="822" t="s">
        <v>1214</v>
      </c>
      <c r="L40" s="825">
        <v>235.78</v>
      </c>
      <c r="M40" s="825">
        <v>235.78</v>
      </c>
      <c r="N40" s="822">
        <v>1</v>
      </c>
      <c r="O40" s="826">
        <v>1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9</v>
      </c>
      <c r="B41" s="822" t="s">
        <v>1072</v>
      </c>
      <c r="C41" s="822" t="s">
        <v>1079</v>
      </c>
      <c r="D41" s="823" t="s">
        <v>1632</v>
      </c>
      <c r="E41" s="824" t="s">
        <v>1087</v>
      </c>
      <c r="F41" s="822" t="s">
        <v>1073</v>
      </c>
      <c r="G41" s="822" t="s">
        <v>1114</v>
      </c>
      <c r="H41" s="822" t="s">
        <v>694</v>
      </c>
      <c r="I41" s="822" t="s">
        <v>1215</v>
      </c>
      <c r="J41" s="822" t="s">
        <v>1116</v>
      </c>
      <c r="K41" s="822" t="s">
        <v>1216</v>
      </c>
      <c r="L41" s="825">
        <v>176.32</v>
      </c>
      <c r="M41" s="825">
        <v>176.32</v>
      </c>
      <c r="N41" s="822">
        <v>1</v>
      </c>
      <c r="O41" s="826">
        <v>1</v>
      </c>
      <c r="P41" s="825">
        <v>176.32</v>
      </c>
      <c r="Q41" s="827">
        <v>1</v>
      </c>
      <c r="R41" s="822">
        <v>1</v>
      </c>
      <c r="S41" s="827">
        <v>1</v>
      </c>
      <c r="T41" s="826">
        <v>1</v>
      </c>
      <c r="U41" s="828">
        <v>1</v>
      </c>
    </row>
    <row r="42" spans="1:21" ht="14.45" customHeight="1" x14ac:dyDescent="0.2">
      <c r="A42" s="821">
        <v>9</v>
      </c>
      <c r="B42" s="822" t="s">
        <v>1072</v>
      </c>
      <c r="C42" s="822" t="s">
        <v>1079</v>
      </c>
      <c r="D42" s="823" t="s">
        <v>1632</v>
      </c>
      <c r="E42" s="824" t="s">
        <v>1087</v>
      </c>
      <c r="F42" s="822" t="s">
        <v>1073</v>
      </c>
      <c r="G42" s="822" t="s">
        <v>1217</v>
      </c>
      <c r="H42" s="822" t="s">
        <v>329</v>
      </c>
      <c r="I42" s="822" t="s">
        <v>1218</v>
      </c>
      <c r="J42" s="822" t="s">
        <v>1219</v>
      </c>
      <c r="K42" s="822" t="s">
        <v>1220</v>
      </c>
      <c r="L42" s="825">
        <v>19.89</v>
      </c>
      <c r="M42" s="825">
        <v>39.78</v>
      </c>
      <c r="N42" s="822">
        <v>2</v>
      </c>
      <c r="O42" s="826">
        <v>2</v>
      </c>
      <c r="P42" s="825">
        <v>19.89</v>
      </c>
      <c r="Q42" s="827">
        <v>0.5</v>
      </c>
      <c r="R42" s="822">
        <v>1</v>
      </c>
      <c r="S42" s="827">
        <v>0.5</v>
      </c>
      <c r="T42" s="826">
        <v>1</v>
      </c>
      <c r="U42" s="828">
        <v>0.5</v>
      </c>
    </row>
    <row r="43" spans="1:21" ht="14.45" customHeight="1" x14ac:dyDescent="0.2">
      <c r="A43" s="821">
        <v>9</v>
      </c>
      <c r="B43" s="822" t="s">
        <v>1072</v>
      </c>
      <c r="C43" s="822" t="s">
        <v>1079</v>
      </c>
      <c r="D43" s="823" t="s">
        <v>1632</v>
      </c>
      <c r="E43" s="824" t="s">
        <v>1087</v>
      </c>
      <c r="F43" s="822" t="s">
        <v>1073</v>
      </c>
      <c r="G43" s="822" t="s">
        <v>1217</v>
      </c>
      <c r="H43" s="822" t="s">
        <v>329</v>
      </c>
      <c r="I43" s="822" t="s">
        <v>1221</v>
      </c>
      <c r="J43" s="822" t="s">
        <v>1219</v>
      </c>
      <c r="K43" s="822" t="s">
        <v>1222</v>
      </c>
      <c r="L43" s="825">
        <v>19.89</v>
      </c>
      <c r="M43" s="825">
        <v>19.89</v>
      </c>
      <c r="N43" s="822">
        <v>1</v>
      </c>
      <c r="O43" s="826">
        <v>0.5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9</v>
      </c>
      <c r="B44" s="822" t="s">
        <v>1072</v>
      </c>
      <c r="C44" s="822" t="s">
        <v>1079</v>
      </c>
      <c r="D44" s="823" t="s">
        <v>1632</v>
      </c>
      <c r="E44" s="824" t="s">
        <v>1087</v>
      </c>
      <c r="F44" s="822" t="s">
        <v>1073</v>
      </c>
      <c r="G44" s="822" t="s">
        <v>1133</v>
      </c>
      <c r="H44" s="822" t="s">
        <v>329</v>
      </c>
      <c r="I44" s="822" t="s">
        <v>1134</v>
      </c>
      <c r="J44" s="822" t="s">
        <v>650</v>
      </c>
      <c r="K44" s="822" t="s">
        <v>651</v>
      </c>
      <c r="L44" s="825">
        <v>105.63</v>
      </c>
      <c r="M44" s="825">
        <v>105.63</v>
      </c>
      <c r="N44" s="822">
        <v>1</v>
      </c>
      <c r="O44" s="826">
        <v>0.5</v>
      </c>
      <c r="P44" s="825">
        <v>105.63</v>
      </c>
      <c r="Q44" s="827">
        <v>1</v>
      </c>
      <c r="R44" s="822">
        <v>1</v>
      </c>
      <c r="S44" s="827">
        <v>1</v>
      </c>
      <c r="T44" s="826">
        <v>0.5</v>
      </c>
      <c r="U44" s="828">
        <v>1</v>
      </c>
    </row>
    <row r="45" spans="1:21" ht="14.45" customHeight="1" x14ac:dyDescent="0.2">
      <c r="A45" s="821">
        <v>9</v>
      </c>
      <c r="B45" s="822" t="s">
        <v>1072</v>
      </c>
      <c r="C45" s="822" t="s">
        <v>1079</v>
      </c>
      <c r="D45" s="823" t="s">
        <v>1632</v>
      </c>
      <c r="E45" s="824" t="s">
        <v>1087</v>
      </c>
      <c r="F45" s="822" t="s">
        <v>1073</v>
      </c>
      <c r="G45" s="822" t="s">
        <v>1223</v>
      </c>
      <c r="H45" s="822" t="s">
        <v>694</v>
      </c>
      <c r="I45" s="822" t="s">
        <v>1224</v>
      </c>
      <c r="J45" s="822" t="s">
        <v>1225</v>
      </c>
      <c r="K45" s="822" t="s">
        <v>1226</v>
      </c>
      <c r="L45" s="825">
        <v>113.16</v>
      </c>
      <c r="M45" s="825">
        <v>1584.2399999999998</v>
      </c>
      <c r="N45" s="822">
        <v>14</v>
      </c>
      <c r="O45" s="826">
        <v>5</v>
      </c>
      <c r="P45" s="825">
        <v>452.64</v>
      </c>
      <c r="Q45" s="827">
        <v>0.28571428571428575</v>
      </c>
      <c r="R45" s="822">
        <v>4</v>
      </c>
      <c r="S45" s="827">
        <v>0.2857142857142857</v>
      </c>
      <c r="T45" s="826">
        <v>1</v>
      </c>
      <c r="U45" s="828">
        <v>0.2</v>
      </c>
    </row>
    <row r="46" spans="1:21" ht="14.45" customHeight="1" x14ac:dyDescent="0.2">
      <c r="A46" s="821">
        <v>9</v>
      </c>
      <c r="B46" s="822" t="s">
        <v>1072</v>
      </c>
      <c r="C46" s="822" t="s">
        <v>1079</v>
      </c>
      <c r="D46" s="823" t="s">
        <v>1632</v>
      </c>
      <c r="E46" s="824" t="s">
        <v>1087</v>
      </c>
      <c r="F46" s="822" t="s">
        <v>1073</v>
      </c>
      <c r="G46" s="822" t="s">
        <v>1139</v>
      </c>
      <c r="H46" s="822" t="s">
        <v>329</v>
      </c>
      <c r="I46" s="822" t="s">
        <v>1227</v>
      </c>
      <c r="J46" s="822" t="s">
        <v>674</v>
      </c>
      <c r="K46" s="822" t="s">
        <v>675</v>
      </c>
      <c r="L46" s="825">
        <v>49.04</v>
      </c>
      <c r="M46" s="825">
        <v>539.44000000000005</v>
      </c>
      <c r="N46" s="822">
        <v>11</v>
      </c>
      <c r="O46" s="826">
        <v>7</v>
      </c>
      <c r="P46" s="825">
        <v>196.16</v>
      </c>
      <c r="Q46" s="827">
        <v>0.36363636363636359</v>
      </c>
      <c r="R46" s="822">
        <v>4</v>
      </c>
      <c r="S46" s="827">
        <v>0.36363636363636365</v>
      </c>
      <c r="T46" s="826">
        <v>2</v>
      </c>
      <c r="U46" s="828">
        <v>0.2857142857142857</v>
      </c>
    </row>
    <row r="47" spans="1:21" ht="14.45" customHeight="1" x14ac:dyDescent="0.2">
      <c r="A47" s="821">
        <v>9</v>
      </c>
      <c r="B47" s="822" t="s">
        <v>1072</v>
      </c>
      <c r="C47" s="822" t="s">
        <v>1079</v>
      </c>
      <c r="D47" s="823" t="s">
        <v>1632</v>
      </c>
      <c r="E47" s="824" t="s">
        <v>1087</v>
      </c>
      <c r="F47" s="822" t="s">
        <v>1073</v>
      </c>
      <c r="G47" s="822" t="s">
        <v>1139</v>
      </c>
      <c r="H47" s="822" t="s">
        <v>329</v>
      </c>
      <c r="I47" s="822" t="s">
        <v>1228</v>
      </c>
      <c r="J47" s="822" t="s">
        <v>674</v>
      </c>
      <c r="K47" s="822" t="s">
        <v>675</v>
      </c>
      <c r="L47" s="825">
        <v>49.04</v>
      </c>
      <c r="M47" s="825">
        <v>49.04</v>
      </c>
      <c r="N47" s="822">
        <v>1</v>
      </c>
      <c r="O47" s="826">
        <v>0.5</v>
      </c>
      <c r="P47" s="825">
        <v>49.04</v>
      </c>
      <c r="Q47" s="827">
        <v>1</v>
      </c>
      <c r="R47" s="822">
        <v>1</v>
      </c>
      <c r="S47" s="827">
        <v>1</v>
      </c>
      <c r="T47" s="826">
        <v>0.5</v>
      </c>
      <c r="U47" s="828">
        <v>1</v>
      </c>
    </row>
    <row r="48" spans="1:21" ht="14.45" customHeight="1" x14ac:dyDescent="0.2">
      <c r="A48" s="821">
        <v>9</v>
      </c>
      <c r="B48" s="822" t="s">
        <v>1072</v>
      </c>
      <c r="C48" s="822" t="s">
        <v>1079</v>
      </c>
      <c r="D48" s="823" t="s">
        <v>1632</v>
      </c>
      <c r="E48" s="824" t="s">
        <v>1087</v>
      </c>
      <c r="F48" s="822" t="s">
        <v>1073</v>
      </c>
      <c r="G48" s="822" t="s">
        <v>1141</v>
      </c>
      <c r="H48" s="822" t="s">
        <v>694</v>
      </c>
      <c r="I48" s="822" t="s">
        <v>1229</v>
      </c>
      <c r="J48" s="822" t="s">
        <v>1143</v>
      </c>
      <c r="K48" s="822" t="s">
        <v>1230</v>
      </c>
      <c r="L48" s="825">
        <v>386.73</v>
      </c>
      <c r="M48" s="825">
        <v>773.46</v>
      </c>
      <c r="N48" s="822">
        <v>2</v>
      </c>
      <c r="O48" s="826">
        <v>1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9</v>
      </c>
      <c r="B49" s="822" t="s">
        <v>1072</v>
      </c>
      <c r="C49" s="822" t="s">
        <v>1079</v>
      </c>
      <c r="D49" s="823" t="s">
        <v>1632</v>
      </c>
      <c r="E49" s="824" t="s">
        <v>1087</v>
      </c>
      <c r="F49" s="822" t="s">
        <v>1073</v>
      </c>
      <c r="G49" s="822" t="s">
        <v>1197</v>
      </c>
      <c r="H49" s="822" t="s">
        <v>329</v>
      </c>
      <c r="I49" s="822" t="s">
        <v>1231</v>
      </c>
      <c r="J49" s="822" t="s">
        <v>1199</v>
      </c>
      <c r="K49" s="822"/>
      <c r="L49" s="825">
        <v>0</v>
      </c>
      <c r="M49" s="825">
        <v>0</v>
      </c>
      <c r="N49" s="822">
        <v>2</v>
      </c>
      <c r="O49" s="826">
        <v>2</v>
      </c>
      <c r="P49" s="825">
        <v>0</v>
      </c>
      <c r="Q49" s="827"/>
      <c r="R49" s="822">
        <v>1</v>
      </c>
      <c r="S49" s="827">
        <v>0.5</v>
      </c>
      <c r="T49" s="826">
        <v>1</v>
      </c>
      <c r="U49" s="828">
        <v>0.5</v>
      </c>
    </row>
    <row r="50" spans="1:21" ht="14.45" customHeight="1" x14ac:dyDescent="0.2">
      <c r="A50" s="821">
        <v>9</v>
      </c>
      <c r="B50" s="822" t="s">
        <v>1072</v>
      </c>
      <c r="C50" s="822" t="s">
        <v>1079</v>
      </c>
      <c r="D50" s="823" t="s">
        <v>1632</v>
      </c>
      <c r="E50" s="824" t="s">
        <v>1087</v>
      </c>
      <c r="F50" s="822" t="s">
        <v>1073</v>
      </c>
      <c r="G50" s="822" t="s">
        <v>1232</v>
      </c>
      <c r="H50" s="822" t="s">
        <v>329</v>
      </c>
      <c r="I50" s="822" t="s">
        <v>1233</v>
      </c>
      <c r="J50" s="822" t="s">
        <v>679</v>
      </c>
      <c r="K50" s="822" t="s">
        <v>1234</v>
      </c>
      <c r="L50" s="825">
        <v>42.14</v>
      </c>
      <c r="M50" s="825">
        <v>42.14</v>
      </c>
      <c r="N50" s="822">
        <v>1</v>
      </c>
      <c r="O50" s="826">
        <v>1</v>
      </c>
      <c r="P50" s="825"/>
      <c r="Q50" s="827">
        <v>0</v>
      </c>
      <c r="R50" s="822"/>
      <c r="S50" s="827">
        <v>0</v>
      </c>
      <c r="T50" s="826"/>
      <c r="U50" s="828">
        <v>0</v>
      </c>
    </row>
    <row r="51" spans="1:21" ht="14.45" customHeight="1" x14ac:dyDescent="0.2">
      <c r="A51" s="821">
        <v>9</v>
      </c>
      <c r="B51" s="822" t="s">
        <v>1072</v>
      </c>
      <c r="C51" s="822" t="s">
        <v>1079</v>
      </c>
      <c r="D51" s="823" t="s">
        <v>1632</v>
      </c>
      <c r="E51" s="824" t="s">
        <v>1087</v>
      </c>
      <c r="F51" s="822" t="s">
        <v>1073</v>
      </c>
      <c r="G51" s="822" t="s">
        <v>1232</v>
      </c>
      <c r="H51" s="822" t="s">
        <v>329</v>
      </c>
      <c r="I51" s="822" t="s">
        <v>1235</v>
      </c>
      <c r="J51" s="822" t="s">
        <v>1236</v>
      </c>
      <c r="K51" s="822" t="s">
        <v>1237</v>
      </c>
      <c r="L51" s="825">
        <v>89.91</v>
      </c>
      <c r="M51" s="825">
        <v>89.91</v>
      </c>
      <c r="N51" s="822">
        <v>1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9</v>
      </c>
      <c r="B52" s="822" t="s">
        <v>1072</v>
      </c>
      <c r="C52" s="822" t="s">
        <v>1079</v>
      </c>
      <c r="D52" s="823" t="s">
        <v>1632</v>
      </c>
      <c r="E52" s="824" t="s">
        <v>1087</v>
      </c>
      <c r="F52" s="822" t="s">
        <v>1073</v>
      </c>
      <c r="G52" s="822" t="s">
        <v>1238</v>
      </c>
      <c r="H52" s="822" t="s">
        <v>329</v>
      </c>
      <c r="I52" s="822" t="s">
        <v>1239</v>
      </c>
      <c r="J52" s="822" t="s">
        <v>1240</v>
      </c>
      <c r="K52" s="822" t="s">
        <v>1241</v>
      </c>
      <c r="L52" s="825">
        <v>497.78</v>
      </c>
      <c r="M52" s="825">
        <v>1493.34</v>
      </c>
      <c r="N52" s="822">
        <v>3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9</v>
      </c>
      <c r="B53" s="822" t="s">
        <v>1072</v>
      </c>
      <c r="C53" s="822" t="s">
        <v>1079</v>
      </c>
      <c r="D53" s="823" t="s">
        <v>1632</v>
      </c>
      <c r="E53" s="824" t="s">
        <v>1087</v>
      </c>
      <c r="F53" s="822" t="s">
        <v>1073</v>
      </c>
      <c r="G53" s="822" t="s">
        <v>1242</v>
      </c>
      <c r="H53" s="822" t="s">
        <v>329</v>
      </c>
      <c r="I53" s="822" t="s">
        <v>1243</v>
      </c>
      <c r="J53" s="822" t="s">
        <v>868</v>
      </c>
      <c r="K53" s="822" t="s">
        <v>1244</v>
      </c>
      <c r="L53" s="825">
        <v>16.079999999999998</v>
      </c>
      <c r="M53" s="825">
        <v>16.079999999999998</v>
      </c>
      <c r="N53" s="822">
        <v>1</v>
      </c>
      <c r="O53" s="826">
        <v>1</v>
      </c>
      <c r="P53" s="825">
        <v>16.079999999999998</v>
      </c>
      <c r="Q53" s="827">
        <v>1</v>
      </c>
      <c r="R53" s="822">
        <v>1</v>
      </c>
      <c r="S53" s="827">
        <v>1</v>
      </c>
      <c r="T53" s="826">
        <v>1</v>
      </c>
      <c r="U53" s="828">
        <v>1</v>
      </c>
    </row>
    <row r="54" spans="1:21" ht="14.45" customHeight="1" x14ac:dyDescent="0.2">
      <c r="A54" s="821">
        <v>9</v>
      </c>
      <c r="B54" s="822" t="s">
        <v>1072</v>
      </c>
      <c r="C54" s="822" t="s">
        <v>1079</v>
      </c>
      <c r="D54" s="823" t="s">
        <v>1632</v>
      </c>
      <c r="E54" s="824" t="s">
        <v>1087</v>
      </c>
      <c r="F54" s="822" t="s">
        <v>1073</v>
      </c>
      <c r="G54" s="822" t="s">
        <v>1245</v>
      </c>
      <c r="H54" s="822" t="s">
        <v>329</v>
      </c>
      <c r="I54" s="822" t="s">
        <v>1246</v>
      </c>
      <c r="J54" s="822" t="s">
        <v>685</v>
      </c>
      <c r="K54" s="822" t="s">
        <v>1247</v>
      </c>
      <c r="L54" s="825">
        <v>61.97</v>
      </c>
      <c r="M54" s="825">
        <v>61.97</v>
      </c>
      <c r="N54" s="822">
        <v>1</v>
      </c>
      <c r="O54" s="826">
        <v>1</v>
      </c>
      <c r="P54" s="825"/>
      <c r="Q54" s="827">
        <v>0</v>
      </c>
      <c r="R54" s="822"/>
      <c r="S54" s="827">
        <v>0</v>
      </c>
      <c r="T54" s="826"/>
      <c r="U54" s="828">
        <v>0</v>
      </c>
    </row>
    <row r="55" spans="1:21" ht="14.45" customHeight="1" x14ac:dyDescent="0.2">
      <c r="A55" s="821">
        <v>9</v>
      </c>
      <c r="B55" s="822" t="s">
        <v>1072</v>
      </c>
      <c r="C55" s="822" t="s">
        <v>1079</v>
      </c>
      <c r="D55" s="823" t="s">
        <v>1632</v>
      </c>
      <c r="E55" s="824" t="s">
        <v>1087</v>
      </c>
      <c r="F55" s="822" t="s">
        <v>1073</v>
      </c>
      <c r="G55" s="822" t="s">
        <v>1248</v>
      </c>
      <c r="H55" s="822" t="s">
        <v>329</v>
      </c>
      <c r="I55" s="822" t="s">
        <v>1249</v>
      </c>
      <c r="J55" s="822" t="s">
        <v>826</v>
      </c>
      <c r="K55" s="822" t="s">
        <v>1250</v>
      </c>
      <c r="L55" s="825">
        <v>36.54</v>
      </c>
      <c r="M55" s="825">
        <v>328.86</v>
      </c>
      <c r="N55" s="822">
        <v>9</v>
      </c>
      <c r="O55" s="826">
        <v>6.5</v>
      </c>
      <c r="P55" s="825">
        <v>219.23999999999998</v>
      </c>
      <c r="Q55" s="827">
        <v>0.66666666666666663</v>
      </c>
      <c r="R55" s="822">
        <v>6</v>
      </c>
      <c r="S55" s="827">
        <v>0.66666666666666663</v>
      </c>
      <c r="T55" s="826">
        <v>4</v>
      </c>
      <c r="U55" s="828">
        <v>0.61538461538461542</v>
      </c>
    </row>
    <row r="56" spans="1:21" ht="14.45" customHeight="1" x14ac:dyDescent="0.2">
      <c r="A56" s="821">
        <v>9</v>
      </c>
      <c r="B56" s="822" t="s">
        <v>1072</v>
      </c>
      <c r="C56" s="822" t="s">
        <v>1079</v>
      </c>
      <c r="D56" s="823" t="s">
        <v>1632</v>
      </c>
      <c r="E56" s="824" t="s">
        <v>1087</v>
      </c>
      <c r="F56" s="822" t="s">
        <v>1073</v>
      </c>
      <c r="G56" s="822" t="s">
        <v>1251</v>
      </c>
      <c r="H56" s="822" t="s">
        <v>329</v>
      </c>
      <c r="I56" s="822" t="s">
        <v>1252</v>
      </c>
      <c r="J56" s="822" t="s">
        <v>1253</v>
      </c>
      <c r="K56" s="822" t="s">
        <v>1254</v>
      </c>
      <c r="L56" s="825">
        <v>31.65</v>
      </c>
      <c r="M56" s="825">
        <v>63.3</v>
      </c>
      <c r="N56" s="822">
        <v>2</v>
      </c>
      <c r="O56" s="826">
        <v>1</v>
      </c>
      <c r="P56" s="825">
        <v>63.3</v>
      </c>
      <c r="Q56" s="827">
        <v>1</v>
      </c>
      <c r="R56" s="822">
        <v>2</v>
      </c>
      <c r="S56" s="827">
        <v>1</v>
      </c>
      <c r="T56" s="826">
        <v>1</v>
      </c>
      <c r="U56" s="828">
        <v>1</v>
      </c>
    </row>
    <row r="57" spans="1:21" ht="14.45" customHeight="1" x14ac:dyDescent="0.2">
      <c r="A57" s="821">
        <v>9</v>
      </c>
      <c r="B57" s="822" t="s">
        <v>1072</v>
      </c>
      <c r="C57" s="822" t="s">
        <v>1079</v>
      </c>
      <c r="D57" s="823" t="s">
        <v>1632</v>
      </c>
      <c r="E57" s="824" t="s">
        <v>1087</v>
      </c>
      <c r="F57" s="822" t="s">
        <v>1073</v>
      </c>
      <c r="G57" s="822" t="s">
        <v>1255</v>
      </c>
      <c r="H57" s="822" t="s">
        <v>694</v>
      </c>
      <c r="I57" s="822" t="s">
        <v>1256</v>
      </c>
      <c r="J57" s="822" t="s">
        <v>1257</v>
      </c>
      <c r="K57" s="822" t="s">
        <v>1258</v>
      </c>
      <c r="L57" s="825">
        <v>63.34</v>
      </c>
      <c r="M57" s="825">
        <v>190.02</v>
      </c>
      <c r="N57" s="822">
        <v>3</v>
      </c>
      <c r="O57" s="826">
        <v>0.5</v>
      </c>
      <c r="P57" s="825"/>
      <c r="Q57" s="827">
        <v>0</v>
      </c>
      <c r="R57" s="822"/>
      <c r="S57" s="827">
        <v>0</v>
      </c>
      <c r="T57" s="826"/>
      <c r="U57" s="828">
        <v>0</v>
      </c>
    </row>
    <row r="58" spans="1:21" ht="14.45" customHeight="1" x14ac:dyDescent="0.2">
      <c r="A58" s="821">
        <v>9</v>
      </c>
      <c r="B58" s="822" t="s">
        <v>1072</v>
      </c>
      <c r="C58" s="822" t="s">
        <v>1079</v>
      </c>
      <c r="D58" s="823" t="s">
        <v>1632</v>
      </c>
      <c r="E58" s="824" t="s">
        <v>1087</v>
      </c>
      <c r="F58" s="822" t="s">
        <v>1073</v>
      </c>
      <c r="G58" s="822" t="s">
        <v>1259</v>
      </c>
      <c r="H58" s="822" t="s">
        <v>329</v>
      </c>
      <c r="I58" s="822" t="s">
        <v>1260</v>
      </c>
      <c r="J58" s="822" t="s">
        <v>1261</v>
      </c>
      <c r="K58" s="822" t="s">
        <v>1262</v>
      </c>
      <c r="L58" s="825">
        <v>546.12</v>
      </c>
      <c r="M58" s="825">
        <v>546.12</v>
      </c>
      <c r="N58" s="822">
        <v>1</v>
      </c>
      <c r="O58" s="826">
        <v>1</v>
      </c>
      <c r="P58" s="825">
        <v>546.12</v>
      </c>
      <c r="Q58" s="827">
        <v>1</v>
      </c>
      <c r="R58" s="822">
        <v>1</v>
      </c>
      <c r="S58" s="827">
        <v>1</v>
      </c>
      <c r="T58" s="826">
        <v>1</v>
      </c>
      <c r="U58" s="828">
        <v>1</v>
      </c>
    </row>
    <row r="59" spans="1:21" ht="14.45" customHeight="1" x14ac:dyDescent="0.2">
      <c r="A59" s="821">
        <v>9</v>
      </c>
      <c r="B59" s="822" t="s">
        <v>1072</v>
      </c>
      <c r="C59" s="822" t="s">
        <v>1079</v>
      </c>
      <c r="D59" s="823" t="s">
        <v>1632</v>
      </c>
      <c r="E59" s="824" t="s">
        <v>1087</v>
      </c>
      <c r="F59" s="822" t="s">
        <v>1073</v>
      </c>
      <c r="G59" s="822" t="s">
        <v>1263</v>
      </c>
      <c r="H59" s="822" t="s">
        <v>329</v>
      </c>
      <c r="I59" s="822" t="s">
        <v>1264</v>
      </c>
      <c r="J59" s="822" t="s">
        <v>1265</v>
      </c>
      <c r="K59" s="822" t="s">
        <v>1266</v>
      </c>
      <c r="L59" s="825">
        <v>0</v>
      </c>
      <c r="M59" s="825">
        <v>0</v>
      </c>
      <c r="N59" s="822">
        <v>16</v>
      </c>
      <c r="O59" s="826">
        <v>5</v>
      </c>
      <c r="P59" s="825"/>
      <c r="Q59" s="827"/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9</v>
      </c>
      <c r="B60" s="822" t="s">
        <v>1072</v>
      </c>
      <c r="C60" s="822" t="s">
        <v>1079</v>
      </c>
      <c r="D60" s="823" t="s">
        <v>1632</v>
      </c>
      <c r="E60" s="824" t="s">
        <v>1087</v>
      </c>
      <c r="F60" s="822" t="s">
        <v>1073</v>
      </c>
      <c r="G60" s="822" t="s">
        <v>1153</v>
      </c>
      <c r="H60" s="822" t="s">
        <v>329</v>
      </c>
      <c r="I60" s="822" t="s">
        <v>1267</v>
      </c>
      <c r="J60" s="822" t="s">
        <v>1155</v>
      </c>
      <c r="K60" s="822" t="s">
        <v>1268</v>
      </c>
      <c r="L60" s="825">
        <v>70.209999999999994</v>
      </c>
      <c r="M60" s="825">
        <v>280.83999999999997</v>
      </c>
      <c r="N60" s="822">
        <v>4</v>
      </c>
      <c r="O60" s="826">
        <v>2.5</v>
      </c>
      <c r="P60" s="825">
        <v>210.63</v>
      </c>
      <c r="Q60" s="827">
        <v>0.75</v>
      </c>
      <c r="R60" s="822">
        <v>3</v>
      </c>
      <c r="S60" s="827">
        <v>0.75</v>
      </c>
      <c r="T60" s="826">
        <v>2</v>
      </c>
      <c r="U60" s="828">
        <v>0.8</v>
      </c>
    </row>
    <row r="61" spans="1:21" ht="14.45" customHeight="1" x14ac:dyDescent="0.2">
      <c r="A61" s="821">
        <v>9</v>
      </c>
      <c r="B61" s="822" t="s">
        <v>1072</v>
      </c>
      <c r="C61" s="822" t="s">
        <v>1079</v>
      </c>
      <c r="D61" s="823" t="s">
        <v>1632</v>
      </c>
      <c r="E61" s="824" t="s">
        <v>1087</v>
      </c>
      <c r="F61" s="822" t="s">
        <v>1073</v>
      </c>
      <c r="G61" s="822" t="s">
        <v>1269</v>
      </c>
      <c r="H61" s="822" t="s">
        <v>329</v>
      </c>
      <c r="I61" s="822" t="s">
        <v>1270</v>
      </c>
      <c r="J61" s="822" t="s">
        <v>1271</v>
      </c>
      <c r="K61" s="822" t="s">
        <v>1272</v>
      </c>
      <c r="L61" s="825">
        <v>0</v>
      </c>
      <c r="M61" s="825">
        <v>0</v>
      </c>
      <c r="N61" s="822">
        <v>7</v>
      </c>
      <c r="O61" s="826">
        <v>3</v>
      </c>
      <c r="P61" s="825">
        <v>0</v>
      </c>
      <c r="Q61" s="827"/>
      <c r="R61" s="822">
        <v>3</v>
      </c>
      <c r="S61" s="827">
        <v>0.42857142857142855</v>
      </c>
      <c r="T61" s="826">
        <v>1</v>
      </c>
      <c r="U61" s="828">
        <v>0.33333333333333331</v>
      </c>
    </row>
    <row r="62" spans="1:21" ht="14.45" customHeight="1" x14ac:dyDescent="0.2">
      <c r="A62" s="821">
        <v>9</v>
      </c>
      <c r="B62" s="822" t="s">
        <v>1072</v>
      </c>
      <c r="C62" s="822" t="s">
        <v>1079</v>
      </c>
      <c r="D62" s="823" t="s">
        <v>1632</v>
      </c>
      <c r="E62" s="824" t="s">
        <v>1087</v>
      </c>
      <c r="F62" s="822" t="s">
        <v>1073</v>
      </c>
      <c r="G62" s="822" t="s">
        <v>1169</v>
      </c>
      <c r="H62" s="822" t="s">
        <v>329</v>
      </c>
      <c r="I62" s="822" t="s">
        <v>1273</v>
      </c>
      <c r="J62" s="822" t="s">
        <v>1274</v>
      </c>
      <c r="K62" s="822" t="s">
        <v>1275</v>
      </c>
      <c r="L62" s="825">
        <v>97.76</v>
      </c>
      <c r="M62" s="825">
        <v>97.76</v>
      </c>
      <c r="N62" s="822">
        <v>1</v>
      </c>
      <c r="O62" s="826">
        <v>1</v>
      </c>
      <c r="P62" s="825">
        <v>97.76</v>
      </c>
      <c r="Q62" s="827">
        <v>1</v>
      </c>
      <c r="R62" s="822">
        <v>1</v>
      </c>
      <c r="S62" s="827">
        <v>1</v>
      </c>
      <c r="T62" s="826">
        <v>1</v>
      </c>
      <c r="U62" s="828">
        <v>1</v>
      </c>
    </row>
    <row r="63" spans="1:21" ht="14.45" customHeight="1" x14ac:dyDescent="0.2">
      <c r="A63" s="821">
        <v>9</v>
      </c>
      <c r="B63" s="822" t="s">
        <v>1072</v>
      </c>
      <c r="C63" s="822" t="s">
        <v>1079</v>
      </c>
      <c r="D63" s="823" t="s">
        <v>1632</v>
      </c>
      <c r="E63" s="824" t="s">
        <v>1087</v>
      </c>
      <c r="F63" s="822" t="s">
        <v>1073</v>
      </c>
      <c r="G63" s="822" t="s">
        <v>1169</v>
      </c>
      <c r="H63" s="822" t="s">
        <v>329</v>
      </c>
      <c r="I63" s="822" t="s">
        <v>1276</v>
      </c>
      <c r="J63" s="822" t="s">
        <v>998</v>
      </c>
      <c r="K63" s="822" t="s">
        <v>1277</v>
      </c>
      <c r="L63" s="825">
        <v>87.98</v>
      </c>
      <c r="M63" s="825">
        <v>87.98</v>
      </c>
      <c r="N63" s="822">
        <v>1</v>
      </c>
      <c r="O63" s="826">
        <v>0.5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9</v>
      </c>
      <c r="B64" s="822" t="s">
        <v>1072</v>
      </c>
      <c r="C64" s="822" t="s">
        <v>1079</v>
      </c>
      <c r="D64" s="823" t="s">
        <v>1632</v>
      </c>
      <c r="E64" s="824" t="s">
        <v>1087</v>
      </c>
      <c r="F64" s="822" t="s">
        <v>1073</v>
      </c>
      <c r="G64" s="822" t="s">
        <v>1278</v>
      </c>
      <c r="H64" s="822" t="s">
        <v>329</v>
      </c>
      <c r="I64" s="822" t="s">
        <v>1279</v>
      </c>
      <c r="J64" s="822" t="s">
        <v>622</v>
      </c>
      <c r="K64" s="822" t="s">
        <v>1280</v>
      </c>
      <c r="L64" s="825">
        <v>0</v>
      </c>
      <c r="M64" s="825">
        <v>0</v>
      </c>
      <c r="N64" s="822">
        <v>1</v>
      </c>
      <c r="O64" s="826">
        <v>1</v>
      </c>
      <c r="P64" s="825"/>
      <c r="Q64" s="827"/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9</v>
      </c>
      <c r="B65" s="822" t="s">
        <v>1072</v>
      </c>
      <c r="C65" s="822" t="s">
        <v>1079</v>
      </c>
      <c r="D65" s="823" t="s">
        <v>1632</v>
      </c>
      <c r="E65" s="824" t="s">
        <v>1087</v>
      </c>
      <c r="F65" s="822" t="s">
        <v>1073</v>
      </c>
      <c r="G65" s="822" t="s">
        <v>1281</v>
      </c>
      <c r="H65" s="822" t="s">
        <v>329</v>
      </c>
      <c r="I65" s="822" t="s">
        <v>1282</v>
      </c>
      <c r="J65" s="822" t="s">
        <v>1283</v>
      </c>
      <c r="K65" s="822" t="s">
        <v>1284</v>
      </c>
      <c r="L65" s="825">
        <v>128.69999999999999</v>
      </c>
      <c r="M65" s="825">
        <v>128.69999999999999</v>
      </c>
      <c r="N65" s="822">
        <v>1</v>
      </c>
      <c r="O65" s="826">
        <v>1</v>
      </c>
      <c r="P65" s="825">
        <v>128.69999999999999</v>
      </c>
      <c r="Q65" s="827">
        <v>1</v>
      </c>
      <c r="R65" s="822">
        <v>1</v>
      </c>
      <c r="S65" s="827">
        <v>1</v>
      </c>
      <c r="T65" s="826">
        <v>1</v>
      </c>
      <c r="U65" s="828">
        <v>1</v>
      </c>
    </row>
    <row r="66" spans="1:21" ht="14.45" customHeight="1" x14ac:dyDescent="0.2">
      <c r="A66" s="821">
        <v>9</v>
      </c>
      <c r="B66" s="822" t="s">
        <v>1072</v>
      </c>
      <c r="C66" s="822" t="s">
        <v>1079</v>
      </c>
      <c r="D66" s="823" t="s">
        <v>1632</v>
      </c>
      <c r="E66" s="824" t="s">
        <v>1087</v>
      </c>
      <c r="F66" s="822" t="s">
        <v>1073</v>
      </c>
      <c r="G66" s="822" t="s">
        <v>1285</v>
      </c>
      <c r="H66" s="822" t="s">
        <v>329</v>
      </c>
      <c r="I66" s="822" t="s">
        <v>1286</v>
      </c>
      <c r="J66" s="822" t="s">
        <v>689</v>
      </c>
      <c r="K66" s="822" t="s">
        <v>1287</v>
      </c>
      <c r="L66" s="825">
        <v>61.97</v>
      </c>
      <c r="M66" s="825">
        <v>123.94</v>
      </c>
      <c r="N66" s="822">
        <v>2</v>
      </c>
      <c r="O66" s="826">
        <v>1.5</v>
      </c>
      <c r="P66" s="825"/>
      <c r="Q66" s="827">
        <v>0</v>
      </c>
      <c r="R66" s="822"/>
      <c r="S66" s="827">
        <v>0</v>
      </c>
      <c r="T66" s="826"/>
      <c r="U66" s="828">
        <v>0</v>
      </c>
    </row>
    <row r="67" spans="1:21" ht="14.45" customHeight="1" x14ac:dyDescent="0.2">
      <c r="A67" s="821">
        <v>9</v>
      </c>
      <c r="B67" s="822" t="s">
        <v>1072</v>
      </c>
      <c r="C67" s="822" t="s">
        <v>1079</v>
      </c>
      <c r="D67" s="823" t="s">
        <v>1632</v>
      </c>
      <c r="E67" s="824" t="s">
        <v>1087</v>
      </c>
      <c r="F67" s="822" t="s">
        <v>1073</v>
      </c>
      <c r="G67" s="822" t="s">
        <v>1288</v>
      </c>
      <c r="H67" s="822" t="s">
        <v>329</v>
      </c>
      <c r="I67" s="822" t="s">
        <v>1289</v>
      </c>
      <c r="J67" s="822" t="s">
        <v>1290</v>
      </c>
      <c r="K67" s="822" t="s">
        <v>1291</v>
      </c>
      <c r="L67" s="825">
        <v>1274.5999999999999</v>
      </c>
      <c r="M67" s="825">
        <v>1274.5999999999999</v>
      </c>
      <c r="N67" s="822">
        <v>1</v>
      </c>
      <c r="O67" s="826">
        <v>1</v>
      </c>
      <c r="P67" s="825"/>
      <c r="Q67" s="827">
        <v>0</v>
      </c>
      <c r="R67" s="822"/>
      <c r="S67" s="827">
        <v>0</v>
      </c>
      <c r="T67" s="826"/>
      <c r="U67" s="828">
        <v>0</v>
      </c>
    </row>
    <row r="68" spans="1:21" ht="14.45" customHeight="1" x14ac:dyDescent="0.2">
      <c r="A68" s="821">
        <v>9</v>
      </c>
      <c r="B68" s="822" t="s">
        <v>1072</v>
      </c>
      <c r="C68" s="822" t="s">
        <v>1079</v>
      </c>
      <c r="D68" s="823" t="s">
        <v>1632</v>
      </c>
      <c r="E68" s="824" t="s">
        <v>1087</v>
      </c>
      <c r="F68" s="822" t="s">
        <v>1073</v>
      </c>
      <c r="G68" s="822" t="s">
        <v>1292</v>
      </c>
      <c r="H68" s="822" t="s">
        <v>329</v>
      </c>
      <c r="I68" s="822" t="s">
        <v>1293</v>
      </c>
      <c r="J68" s="822" t="s">
        <v>1294</v>
      </c>
      <c r="K68" s="822" t="s">
        <v>1295</v>
      </c>
      <c r="L68" s="825">
        <v>109.84</v>
      </c>
      <c r="M68" s="825">
        <v>659.04</v>
      </c>
      <c r="N68" s="822">
        <v>6</v>
      </c>
      <c r="O68" s="826">
        <v>0.5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9</v>
      </c>
      <c r="B69" s="822" t="s">
        <v>1072</v>
      </c>
      <c r="C69" s="822" t="s">
        <v>1079</v>
      </c>
      <c r="D69" s="823" t="s">
        <v>1632</v>
      </c>
      <c r="E69" s="824" t="s">
        <v>1087</v>
      </c>
      <c r="F69" s="822" t="s">
        <v>1073</v>
      </c>
      <c r="G69" s="822" t="s">
        <v>1189</v>
      </c>
      <c r="H69" s="822" t="s">
        <v>694</v>
      </c>
      <c r="I69" s="822" t="s">
        <v>1010</v>
      </c>
      <c r="J69" s="822" t="s">
        <v>1011</v>
      </c>
      <c r="K69" s="822" t="s">
        <v>1012</v>
      </c>
      <c r="L69" s="825">
        <v>80.28</v>
      </c>
      <c r="M69" s="825">
        <v>80.28</v>
      </c>
      <c r="N69" s="822">
        <v>1</v>
      </c>
      <c r="O69" s="826">
        <v>1</v>
      </c>
      <c r="P69" s="825">
        <v>80.28</v>
      </c>
      <c r="Q69" s="827">
        <v>1</v>
      </c>
      <c r="R69" s="822">
        <v>1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9</v>
      </c>
      <c r="B70" s="822" t="s">
        <v>1072</v>
      </c>
      <c r="C70" s="822" t="s">
        <v>1079</v>
      </c>
      <c r="D70" s="823" t="s">
        <v>1632</v>
      </c>
      <c r="E70" s="824" t="s">
        <v>1087</v>
      </c>
      <c r="F70" s="822" t="s">
        <v>1073</v>
      </c>
      <c r="G70" s="822" t="s">
        <v>1193</v>
      </c>
      <c r="H70" s="822" t="s">
        <v>694</v>
      </c>
      <c r="I70" s="822" t="s">
        <v>1296</v>
      </c>
      <c r="J70" s="822" t="s">
        <v>1297</v>
      </c>
      <c r="K70" s="822" t="s">
        <v>1298</v>
      </c>
      <c r="L70" s="825">
        <v>1614.9</v>
      </c>
      <c r="M70" s="825">
        <v>1614.9</v>
      </c>
      <c r="N70" s="822">
        <v>1</v>
      </c>
      <c r="O70" s="826">
        <v>1</v>
      </c>
      <c r="P70" s="825"/>
      <c r="Q70" s="827">
        <v>0</v>
      </c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9</v>
      </c>
      <c r="B71" s="822" t="s">
        <v>1072</v>
      </c>
      <c r="C71" s="822" t="s">
        <v>1079</v>
      </c>
      <c r="D71" s="823" t="s">
        <v>1632</v>
      </c>
      <c r="E71" s="824" t="s">
        <v>1087</v>
      </c>
      <c r="F71" s="822" t="s">
        <v>1073</v>
      </c>
      <c r="G71" s="822" t="s">
        <v>1193</v>
      </c>
      <c r="H71" s="822" t="s">
        <v>694</v>
      </c>
      <c r="I71" s="822" t="s">
        <v>1299</v>
      </c>
      <c r="J71" s="822" t="s">
        <v>1300</v>
      </c>
      <c r="K71" s="822" t="s">
        <v>1301</v>
      </c>
      <c r="L71" s="825">
        <v>72.27</v>
      </c>
      <c r="M71" s="825">
        <v>39893.039999999994</v>
      </c>
      <c r="N71" s="822">
        <v>552</v>
      </c>
      <c r="O71" s="826">
        <v>4.5</v>
      </c>
      <c r="P71" s="825">
        <v>17344.8</v>
      </c>
      <c r="Q71" s="827">
        <v>0.43478260869565222</v>
      </c>
      <c r="R71" s="822">
        <v>240</v>
      </c>
      <c r="S71" s="827">
        <v>0.43478260869565216</v>
      </c>
      <c r="T71" s="826">
        <v>1.5</v>
      </c>
      <c r="U71" s="828">
        <v>0.33333333333333331</v>
      </c>
    </row>
    <row r="72" spans="1:21" ht="14.45" customHeight="1" x14ac:dyDescent="0.2">
      <c r="A72" s="821">
        <v>9</v>
      </c>
      <c r="B72" s="822" t="s">
        <v>1072</v>
      </c>
      <c r="C72" s="822" t="s">
        <v>1079</v>
      </c>
      <c r="D72" s="823" t="s">
        <v>1632</v>
      </c>
      <c r="E72" s="824" t="s">
        <v>1087</v>
      </c>
      <c r="F72" s="822" t="s">
        <v>1073</v>
      </c>
      <c r="G72" s="822" t="s">
        <v>1193</v>
      </c>
      <c r="H72" s="822" t="s">
        <v>694</v>
      </c>
      <c r="I72" s="822" t="s">
        <v>1302</v>
      </c>
      <c r="J72" s="822" t="s">
        <v>1303</v>
      </c>
      <c r="K72" s="822" t="s">
        <v>1304</v>
      </c>
      <c r="L72" s="825">
        <v>135.54</v>
      </c>
      <c r="M72" s="825">
        <v>677.69999999999993</v>
      </c>
      <c r="N72" s="822">
        <v>5</v>
      </c>
      <c r="O72" s="826">
        <v>0.5</v>
      </c>
      <c r="P72" s="825">
        <v>677.69999999999993</v>
      </c>
      <c r="Q72" s="827">
        <v>1</v>
      </c>
      <c r="R72" s="822">
        <v>5</v>
      </c>
      <c r="S72" s="827">
        <v>1</v>
      </c>
      <c r="T72" s="826">
        <v>0.5</v>
      </c>
      <c r="U72" s="828">
        <v>1</v>
      </c>
    </row>
    <row r="73" spans="1:21" ht="14.45" customHeight="1" x14ac:dyDescent="0.2">
      <c r="A73" s="821">
        <v>9</v>
      </c>
      <c r="B73" s="822" t="s">
        <v>1072</v>
      </c>
      <c r="C73" s="822" t="s">
        <v>1079</v>
      </c>
      <c r="D73" s="823" t="s">
        <v>1632</v>
      </c>
      <c r="E73" s="824" t="s">
        <v>1087</v>
      </c>
      <c r="F73" s="822" t="s">
        <v>1073</v>
      </c>
      <c r="G73" s="822" t="s">
        <v>1193</v>
      </c>
      <c r="H73" s="822" t="s">
        <v>694</v>
      </c>
      <c r="I73" s="822" t="s">
        <v>1305</v>
      </c>
      <c r="J73" s="822" t="s">
        <v>1306</v>
      </c>
      <c r="K73" s="822" t="s">
        <v>1304</v>
      </c>
      <c r="L73" s="825">
        <v>135.54</v>
      </c>
      <c r="M73" s="825">
        <v>677.69999999999993</v>
      </c>
      <c r="N73" s="822">
        <v>5</v>
      </c>
      <c r="O73" s="826">
        <v>1</v>
      </c>
      <c r="P73" s="825">
        <v>677.69999999999993</v>
      </c>
      <c r="Q73" s="827">
        <v>1</v>
      </c>
      <c r="R73" s="822">
        <v>5</v>
      </c>
      <c r="S73" s="827">
        <v>1</v>
      </c>
      <c r="T73" s="826">
        <v>1</v>
      </c>
      <c r="U73" s="828">
        <v>1</v>
      </c>
    </row>
    <row r="74" spans="1:21" ht="14.45" customHeight="1" x14ac:dyDescent="0.2">
      <c r="A74" s="821">
        <v>9</v>
      </c>
      <c r="B74" s="822" t="s">
        <v>1072</v>
      </c>
      <c r="C74" s="822" t="s">
        <v>1079</v>
      </c>
      <c r="D74" s="823" t="s">
        <v>1632</v>
      </c>
      <c r="E74" s="824" t="s">
        <v>1087</v>
      </c>
      <c r="F74" s="822" t="s">
        <v>1073</v>
      </c>
      <c r="G74" s="822" t="s">
        <v>1193</v>
      </c>
      <c r="H74" s="822" t="s">
        <v>329</v>
      </c>
      <c r="I74" s="822" t="s">
        <v>1307</v>
      </c>
      <c r="J74" s="822" t="s">
        <v>1308</v>
      </c>
      <c r="K74" s="822" t="s">
        <v>1298</v>
      </c>
      <c r="L74" s="825">
        <v>294.81</v>
      </c>
      <c r="M74" s="825">
        <v>3537.7200000000003</v>
      </c>
      <c r="N74" s="822">
        <v>12</v>
      </c>
      <c r="O74" s="826">
        <v>2</v>
      </c>
      <c r="P74" s="825">
        <v>2063.67</v>
      </c>
      <c r="Q74" s="827">
        <v>0.58333333333333326</v>
      </c>
      <c r="R74" s="822">
        <v>7</v>
      </c>
      <c r="S74" s="827">
        <v>0.58333333333333337</v>
      </c>
      <c r="T74" s="826">
        <v>1</v>
      </c>
      <c r="U74" s="828">
        <v>0.5</v>
      </c>
    </row>
    <row r="75" spans="1:21" ht="14.45" customHeight="1" x14ac:dyDescent="0.2">
      <c r="A75" s="821">
        <v>9</v>
      </c>
      <c r="B75" s="822" t="s">
        <v>1072</v>
      </c>
      <c r="C75" s="822" t="s">
        <v>1079</v>
      </c>
      <c r="D75" s="823" t="s">
        <v>1632</v>
      </c>
      <c r="E75" s="824" t="s">
        <v>1087</v>
      </c>
      <c r="F75" s="822" t="s">
        <v>1073</v>
      </c>
      <c r="G75" s="822" t="s">
        <v>1193</v>
      </c>
      <c r="H75" s="822" t="s">
        <v>329</v>
      </c>
      <c r="I75" s="822" t="s">
        <v>1309</v>
      </c>
      <c r="J75" s="822" t="s">
        <v>1310</v>
      </c>
      <c r="K75" s="822" t="s">
        <v>1311</v>
      </c>
      <c r="L75" s="825">
        <v>2635.97</v>
      </c>
      <c r="M75" s="825">
        <v>42175.520000000004</v>
      </c>
      <c r="N75" s="822">
        <v>16</v>
      </c>
      <c r="O75" s="826">
        <v>3</v>
      </c>
      <c r="P75" s="825">
        <v>7907.91</v>
      </c>
      <c r="Q75" s="827">
        <v>0.18749999999999997</v>
      </c>
      <c r="R75" s="822">
        <v>3</v>
      </c>
      <c r="S75" s="827">
        <v>0.1875</v>
      </c>
      <c r="T75" s="826">
        <v>1</v>
      </c>
      <c r="U75" s="828">
        <v>0.33333333333333331</v>
      </c>
    </row>
    <row r="76" spans="1:21" ht="14.45" customHeight="1" x14ac:dyDescent="0.2">
      <c r="A76" s="821">
        <v>9</v>
      </c>
      <c r="B76" s="822" t="s">
        <v>1072</v>
      </c>
      <c r="C76" s="822" t="s">
        <v>1079</v>
      </c>
      <c r="D76" s="823" t="s">
        <v>1632</v>
      </c>
      <c r="E76" s="824" t="s">
        <v>1087</v>
      </c>
      <c r="F76" s="822" t="s">
        <v>1073</v>
      </c>
      <c r="G76" s="822" t="s">
        <v>1193</v>
      </c>
      <c r="H76" s="822" t="s">
        <v>329</v>
      </c>
      <c r="I76" s="822" t="s">
        <v>1312</v>
      </c>
      <c r="J76" s="822" t="s">
        <v>1313</v>
      </c>
      <c r="K76" s="822" t="s">
        <v>1314</v>
      </c>
      <c r="L76" s="825">
        <v>2844.97</v>
      </c>
      <c r="M76" s="825">
        <v>56899.399999999994</v>
      </c>
      <c r="N76" s="822">
        <v>20</v>
      </c>
      <c r="O76" s="826">
        <v>4</v>
      </c>
      <c r="P76" s="825"/>
      <c r="Q76" s="827">
        <v>0</v>
      </c>
      <c r="R76" s="822"/>
      <c r="S76" s="827">
        <v>0</v>
      </c>
      <c r="T76" s="826"/>
      <c r="U76" s="828">
        <v>0</v>
      </c>
    </row>
    <row r="77" spans="1:21" ht="14.45" customHeight="1" x14ac:dyDescent="0.2">
      <c r="A77" s="821">
        <v>9</v>
      </c>
      <c r="B77" s="822" t="s">
        <v>1072</v>
      </c>
      <c r="C77" s="822" t="s">
        <v>1079</v>
      </c>
      <c r="D77" s="823" t="s">
        <v>1632</v>
      </c>
      <c r="E77" s="824" t="s">
        <v>1087</v>
      </c>
      <c r="F77" s="822" t="s">
        <v>1073</v>
      </c>
      <c r="G77" s="822" t="s">
        <v>1193</v>
      </c>
      <c r="H77" s="822" t="s">
        <v>329</v>
      </c>
      <c r="I77" s="822" t="s">
        <v>1315</v>
      </c>
      <c r="J77" s="822" t="s">
        <v>1316</v>
      </c>
      <c r="K77" s="822" t="s">
        <v>1317</v>
      </c>
      <c r="L77" s="825">
        <v>289.07</v>
      </c>
      <c r="M77" s="825">
        <v>2023.49</v>
      </c>
      <c r="N77" s="822">
        <v>7</v>
      </c>
      <c r="O77" s="826">
        <v>1</v>
      </c>
      <c r="P77" s="825">
        <v>2023.49</v>
      </c>
      <c r="Q77" s="827">
        <v>1</v>
      </c>
      <c r="R77" s="822">
        <v>7</v>
      </c>
      <c r="S77" s="827">
        <v>1</v>
      </c>
      <c r="T77" s="826">
        <v>1</v>
      </c>
      <c r="U77" s="828">
        <v>1</v>
      </c>
    </row>
    <row r="78" spans="1:21" ht="14.45" customHeight="1" x14ac:dyDescent="0.2">
      <c r="A78" s="821">
        <v>9</v>
      </c>
      <c r="B78" s="822" t="s">
        <v>1072</v>
      </c>
      <c r="C78" s="822" t="s">
        <v>1079</v>
      </c>
      <c r="D78" s="823" t="s">
        <v>1632</v>
      </c>
      <c r="E78" s="824" t="s">
        <v>1087</v>
      </c>
      <c r="F78" s="822" t="s">
        <v>1073</v>
      </c>
      <c r="G78" s="822" t="s">
        <v>1193</v>
      </c>
      <c r="H78" s="822" t="s">
        <v>329</v>
      </c>
      <c r="I78" s="822" t="s">
        <v>1318</v>
      </c>
      <c r="J78" s="822" t="s">
        <v>1300</v>
      </c>
      <c r="K78" s="822" t="s">
        <v>1317</v>
      </c>
      <c r="L78" s="825">
        <v>289.07</v>
      </c>
      <c r="M78" s="825">
        <v>90767.98000000001</v>
      </c>
      <c r="N78" s="822">
        <v>314</v>
      </c>
      <c r="O78" s="826">
        <v>14</v>
      </c>
      <c r="P78" s="825">
        <v>21391.18</v>
      </c>
      <c r="Q78" s="827">
        <v>0.23566878980891717</v>
      </c>
      <c r="R78" s="822">
        <v>74</v>
      </c>
      <c r="S78" s="827">
        <v>0.2356687898089172</v>
      </c>
      <c r="T78" s="826">
        <v>5</v>
      </c>
      <c r="U78" s="828">
        <v>0.35714285714285715</v>
      </c>
    </row>
    <row r="79" spans="1:21" ht="14.45" customHeight="1" x14ac:dyDescent="0.2">
      <c r="A79" s="821">
        <v>9</v>
      </c>
      <c r="B79" s="822" t="s">
        <v>1072</v>
      </c>
      <c r="C79" s="822" t="s">
        <v>1079</v>
      </c>
      <c r="D79" s="823" t="s">
        <v>1632</v>
      </c>
      <c r="E79" s="824" t="s">
        <v>1087</v>
      </c>
      <c r="F79" s="822" t="s">
        <v>1073</v>
      </c>
      <c r="G79" s="822" t="s">
        <v>1193</v>
      </c>
      <c r="H79" s="822" t="s">
        <v>329</v>
      </c>
      <c r="I79" s="822" t="s">
        <v>1319</v>
      </c>
      <c r="J79" s="822" t="s">
        <v>1320</v>
      </c>
      <c r="K79" s="822" t="s">
        <v>1317</v>
      </c>
      <c r="L79" s="825">
        <v>289.07</v>
      </c>
      <c r="M79" s="825">
        <v>2023.49</v>
      </c>
      <c r="N79" s="822">
        <v>7</v>
      </c>
      <c r="O79" s="826">
        <v>1.5</v>
      </c>
      <c r="P79" s="825">
        <v>2023.49</v>
      </c>
      <c r="Q79" s="827">
        <v>1</v>
      </c>
      <c r="R79" s="822">
        <v>7</v>
      </c>
      <c r="S79" s="827">
        <v>1</v>
      </c>
      <c r="T79" s="826">
        <v>1.5</v>
      </c>
      <c r="U79" s="828">
        <v>1</v>
      </c>
    </row>
    <row r="80" spans="1:21" ht="14.45" customHeight="1" x14ac:dyDescent="0.2">
      <c r="A80" s="821">
        <v>9</v>
      </c>
      <c r="B80" s="822" t="s">
        <v>1072</v>
      </c>
      <c r="C80" s="822" t="s">
        <v>1079</v>
      </c>
      <c r="D80" s="823" t="s">
        <v>1632</v>
      </c>
      <c r="E80" s="824" t="s">
        <v>1087</v>
      </c>
      <c r="F80" s="822" t="s">
        <v>1073</v>
      </c>
      <c r="G80" s="822" t="s">
        <v>1193</v>
      </c>
      <c r="H80" s="822" t="s">
        <v>329</v>
      </c>
      <c r="I80" s="822" t="s">
        <v>1321</v>
      </c>
      <c r="J80" s="822" t="s">
        <v>1322</v>
      </c>
      <c r="K80" s="822" t="s">
        <v>1317</v>
      </c>
      <c r="L80" s="825">
        <v>289.07</v>
      </c>
      <c r="M80" s="825">
        <v>2023.49</v>
      </c>
      <c r="N80" s="822">
        <v>7</v>
      </c>
      <c r="O80" s="826">
        <v>1</v>
      </c>
      <c r="P80" s="825">
        <v>2023.49</v>
      </c>
      <c r="Q80" s="827">
        <v>1</v>
      </c>
      <c r="R80" s="822">
        <v>7</v>
      </c>
      <c r="S80" s="827">
        <v>1</v>
      </c>
      <c r="T80" s="826">
        <v>1</v>
      </c>
      <c r="U80" s="828">
        <v>1</v>
      </c>
    </row>
    <row r="81" spans="1:21" ht="14.45" customHeight="1" x14ac:dyDescent="0.2">
      <c r="A81" s="821">
        <v>9</v>
      </c>
      <c r="B81" s="822" t="s">
        <v>1072</v>
      </c>
      <c r="C81" s="822" t="s">
        <v>1079</v>
      </c>
      <c r="D81" s="823" t="s">
        <v>1632</v>
      </c>
      <c r="E81" s="824" t="s">
        <v>1087</v>
      </c>
      <c r="F81" s="822" t="s">
        <v>1073</v>
      </c>
      <c r="G81" s="822" t="s">
        <v>1193</v>
      </c>
      <c r="H81" s="822" t="s">
        <v>329</v>
      </c>
      <c r="I81" s="822" t="s">
        <v>1323</v>
      </c>
      <c r="J81" s="822" t="s">
        <v>1324</v>
      </c>
      <c r="K81" s="822" t="s">
        <v>1317</v>
      </c>
      <c r="L81" s="825">
        <v>289.07</v>
      </c>
      <c r="M81" s="825">
        <v>3757.9100000000003</v>
      </c>
      <c r="N81" s="822">
        <v>13</v>
      </c>
      <c r="O81" s="826">
        <v>1.5</v>
      </c>
      <c r="P81" s="825">
        <v>289.07</v>
      </c>
      <c r="Q81" s="827">
        <v>7.6923076923076913E-2</v>
      </c>
      <c r="R81" s="822">
        <v>1</v>
      </c>
      <c r="S81" s="827">
        <v>7.6923076923076927E-2</v>
      </c>
      <c r="T81" s="826">
        <v>0.5</v>
      </c>
      <c r="U81" s="828">
        <v>0.33333333333333331</v>
      </c>
    </row>
    <row r="82" spans="1:21" ht="14.45" customHeight="1" x14ac:dyDescent="0.2">
      <c r="A82" s="821">
        <v>9</v>
      </c>
      <c r="B82" s="822" t="s">
        <v>1072</v>
      </c>
      <c r="C82" s="822" t="s">
        <v>1079</v>
      </c>
      <c r="D82" s="823" t="s">
        <v>1632</v>
      </c>
      <c r="E82" s="824" t="s">
        <v>1087</v>
      </c>
      <c r="F82" s="822" t="s">
        <v>1073</v>
      </c>
      <c r="G82" s="822" t="s">
        <v>1193</v>
      </c>
      <c r="H82" s="822" t="s">
        <v>329</v>
      </c>
      <c r="I82" s="822" t="s">
        <v>1325</v>
      </c>
      <c r="J82" s="822" t="s">
        <v>1313</v>
      </c>
      <c r="K82" s="822" t="s">
        <v>1314</v>
      </c>
      <c r="L82" s="825">
        <v>2844.97</v>
      </c>
      <c r="M82" s="825">
        <v>31294.67</v>
      </c>
      <c r="N82" s="822">
        <v>11</v>
      </c>
      <c r="O82" s="826">
        <v>2</v>
      </c>
      <c r="P82" s="825">
        <v>17069.82</v>
      </c>
      <c r="Q82" s="827">
        <v>0.54545454545454553</v>
      </c>
      <c r="R82" s="822">
        <v>6</v>
      </c>
      <c r="S82" s="827">
        <v>0.54545454545454541</v>
      </c>
      <c r="T82" s="826">
        <v>1</v>
      </c>
      <c r="U82" s="828">
        <v>0.5</v>
      </c>
    </row>
    <row r="83" spans="1:21" ht="14.45" customHeight="1" x14ac:dyDescent="0.2">
      <c r="A83" s="821">
        <v>9</v>
      </c>
      <c r="B83" s="822" t="s">
        <v>1072</v>
      </c>
      <c r="C83" s="822" t="s">
        <v>1079</v>
      </c>
      <c r="D83" s="823" t="s">
        <v>1632</v>
      </c>
      <c r="E83" s="824" t="s">
        <v>1087</v>
      </c>
      <c r="F83" s="822" t="s">
        <v>1073</v>
      </c>
      <c r="G83" s="822" t="s">
        <v>1193</v>
      </c>
      <c r="H83" s="822" t="s">
        <v>329</v>
      </c>
      <c r="I83" s="822" t="s">
        <v>1194</v>
      </c>
      <c r="J83" s="822" t="s">
        <v>1195</v>
      </c>
      <c r="K83" s="822" t="s">
        <v>1196</v>
      </c>
      <c r="L83" s="825">
        <v>294.81</v>
      </c>
      <c r="M83" s="825">
        <v>2653.29</v>
      </c>
      <c r="N83" s="822">
        <v>9</v>
      </c>
      <c r="O83" s="826">
        <v>2</v>
      </c>
      <c r="P83" s="825">
        <v>1179.24</v>
      </c>
      <c r="Q83" s="827">
        <v>0.44444444444444448</v>
      </c>
      <c r="R83" s="822">
        <v>4</v>
      </c>
      <c r="S83" s="827">
        <v>0.44444444444444442</v>
      </c>
      <c r="T83" s="826">
        <v>1</v>
      </c>
      <c r="U83" s="828">
        <v>0.5</v>
      </c>
    </row>
    <row r="84" spans="1:21" ht="14.45" customHeight="1" x14ac:dyDescent="0.2">
      <c r="A84" s="821">
        <v>9</v>
      </c>
      <c r="B84" s="822" t="s">
        <v>1072</v>
      </c>
      <c r="C84" s="822" t="s">
        <v>1079</v>
      </c>
      <c r="D84" s="823" t="s">
        <v>1632</v>
      </c>
      <c r="E84" s="824" t="s">
        <v>1087</v>
      </c>
      <c r="F84" s="822" t="s">
        <v>1073</v>
      </c>
      <c r="G84" s="822" t="s">
        <v>1193</v>
      </c>
      <c r="H84" s="822" t="s">
        <v>694</v>
      </c>
      <c r="I84" s="822" t="s">
        <v>1326</v>
      </c>
      <c r="J84" s="822" t="s">
        <v>1310</v>
      </c>
      <c r="K84" s="822" t="s">
        <v>1311</v>
      </c>
      <c r="L84" s="825">
        <v>2963.52</v>
      </c>
      <c r="M84" s="825">
        <v>82978.559999999998</v>
      </c>
      <c r="N84" s="822">
        <v>28</v>
      </c>
      <c r="O84" s="826">
        <v>7</v>
      </c>
      <c r="P84" s="825">
        <v>26671.68</v>
      </c>
      <c r="Q84" s="827">
        <v>0.32142857142857145</v>
      </c>
      <c r="R84" s="822">
        <v>9</v>
      </c>
      <c r="S84" s="827">
        <v>0.32142857142857145</v>
      </c>
      <c r="T84" s="826">
        <v>4</v>
      </c>
      <c r="U84" s="828">
        <v>0.5714285714285714</v>
      </c>
    </row>
    <row r="85" spans="1:21" ht="14.45" customHeight="1" x14ac:dyDescent="0.2">
      <c r="A85" s="821">
        <v>9</v>
      </c>
      <c r="B85" s="822" t="s">
        <v>1072</v>
      </c>
      <c r="C85" s="822" t="s">
        <v>1079</v>
      </c>
      <c r="D85" s="823" t="s">
        <v>1632</v>
      </c>
      <c r="E85" s="824" t="s">
        <v>1087</v>
      </c>
      <c r="F85" s="822" t="s">
        <v>1073</v>
      </c>
      <c r="G85" s="822" t="s">
        <v>1193</v>
      </c>
      <c r="H85" s="822" t="s">
        <v>694</v>
      </c>
      <c r="I85" s="822" t="s">
        <v>1327</v>
      </c>
      <c r="J85" s="822" t="s">
        <v>1328</v>
      </c>
      <c r="K85" s="822" t="s">
        <v>1196</v>
      </c>
      <c r="L85" s="825">
        <v>1614.9</v>
      </c>
      <c r="M85" s="825">
        <v>20993.7</v>
      </c>
      <c r="N85" s="822">
        <v>13</v>
      </c>
      <c r="O85" s="826">
        <v>3</v>
      </c>
      <c r="P85" s="825"/>
      <c r="Q85" s="827">
        <v>0</v>
      </c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9</v>
      </c>
      <c r="B86" s="822" t="s">
        <v>1072</v>
      </c>
      <c r="C86" s="822" t="s">
        <v>1079</v>
      </c>
      <c r="D86" s="823" t="s">
        <v>1632</v>
      </c>
      <c r="E86" s="824" t="s">
        <v>1087</v>
      </c>
      <c r="F86" s="822" t="s">
        <v>1073</v>
      </c>
      <c r="G86" s="822" t="s">
        <v>1329</v>
      </c>
      <c r="H86" s="822" t="s">
        <v>329</v>
      </c>
      <c r="I86" s="822" t="s">
        <v>1330</v>
      </c>
      <c r="J86" s="822" t="s">
        <v>1331</v>
      </c>
      <c r="K86" s="822" t="s">
        <v>1332</v>
      </c>
      <c r="L86" s="825">
        <v>121.92</v>
      </c>
      <c r="M86" s="825">
        <v>1097.28</v>
      </c>
      <c r="N86" s="822">
        <v>9</v>
      </c>
      <c r="O86" s="826">
        <v>3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9</v>
      </c>
      <c r="B87" s="822" t="s">
        <v>1072</v>
      </c>
      <c r="C87" s="822" t="s">
        <v>1079</v>
      </c>
      <c r="D87" s="823" t="s">
        <v>1632</v>
      </c>
      <c r="E87" s="824" t="s">
        <v>1087</v>
      </c>
      <c r="F87" s="822" t="s">
        <v>1073</v>
      </c>
      <c r="G87" s="822" t="s">
        <v>1329</v>
      </c>
      <c r="H87" s="822" t="s">
        <v>329</v>
      </c>
      <c r="I87" s="822" t="s">
        <v>1333</v>
      </c>
      <c r="J87" s="822" t="s">
        <v>1331</v>
      </c>
      <c r="K87" s="822" t="s">
        <v>1332</v>
      </c>
      <c r="L87" s="825">
        <v>121.92</v>
      </c>
      <c r="M87" s="825">
        <v>731.52</v>
      </c>
      <c r="N87" s="822">
        <v>6</v>
      </c>
      <c r="O87" s="826">
        <v>2</v>
      </c>
      <c r="P87" s="825">
        <v>731.52</v>
      </c>
      <c r="Q87" s="827">
        <v>1</v>
      </c>
      <c r="R87" s="822">
        <v>6</v>
      </c>
      <c r="S87" s="827">
        <v>1</v>
      </c>
      <c r="T87" s="826">
        <v>2</v>
      </c>
      <c r="U87" s="828">
        <v>1</v>
      </c>
    </row>
    <row r="88" spans="1:21" ht="14.45" customHeight="1" x14ac:dyDescent="0.2">
      <c r="A88" s="821">
        <v>9</v>
      </c>
      <c r="B88" s="822" t="s">
        <v>1072</v>
      </c>
      <c r="C88" s="822" t="s">
        <v>1079</v>
      </c>
      <c r="D88" s="823" t="s">
        <v>1632</v>
      </c>
      <c r="E88" s="824" t="s">
        <v>1087</v>
      </c>
      <c r="F88" s="822" t="s">
        <v>1074</v>
      </c>
      <c r="G88" s="822" t="s">
        <v>1197</v>
      </c>
      <c r="H88" s="822" t="s">
        <v>329</v>
      </c>
      <c r="I88" s="822" t="s">
        <v>1231</v>
      </c>
      <c r="J88" s="822" t="s">
        <v>1199</v>
      </c>
      <c r="K88" s="822"/>
      <c r="L88" s="825">
        <v>0</v>
      </c>
      <c r="M88" s="825">
        <v>0</v>
      </c>
      <c r="N88" s="822">
        <v>1</v>
      </c>
      <c r="O88" s="826">
        <v>1</v>
      </c>
      <c r="P88" s="825">
        <v>0</v>
      </c>
      <c r="Q88" s="827"/>
      <c r="R88" s="822">
        <v>1</v>
      </c>
      <c r="S88" s="827">
        <v>1</v>
      </c>
      <c r="T88" s="826">
        <v>1</v>
      </c>
      <c r="U88" s="828">
        <v>1</v>
      </c>
    </row>
    <row r="89" spans="1:21" ht="14.45" customHeight="1" x14ac:dyDescent="0.2">
      <c r="A89" s="821">
        <v>9</v>
      </c>
      <c r="B89" s="822" t="s">
        <v>1072</v>
      </c>
      <c r="C89" s="822" t="s">
        <v>1079</v>
      </c>
      <c r="D89" s="823" t="s">
        <v>1632</v>
      </c>
      <c r="E89" s="824" t="s">
        <v>1087</v>
      </c>
      <c r="F89" s="822" t="s">
        <v>1074</v>
      </c>
      <c r="G89" s="822" t="s">
        <v>1197</v>
      </c>
      <c r="H89" s="822" t="s">
        <v>329</v>
      </c>
      <c r="I89" s="822" t="s">
        <v>1334</v>
      </c>
      <c r="J89" s="822" t="s">
        <v>1199</v>
      </c>
      <c r="K89" s="822"/>
      <c r="L89" s="825">
        <v>0</v>
      </c>
      <c r="M89" s="825">
        <v>0</v>
      </c>
      <c r="N89" s="822">
        <v>1</v>
      </c>
      <c r="O89" s="826">
        <v>1</v>
      </c>
      <c r="P89" s="825">
        <v>0</v>
      </c>
      <c r="Q89" s="827"/>
      <c r="R89" s="822">
        <v>1</v>
      </c>
      <c r="S89" s="827">
        <v>1</v>
      </c>
      <c r="T89" s="826">
        <v>1</v>
      </c>
      <c r="U89" s="828">
        <v>1</v>
      </c>
    </row>
    <row r="90" spans="1:21" ht="14.45" customHeight="1" x14ac:dyDescent="0.2">
      <c r="A90" s="821">
        <v>9</v>
      </c>
      <c r="B90" s="822" t="s">
        <v>1072</v>
      </c>
      <c r="C90" s="822" t="s">
        <v>1079</v>
      </c>
      <c r="D90" s="823" t="s">
        <v>1632</v>
      </c>
      <c r="E90" s="824" t="s">
        <v>1087</v>
      </c>
      <c r="F90" s="822" t="s">
        <v>1074</v>
      </c>
      <c r="G90" s="822" t="s">
        <v>1197</v>
      </c>
      <c r="H90" s="822" t="s">
        <v>329</v>
      </c>
      <c r="I90" s="822" t="s">
        <v>1335</v>
      </c>
      <c r="J90" s="822" t="s">
        <v>1199</v>
      </c>
      <c r="K90" s="822"/>
      <c r="L90" s="825">
        <v>0</v>
      </c>
      <c r="M90" s="825">
        <v>0</v>
      </c>
      <c r="N90" s="822">
        <v>1</v>
      </c>
      <c r="O90" s="826">
        <v>1</v>
      </c>
      <c r="P90" s="825"/>
      <c r="Q90" s="827"/>
      <c r="R90" s="822"/>
      <c r="S90" s="827">
        <v>0</v>
      </c>
      <c r="T90" s="826"/>
      <c r="U90" s="828">
        <v>0</v>
      </c>
    </row>
    <row r="91" spans="1:21" ht="14.45" customHeight="1" x14ac:dyDescent="0.2">
      <c r="A91" s="821">
        <v>9</v>
      </c>
      <c r="B91" s="822" t="s">
        <v>1072</v>
      </c>
      <c r="C91" s="822" t="s">
        <v>1079</v>
      </c>
      <c r="D91" s="823" t="s">
        <v>1632</v>
      </c>
      <c r="E91" s="824" t="s">
        <v>1087</v>
      </c>
      <c r="F91" s="822" t="s">
        <v>1074</v>
      </c>
      <c r="G91" s="822" t="s">
        <v>1197</v>
      </c>
      <c r="H91" s="822" t="s">
        <v>329</v>
      </c>
      <c r="I91" s="822" t="s">
        <v>1336</v>
      </c>
      <c r="J91" s="822" t="s">
        <v>1199</v>
      </c>
      <c r="K91" s="822"/>
      <c r="L91" s="825">
        <v>0</v>
      </c>
      <c r="M91" s="825">
        <v>0</v>
      </c>
      <c r="N91" s="822">
        <v>1</v>
      </c>
      <c r="O91" s="826">
        <v>1</v>
      </c>
      <c r="P91" s="825"/>
      <c r="Q91" s="827"/>
      <c r="R91" s="822"/>
      <c r="S91" s="827">
        <v>0</v>
      </c>
      <c r="T91" s="826"/>
      <c r="U91" s="828">
        <v>0</v>
      </c>
    </row>
    <row r="92" spans="1:21" ht="14.45" customHeight="1" x14ac:dyDescent="0.2">
      <c r="A92" s="821">
        <v>9</v>
      </c>
      <c r="B92" s="822" t="s">
        <v>1072</v>
      </c>
      <c r="C92" s="822" t="s">
        <v>1079</v>
      </c>
      <c r="D92" s="823" t="s">
        <v>1632</v>
      </c>
      <c r="E92" s="824" t="s">
        <v>1087</v>
      </c>
      <c r="F92" s="822" t="s">
        <v>1074</v>
      </c>
      <c r="G92" s="822" t="s">
        <v>1197</v>
      </c>
      <c r="H92" s="822" t="s">
        <v>329</v>
      </c>
      <c r="I92" s="822" t="s">
        <v>1337</v>
      </c>
      <c r="J92" s="822" t="s">
        <v>1199</v>
      </c>
      <c r="K92" s="822"/>
      <c r="L92" s="825">
        <v>0</v>
      </c>
      <c r="M92" s="825">
        <v>0</v>
      </c>
      <c r="N92" s="822">
        <v>2</v>
      </c>
      <c r="O92" s="826">
        <v>2</v>
      </c>
      <c r="P92" s="825">
        <v>0</v>
      </c>
      <c r="Q92" s="827"/>
      <c r="R92" s="822">
        <v>2</v>
      </c>
      <c r="S92" s="827">
        <v>1</v>
      </c>
      <c r="T92" s="826">
        <v>2</v>
      </c>
      <c r="U92" s="828">
        <v>1</v>
      </c>
    </row>
    <row r="93" spans="1:21" ht="14.45" customHeight="1" x14ac:dyDescent="0.2">
      <c r="A93" s="821">
        <v>9</v>
      </c>
      <c r="B93" s="822" t="s">
        <v>1072</v>
      </c>
      <c r="C93" s="822" t="s">
        <v>1079</v>
      </c>
      <c r="D93" s="823" t="s">
        <v>1632</v>
      </c>
      <c r="E93" s="824" t="s">
        <v>1087</v>
      </c>
      <c r="F93" s="822" t="s">
        <v>1075</v>
      </c>
      <c r="G93" s="822" t="s">
        <v>1197</v>
      </c>
      <c r="H93" s="822" t="s">
        <v>329</v>
      </c>
      <c r="I93" s="822" t="s">
        <v>1338</v>
      </c>
      <c r="J93" s="822" t="s">
        <v>1339</v>
      </c>
      <c r="K93" s="822" t="s">
        <v>1340</v>
      </c>
      <c r="L93" s="825">
        <v>0</v>
      </c>
      <c r="M93" s="825">
        <v>0</v>
      </c>
      <c r="N93" s="822">
        <v>2</v>
      </c>
      <c r="O93" s="826">
        <v>2</v>
      </c>
      <c r="P93" s="825"/>
      <c r="Q93" s="827"/>
      <c r="R93" s="822"/>
      <c r="S93" s="827">
        <v>0</v>
      </c>
      <c r="T93" s="826"/>
      <c r="U93" s="828">
        <v>0</v>
      </c>
    </row>
    <row r="94" spans="1:21" ht="14.45" customHeight="1" x14ac:dyDescent="0.2">
      <c r="A94" s="821">
        <v>9</v>
      </c>
      <c r="B94" s="822" t="s">
        <v>1072</v>
      </c>
      <c r="C94" s="822" t="s">
        <v>1079</v>
      </c>
      <c r="D94" s="823" t="s">
        <v>1632</v>
      </c>
      <c r="E94" s="824" t="s">
        <v>1091</v>
      </c>
      <c r="F94" s="822" t="s">
        <v>1073</v>
      </c>
      <c r="G94" s="822" t="s">
        <v>1341</v>
      </c>
      <c r="H94" s="822" t="s">
        <v>329</v>
      </c>
      <c r="I94" s="822" t="s">
        <v>1342</v>
      </c>
      <c r="J94" s="822" t="s">
        <v>1343</v>
      </c>
      <c r="K94" s="822" t="s">
        <v>1344</v>
      </c>
      <c r="L94" s="825">
        <v>91.11</v>
      </c>
      <c r="M94" s="825">
        <v>182.22</v>
      </c>
      <c r="N94" s="822">
        <v>2</v>
      </c>
      <c r="O94" s="826">
        <v>1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9</v>
      </c>
      <c r="B95" s="822" t="s">
        <v>1072</v>
      </c>
      <c r="C95" s="822" t="s">
        <v>1079</v>
      </c>
      <c r="D95" s="823" t="s">
        <v>1632</v>
      </c>
      <c r="E95" s="824" t="s">
        <v>1091</v>
      </c>
      <c r="F95" s="822" t="s">
        <v>1073</v>
      </c>
      <c r="G95" s="822" t="s">
        <v>1133</v>
      </c>
      <c r="H95" s="822" t="s">
        <v>329</v>
      </c>
      <c r="I95" s="822" t="s">
        <v>1134</v>
      </c>
      <c r="J95" s="822" t="s">
        <v>650</v>
      </c>
      <c r="K95" s="822" t="s">
        <v>651</v>
      </c>
      <c r="L95" s="825">
        <v>105.63</v>
      </c>
      <c r="M95" s="825">
        <v>1161.9299999999998</v>
      </c>
      <c r="N95" s="822">
        <v>11</v>
      </c>
      <c r="O95" s="826">
        <v>7</v>
      </c>
      <c r="P95" s="825">
        <v>845.04</v>
      </c>
      <c r="Q95" s="827">
        <v>0.72727272727272729</v>
      </c>
      <c r="R95" s="822">
        <v>8</v>
      </c>
      <c r="S95" s="827">
        <v>0.72727272727272729</v>
      </c>
      <c r="T95" s="826">
        <v>5</v>
      </c>
      <c r="U95" s="828">
        <v>0.7142857142857143</v>
      </c>
    </row>
    <row r="96" spans="1:21" ht="14.45" customHeight="1" x14ac:dyDescent="0.2">
      <c r="A96" s="821">
        <v>9</v>
      </c>
      <c r="B96" s="822" t="s">
        <v>1072</v>
      </c>
      <c r="C96" s="822" t="s">
        <v>1079</v>
      </c>
      <c r="D96" s="823" t="s">
        <v>1632</v>
      </c>
      <c r="E96" s="824" t="s">
        <v>1091</v>
      </c>
      <c r="F96" s="822" t="s">
        <v>1073</v>
      </c>
      <c r="G96" s="822" t="s">
        <v>1139</v>
      </c>
      <c r="H96" s="822" t="s">
        <v>329</v>
      </c>
      <c r="I96" s="822" t="s">
        <v>1227</v>
      </c>
      <c r="J96" s="822" t="s">
        <v>674</v>
      </c>
      <c r="K96" s="822" t="s">
        <v>675</v>
      </c>
      <c r="L96" s="825">
        <v>49.04</v>
      </c>
      <c r="M96" s="825">
        <v>294.24</v>
      </c>
      <c r="N96" s="822">
        <v>6</v>
      </c>
      <c r="O96" s="826">
        <v>4</v>
      </c>
      <c r="P96" s="825">
        <v>196.16</v>
      </c>
      <c r="Q96" s="827">
        <v>0.66666666666666663</v>
      </c>
      <c r="R96" s="822">
        <v>4</v>
      </c>
      <c r="S96" s="827">
        <v>0.66666666666666663</v>
      </c>
      <c r="T96" s="826">
        <v>3</v>
      </c>
      <c r="U96" s="828">
        <v>0.75</v>
      </c>
    </row>
    <row r="97" spans="1:21" ht="14.45" customHeight="1" x14ac:dyDescent="0.2">
      <c r="A97" s="821">
        <v>9</v>
      </c>
      <c r="B97" s="822" t="s">
        <v>1072</v>
      </c>
      <c r="C97" s="822" t="s">
        <v>1079</v>
      </c>
      <c r="D97" s="823" t="s">
        <v>1632</v>
      </c>
      <c r="E97" s="824" t="s">
        <v>1091</v>
      </c>
      <c r="F97" s="822" t="s">
        <v>1073</v>
      </c>
      <c r="G97" s="822" t="s">
        <v>1139</v>
      </c>
      <c r="H97" s="822" t="s">
        <v>329</v>
      </c>
      <c r="I97" s="822" t="s">
        <v>1140</v>
      </c>
      <c r="J97" s="822" t="s">
        <v>630</v>
      </c>
      <c r="K97" s="822" t="s">
        <v>631</v>
      </c>
      <c r="L97" s="825">
        <v>0</v>
      </c>
      <c r="M97" s="825">
        <v>0</v>
      </c>
      <c r="N97" s="822">
        <v>7</v>
      </c>
      <c r="O97" s="826">
        <v>4</v>
      </c>
      <c r="P97" s="825">
        <v>0</v>
      </c>
      <c r="Q97" s="827"/>
      <c r="R97" s="822">
        <v>5</v>
      </c>
      <c r="S97" s="827">
        <v>0.7142857142857143</v>
      </c>
      <c r="T97" s="826">
        <v>2.5</v>
      </c>
      <c r="U97" s="828">
        <v>0.625</v>
      </c>
    </row>
    <row r="98" spans="1:21" ht="14.45" customHeight="1" x14ac:dyDescent="0.2">
      <c r="A98" s="821">
        <v>9</v>
      </c>
      <c r="B98" s="822" t="s">
        <v>1072</v>
      </c>
      <c r="C98" s="822" t="s">
        <v>1079</v>
      </c>
      <c r="D98" s="823" t="s">
        <v>1632</v>
      </c>
      <c r="E98" s="824" t="s">
        <v>1091</v>
      </c>
      <c r="F98" s="822" t="s">
        <v>1073</v>
      </c>
      <c r="G98" s="822" t="s">
        <v>1345</v>
      </c>
      <c r="H98" s="822" t="s">
        <v>329</v>
      </c>
      <c r="I98" s="822" t="s">
        <v>1346</v>
      </c>
      <c r="J98" s="822" t="s">
        <v>636</v>
      </c>
      <c r="K98" s="822" t="s">
        <v>637</v>
      </c>
      <c r="L98" s="825">
        <v>0</v>
      </c>
      <c r="M98" s="825">
        <v>0</v>
      </c>
      <c r="N98" s="822">
        <v>1</v>
      </c>
      <c r="O98" s="826">
        <v>1</v>
      </c>
      <c r="P98" s="825">
        <v>0</v>
      </c>
      <c r="Q98" s="827"/>
      <c r="R98" s="822">
        <v>1</v>
      </c>
      <c r="S98" s="827">
        <v>1</v>
      </c>
      <c r="T98" s="826">
        <v>1</v>
      </c>
      <c r="U98" s="828">
        <v>1</v>
      </c>
    </row>
    <row r="99" spans="1:21" ht="14.45" customHeight="1" x14ac:dyDescent="0.2">
      <c r="A99" s="821">
        <v>9</v>
      </c>
      <c r="B99" s="822" t="s">
        <v>1072</v>
      </c>
      <c r="C99" s="822" t="s">
        <v>1079</v>
      </c>
      <c r="D99" s="823" t="s">
        <v>1632</v>
      </c>
      <c r="E99" s="824" t="s">
        <v>1091</v>
      </c>
      <c r="F99" s="822" t="s">
        <v>1073</v>
      </c>
      <c r="G99" s="822" t="s">
        <v>1248</v>
      </c>
      <c r="H99" s="822" t="s">
        <v>329</v>
      </c>
      <c r="I99" s="822" t="s">
        <v>1249</v>
      </c>
      <c r="J99" s="822" t="s">
        <v>826</v>
      </c>
      <c r="K99" s="822" t="s">
        <v>1250</v>
      </c>
      <c r="L99" s="825">
        <v>36.54</v>
      </c>
      <c r="M99" s="825">
        <v>365.4</v>
      </c>
      <c r="N99" s="822">
        <v>10</v>
      </c>
      <c r="O99" s="826">
        <v>7.5</v>
      </c>
      <c r="P99" s="825">
        <v>182.7</v>
      </c>
      <c r="Q99" s="827">
        <v>0.5</v>
      </c>
      <c r="R99" s="822">
        <v>5</v>
      </c>
      <c r="S99" s="827">
        <v>0.5</v>
      </c>
      <c r="T99" s="826">
        <v>3</v>
      </c>
      <c r="U99" s="828">
        <v>0.4</v>
      </c>
    </row>
    <row r="100" spans="1:21" ht="14.45" customHeight="1" x14ac:dyDescent="0.2">
      <c r="A100" s="821">
        <v>9</v>
      </c>
      <c r="B100" s="822" t="s">
        <v>1072</v>
      </c>
      <c r="C100" s="822" t="s">
        <v>1079</v>
      </c>
      <c r="D100" s="823" t="s">
        <v>1632</v>
      </c>
      <c r="E100" s="824" t="s">
        <v>1091</v>
      </c>
      <c r="F100" s="822" t="s">
        <v>1073</v>
      </c>
      <c r="G100" s="822" t="s">
        <v>1347</v>
      </c>
      <c r="H100" s="822" t="s">
        <v>329</v>
      </c>
      <c r="I100" s="822" t="s">
        <v>1348</v>
      </c>
      <c r="J100" s="822" t="s">
        <v>1349</v>
      </c>
      <c r="K100" s="822" t="s">
        <v>1350</v>
      </c>
      <c r="L100" s="825">
        <v>163.54</v>
      </c>
      <c r="M100" s="825">
        <v>327.08</v>
      </c>
      <c r="N100" s="822">
        <v>2</v>
      </c>
      <c r="O100" s="826">
        <v>1</v>
      </c>
      <c r="P100" s="825">
        <v>327.08</v>
      </c>
      <c r="Q100" s="827">
        <v>1</v>
      </c>
      <c r="R100" s="822">
        <v>2</v>
      </c>
      <c r="S100" s="827">
        <v>1</v>
      </c>
      <c r="T100" s="826">
        <v>1</v>
      </c>
      <c r="U100" s="828">
        <v>1</v>
      </c>
    </row>
    <row r="101" spans="1:21" ht="14.45" customHeight="1" x14ac:dyDescent="0.2">
      <c r="A101" s="821">
        <v>9</v>
      </c>
      <c r="B101" s="822" t="s">
        <v>1072</v>
      </c>
      <c r="C101" s="822" t="s">
        <v>1079</v>
      </c>
      <c r="D101" s="823" t="s">
        <v>1632</v>
      </c>
      <c r="E101" s="824" t="s">
        <v>1091</v>
      </c>
      <c r="F101" s="822" t="s">
        <v>1073</v>
      </c>
      <c r="G101" s="822" t="s">
        <v>1351</v>
      </c>
      <c r="H101" s="822" t="s">
        <v>329</v>
      </c>
      <c r="I101" s="822" t="s">
        <v>1352</v>
      </c>
      <c r="J101" s="822" t="s">
        <v>1353</v>
      </c>
      <c r="K101" s="822" t="s">
        <v>1354</v>
      </c>
      <c r="L101" s="825">
        <v>176.32</v>
      </c>
      <c r="M101" s="825">
        <v>176.32</v>
      </c>
      <c r="N101" s="822">
        <v>1</v>
      </c>
      <c r="O101" s="826">
        <v>0.5</v>
      </c>
      <c r="P101" s="825">
        <v>176.32</v>
      </c>
      <c r="Q101" s="827">
        <v>1</v>
      </c>
      <c r="R101" s="822">
        <v>1</v>
      </c>
      <c r="S101" s="827">
        <v>1</v>
      </c>
      <c r="T101" s="826">
        <v>0.5</v>
      </c>
      <c r="U101" s="828">
        <v>1</v>
      </c>
    </row>
    <row r="102" spans="1:21" ht="14.45" customHeight="1" x14ac:dyDescent="0.2">
      <c r="A102" s="821">
        <v>9</v>
      </c>
      <c r="B102" s="822" t="s">
        <v>1072</v>
      </c>
      <c r="C102" s="822" t="s">
        <v>1079</v>
      </c>
      <c r="D102" s="823" t="s">
        <v>1632</v>
      </c>
      <c r="E102" s="824" t="s">
        <v>1091</v>
      </c>
      <c r="F102" s="822" t="s">
        <v>1073</v>
      </c>
      <c r="G102" s="822" t="s">
        <v>1355</v>
      </c>
      <c r="H102" s="822" t="s">
        <v>329</v>
      </c>
      <c r="I102" s="822" t="s">
        <v>1356</v>
      </c>
      <c r="J102" s="822" t="s">
        <v>1357</v>
      </c>
      <c r="K102" s="822" t="s">
        <v>1358</v>
      </c>
      <c r="L102" s="825">
        <v>90.95</v>
      </c>
      <c r="M102" s="825">
        <v>181.9</v>
      </c>
      <c r="N102" s="822">
        <v>2</v>
      </c>
      <c r="O102" s="826">
        <v>1</v>
      </c>
      <c r="P102" s="825">
        <v>181.9</v>
      </c>
      <c r="Q102" s="827">
        <v>1</v>
      </c>
      <c r="R102" s="822">
        <v>2</v>
      </c>
      <c r="S102" s="827">
        <v>1</v>
      </c>
      <c r="T102" s="826">
        <v>1</v>
      </c>
      <c r="U102" s="828">
        <v>1</v>
      </c>
    </row>
    <row r="103" spans="1:21" ht="14.45" customHeight="1" x14ac:dyDescent="0.2">
      <c r="A103" s="821">
        <v>9</v>
      </c>
      <c r="B103" s="822" t="s">
        <v>1072</v>
      </c>
      <c r="C103" s="822" t="s">
        <v>1079</v>
      </c>
      <c r="D103" s="823" t="s">
        <v>1632</v>
      </c>
      <c r="E103" s="824" t="s">
        <v>1091</v>
      </c>
      <c r="F103" s="822" t="s">
        <v>1073</v>
      </c>
      <c r="G103" s="822" t="s">
        <v>1157</v>
      </c>
      <c r="H103" s="822" t="s">
        <v>329</v>
      </c>
      <c r="I103" s="822" t="s">
        <v>1359</v>
      </c>
      <c r="J103" s="822" t="s">
        <v>1360</v>
      </c>
      <c r="K103" s="822" t="s">
        <v>1361</v>
      </c>
      <c r="L103" s="825">
        <v>141.25</v>
      </c>
      <c r="M103" s="825">
        <v>141.25</v>
      </c>
      <c r="N103" s="822">
        <v>1</v>
      </c>
      <c r="O103" s="826">
        <v>0.5</v>
      </c>
      <c r="P103" s="825">
        <v>141.25</v>
      </c>
      <c r="Q103" s="827">
        <v>1</v>
      </c>
      <c r="R103" s="822">
        <v>1</v>
      </c>
      <c r="S103" s="827">
        <v>1</v>
      </c>
      <c r="T103" s="826">
        <v>0.5</v>
      </c>
      <c r="U103" s="828">
        <v>1</v>
      </c>
    </row>
    <row r="104" spans="1:21" ht="14.45" customHeight="1" x14ac:dyDescent="0.2">
      <c r="A104" s="821">
        <v>9</v>
      </c>
      <c r="B104" s="822" t="s">
        <v>1072</v>
      </c>
      <c r="C104" s="822" t="s">
        <v>1079</v>
      </c>
      <c r="D104" s="823" t="s">
        <v>1632</v>
      </c>
      <c r="E104" s="824" t="s">
        <v>1091</v>
      </c>
      <c r="F104" s="822" t="s">
        <v>1073</v>
      </c>
      <c r="G104" s="822" t="s">
        <v>1362</v>
      </c>
      <c r="H104" s="822" t="s">
        <v>329</v>
      </c>
      <c r="I104" s="822" t="s">
        <v>1363</v>
      </c>
      <c r="J104" s="822" t="s">
        <v>1364</v>
      </c>
      <c r="K104" s="822" t="s">
        <v>1365</v>
      </c>
      <c r="L104" s="825">
        <v>179.21</v>
      </c>
      <c r="M104" s="825">
        <v>358.42</v>
      </c>
      <c r="N104" s="822">
        <v>2</v>
      </c>
      <c r="O104" s="826">
        <v>2</v>
      </c>
      <c r="P104" s="825">
        <v>358.42</v>
      </c>
      <c r="Q104" s="827">
        <v>1</v>
      </c>
      <c r="R104" s="822">
        <v>2</v>
      </c>
      <c r="S104" s="827">
        <v>1</v>
      </c>
      <c r="T104" s="826">
        <v>2</v>
      </c>
      <c r="U104" s="828">
        <v>1</v>
      </c>
    </row>
    <row r="105" spans="1:21" ht="14.45" customHeight="1" x14ac:dyDescent="0.2">
      <c r="A105" s="821">
        <v>9</v>
      </c>
      <c r="B105" s="822" t="s">
        <v>1072</v>
      </c>
      <c r="C105" s="822" t="s">
        <v>1079</v>
      </c>
      <c r="D105" s="823" t="s">
        <v>1632</v>
      </c>
      <c r="E105" s="824" t="s">
        <v>1091</v>
      </c>
      <c r="F105" s="822" t="s">
        <v>1073</v>
      </c>
      <c r="G105" s="822" t="s">
        <v>1366</v>
      </c>
      <c r="H105" s="822" t="s">
        <v>329</v>
      </c>
      <c r="I105" s="822" t="s">
        <v>1367</v>
      </c>
      <c r="J105" s="822" t="s">
        <v>1368</v>
      </c>
      <c r="K105" s="822" t="s">
        <v>1369</v>
      </c>
      <c r="L105" s="825">
        <v>14.95</v>
      </c>
      <c r="M105" s="825">
        <v>14.95</v>
      </c>
      <c r="N105" s="822">
        <v>1</v>
      </c>
      <c r="O105" s="826">
        <v>1</v>
      </c>
      <c r="P105" s="825">
        <v>14.95</v>
      </c>
      <c r="Q105" s="827">
        <v>1</v>
      </c>
      <c r="R105" s="822">
        <v>1</v>
      </c>
      <c r="S105" s="827">
        <v>1</v>
      </c>
      <c r="T105" s="826">
        <v>1</v>
      </c>
      <c r="U105" s="828">
        <v>1</v>
      </c>
    </row>
    <row r="106" spans="1:21" ht="14.45" customHeight="1" x14ac:dyDescent="0.2">
      <c r="A106" s="821">
        <v>9</v>
      </c>
      <c r="B106" s="822" t="s">
        <v>1072</v>
      </c>
      <c r="C106" s="822" t="s">
        <v>1079</v>
      </c>
      <c r="D106" s="823" t="s">
        <v>1632</v>
      </c>
      <c r="E106" s="824" t="s">
        <v>1091</v>
      </c>
      <c r="F106" s="822" t="s">
        <v>1073</v>
      </c>
      <c r="G106" s="822" t="s">
        <v>1366</v>
      </c>
      <c r="H106" s="822" t="s">
        <v>329</v>
      </c>
      <c r="I106" s="822" t="s">
        <v>1370</v>
      </c>
      <c r="J106" s="822" t="s">
        <v>1368</v>
      </c>
      <c r="K106" s="822" t="s">
        <v>1371</v>
      </c>
      <c r="L106" s="825">
        <v>18.690000000000001</v>
      </c>
      <c r="M106" s="825">
        <v>37.380000000000003</v>
      </c>
      <c r="N106" s="822">
        <v>2</v>
      </c>
      <c r="O106" s="826">
        <v>2</v>
      </c>
      <c r="P106" s="825">
        <v>37.380000000000003</v>
      </c>
      <c r="Q106" s="827">
        <v>1</v>
      </c>
      <c r="R106" s="822">
        <v>2</v>
      </c>
      <c r="S106" s="827">
        <v>1</v>
      </c>
      <c r="T106" s="826">
        <v>2</v>
      </c>
      <c r="U106" s="828">
        <v>1</v>
      </c>
    </row>
    <row r="107" spans="1:21" ht="14.45" customHeight="1" x14ac:dyDescent="0.2">
      <c r="A107" s="821">
        <v>9</v>
      </c>
      <c r="B107" s="822" t="s">
        <v>1072</v>
      </c>
      <c r="C107" s="822" t="s">
        <v>1079</v>
      </c>
      <c r="D107" s="823" t="s">
        <v>1632</v>
      </c>
      <c r="E107" s="824" t="s">
        <v>1091</v>
      </c>
      <c r="F107" s="822" t="s">
        <v>1073</v>
      </c>
      <c r="G107" s="822" t="s">
        <v>1285</v>
      </c>
      <c r="H107" s="822" t="s">
        <v>329</v>
      </c>
      <c r="I107" s="822" t="s">
        <v>1286</v>
      </c>
      <c r="J107" s="822" t="s">
        <v>689</v>
      </c>
      <c r="K107" s="822" t="s">
        <v>1287</v>
      </c>
      <c r="L107" s="825">
        <v>61.97</v>
      </c>
      <c r="M107" s="825">
        <v>371.82000000000005</v>
      </c>
      <c r="N107" s="822">
        <v>6</v>
      </c>
      <c r="O107" s="826">
        <v>6</v>
      </c>
      <c r="P107" s="825">
        <v>309.85000000000002</v>
      </c>
      <c r="Q107" s="827">
        <v>0.83333333333333326</v>
      </c>
      <c r="R107" s="822">
        <v>5</v>
      </c>
      <c r="S107" s="827">
        <v>0.83333333333333337</v>
      </c>
      <c r="T107" s="826">
        <v>5</v>
      </c>
      <c r="U107" s="828">
        <v>0.83333333333333337</v>
      </c>
    </row>
    <row r="108" spans="1:21" ht="14.45" customHeight="1" x14ac:dyDescent="0.2">
      <c r="A108" s="821">
        <v>9</v>
      </c>
      <c r="B108" s="822" t="s">
        <v>1072</v>
      </c>
      <c r="C108" s="822" t="s">
        <v>1079</v>
      </c>
      <c r="D108" s="823" t="s">
        <v>1632</v>
      </c>
      <c r="E108" s="824" t="s">
        <v>1091</v>
      </c>
      <c r="F108" s="822" t="s">
        <v>1073</v>
      </c>
      <c r="G108" s="822" t="s">
        <v>1189</v>
      </c>
      <c r="H108" s="822" t="s">
        <v>694</v>
      </c>
      <c r="I108" s="822" t="s">
        <v>1372</v>
      </c>
      <c r="J108" s="822" t="s">
        <v>1373</v>
      </c>
      <c r="K108" s="822" t="s">
        <v>1374</v>
      </c>
      <c r="L108" s="825">
        <v>154.36000000000001</v>
      </c>
      <c r="M108" s="825">
        <v>463.08000000000004</v>
      </c>
      <c r="N108" s="822">
        <v>3</v>
      </c>
      <c r="O108" s="826">
        <v>2</v>
      </c>
      <c r="P108" s="825">
        <v>463.08000000000004</v>
      </c>
      <c r="Q108" s="827">
        <v>1</v>
      </c>
      <c r="R108" s="822">
        <v>3</v>
      </c>
      <c r="S108" s="827">
        <v>1</v>
      </c>
      <c r="T108" s="826">
        <v>2</v>
      </c>
      <c r="U108" s="828">
        <v>1</v>
      </c>
    </row>
    <row r="109" spans="1:21" ht="14.45" customHeight="1" x14ac:dyDescent="0.2">
      <c r="A109" s="821">
        <v>9</v>
      </c>
      <c r="B109" s="822" t="s">
        <v>1072</v>
      </c>
      <c r="C109" s="822" t="s">
        <v>1079</v>
      </c>
      <c r="D109" s="823" t="s">
        <v>1632</v>
      </c>
      <c r="E109" s="824" t="s">
        <v>1091</v>
      </c>
      <c r="F109" s="822" t="s">
        <v>1073</v>
      </c>
      <c r="G109" s="822" t="s">
        <v>1193</v>
      </c>
      <c r="H109" s="822" t="s">
        <v>694</v>
      </c>
      <c r="I109" s="822" t="s">
        <v>1296</v>
      </c>
      <c r="J109" s="822" t="s">
        <v>1297</v>
      </c>
      <c r="K109" s="822" t="s">
        <v>1298</v>
      </c>
      <c r="L109" s="825">
        <v>1614.9</v>
      </c>
      <c r="M109" s="825">
        <v>1614.9</v>
      </c>
      <c r="N109" s="822">
        <v>1</v>
      </c>
      <c r="O109" s="826">
        <v>1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9</v>
      </c>
      <c r="B110" s="822" t="s">
        <v>1072</v>
      </c>
      <c r="C110" s="822" t="s">
        <v>1079</v>
      </c>
      <c r="D110" s="823" t="s">
        <v>1632</v>
      </c>
      <c r="E110" s="824" t="s">
        <v>1091</v>
      </c>
      <c r="F110" s="822" t="s">
        <v>1073</v>
      </c>
      <c r="G110" s="822" t="s">
        <v>1193</v>
      </c>
      <c r="H110" s="822" t="s">
        <v>694</v>
      </c>
      <c r="I110" s="822" t="s">
        <v>1299</v>
      </c>
      <c r="J110" s="822" t="s">
        <v>1300</v>
      </c>
      <c r="K110" s="822" t="s">
        <v>1301</v>
      </c>
      <c r="L110" s="825">
        <v>72.27</v>
      </c>
      <c r="M110" s="825">
        <v>75305.34</v>
      </c>
      <c r="N110" s="822">
        <v>1042</v>
      </c>
      <c r="O110" s="826">
        <v>10.5</v>
      </c>
      <c r="P110" s="825">
        <v>35267.760000000002</v>
      </c>
      <c r="Q110" s="827">
        <v>0.46833013435700582</v>
      </c>
      <c r="R110" s="822">
        <v>488</v>
      </c>
      <c r="S110" s="827">
        <v>0.46833013435700577</v>
      </c>
      <c r="T110" s="826">
        <v>5</v>
      </c>
      <c r="U110" s="828">
        <v>0.47619047619047616</v>
      </c>
    </row>
    <row r="111" spans="1:21" ht="14.45" customHeight="1" x14ac:dyDescent="0.2">
      <c r="A111" s="821">
        <v>9</v>
      </c>
      <c r="B111" s="822" t="s">
        <v>1072</v>
      </c>
      <c r="C111" s="822" t="s">
        <v>1079</v>
      </c>
      <c r="D111" s="823" t="s">
        <v>1632</v>
      </c>
      <c r="E111" s="824" t="s">
        <v>1091</v>
      </c>
      <c r="F111" s="822" t="s">
        <v>1073</v>
      </c>
      <c r="G111" s="822" t="s">
        <v>1193</v>
      </c>
      <c r="H111" s="822" t="s">
        <v>694</v>
      </c>
      <c r="I111" s="822" t="s">
        <v>1375</v>
      </c>
      <c r="J111" s="822" t="s">
        <v>1322</v>
      </c>
      <c r="K111" s="822" t="s">
        <v>1301</v>
      </c>
      <c r="L111" s="825">
        <v>72.27</v>
      </c>
      <c r="M111" s="825">
        <v>5203.4399999999996</v>
      </c>
      <c r="N111" s="822">
        <v>72</v>
      </c>
      <c r="O111" s="826">
        <v>0.5</v>
      </c>
      <c r="P111" s="825">
        <v>5203.4399999999996</v>
      </c>
      <c r="Q111" s="827">
        <v>1</v>
      </c>
      <c r="R111" s="822">
        <v>72</v>
      </c>
      <c r="S111" s="827">
        <v>1</v>
      </c>
      <c r="T111" s="826">
        <v>0.5</v>
      </c>
      <c r="U111" s="828">
        <v>1</v>
      </c>
    </row>
    <row r="112" spans="1:21" ht="14.45" customHeight="1" x14ac:dyDescent="0.2">
      <c r="A112" s="821">
        <v>9</v>
      </c>
      <c r="B112" s="822" t="s">
        <v>1072</v>
      </c>
      <c r="C112" s="822" t="s">
        <v>1079</v>
      </c>
      <c r="D112" s="823" t="s">
        <v>1632</v>
      </c>
      <c r="E112" s="824" t="s">
        <v>1091</v>
      </c>
      <c r="F112" s="822" t="s">
        <v>1073</v>
      </c>
      <c r="G112" s="822" t="s">
        <v>1193</v>
      </c>
      <c r="H112" s="822" t="s">
        <v>694</v>
      </c>
      <c r="I112" s="822" t="s">
        <v>1376</v>
      </c>
      <c r="J112" s="822" t="s">
        <v>1320</v>
      </c>
      <c r="K112" s="822" t="s">
        <v>1301</v>
      </c>
      <c r="L112" s="825">
        <v>72.27</v>
      </c>
      <c r="M112" s="825">
        <v>5203.4399999999996</v>
      </c>
      <c r="N112" s="822">
        <v>72</v>
      </c>
      <c r="O112" s="826">
        <v>0.5</v>
      </c>
      <c r="P112" s="825">
        <v>5203.4399999999996</v>
      </c>
      <c r="Q112" s="827">
        <v>1</v>
      </c>
      <c r="R112" s="822">
        <v>72</v>
      </c>
      <c r="S112" s="827">
        <v>1</v>
      </c>
      <c r="T112" s="826">
        <v>0.5</v>
      </c>
      <c r="U112" s="828">
        <v>1</v>
      </c>
    </row>
    <row r="113" spans="1:21" ht="14.45" customHeight="1" x14ac:dyDescent="0.2">
      <c r="A113" s="821">
        <v>9</v>
      </c>
      <c r="B113" s="822" t="s">
        <v>1072</v>
      </c>
      <c r="C113" s="822" t="s">
        <v>1079</v>
      </c>
      <c r="D113" s="823" t="s">
        <v>1632</v>
      </c>
      <c r="E113" s="824" t="s">
        <v>1091</v>
      </c>
      <c r="F113" s="822" t="s">
        <v>1073</v>
      </c>
      <c r="G113" s="822" t="s">
        <v>1193</v>
      </c>
      <c r="H113" s="822" t="s">
        <v>694</v>
      </c>
      <c r="I113" s="822" t="s">
        <v>1377</v>
      </c>
      <c r="J113" s="822" t="s">
        <v>1316</v>
      </c>
      <c r="K113" s="822" t="s">
        <v>1301</v>
      </c>
      <c r="L113" s="825">
        <v>72.27</v>
      </c>
      <c r="M113" s="825">
        <v>5203.4399999999996</v>
      </c>
      <c r="N113" s="822">
        <v>72</v>
      </c>
      <c r="O113" s="826">
        <v>0.5</v>
      </c>
      <c r="P113" s="825">
        <v>5203.4399999999996</v>
      </c>
      <c r="Q113" s="827">
        <v>1</v>
      </c>
      <c r="R113" s="822">
        <v>72</v>
      </c>
      <c r="S113" s="827">
        <v>1</v>
      </c>
      <c r="T113" s="826">
        <v>0.5</v>
      </c>
      <c r="U113" s="828">
        <v>1</v>
      </c>
    </row>
    <row r="114" spans="1:21" ht="14.45" customHeight="1" x14ac:dyDescent="0.2">
      <c r="A114" s="821">
        <v>9</v>
      </c>
      <c r="B114" s="822" t="s">
        <v>1072</v>
      </c>
      <c r="C114" s="822" t="s">
        <v>1079</v>
      </c>
      <c r="D114" s="823" t="s">
        <v>1632</v>
      </c>
      <c r="E114" s="824" t="s">
        <v>1091</v>
      </c>
      <c r="F114" s="822" t="s">
        <v>1073</v>
      </c>
      <c r="G114" s="822" t="s">
        <v>1193</v>
      </c>
      <c r="H114" s="822" t="s">
        <v>694</v>
      </c>
      <c r="I114" s="822" t="s">
        <v>1302</v>
      </c>
      <c r="J114" s="822" t="s">
        <v>1303</v>
      </c>
      <c r="K114" s="822" t="s">
        <v>1304</v>
      </c>
      <c r="L114" s="825">
        <v>135.54</v>
      </c>
      <c r="M114" s="825">
        <v>2575.2599999999998</v>
      </c>
      <c r="N114" s="822">
        <v>19</v>
      </c>
      <c r="O114" s="826">
        <v>2</v>
      </c>
      <c r="P114" s="825">
        <v>2033.1</v>
      </c>
      <c r="Q114" s="827">
        <v>0.78947368421052633</v>
      </c>
      <c r="R114" s="822">
        <v>15</v>
      </c>
      <c r="S114" s="827">
        <v>0.78947368421052633</v>
      </c>
      <c r="T114" s="826">
        <v>1</v>
      </c>
      <c r="U114" s="828">
        <v>0.5</v>
      </c>
    </row>
    <row r="115" spans="1:21" ht="14.45" customHeight="1" x14ac:dyDescent="0.2">
      <c r="A115" s="821">
        <v>9</v>
      </c>
      <c r="B115" s="822" t="s">
        <v>1072</v>
      </c>
      <c r="C115" s="822" t="s">
        <v>1079</v>
      </c>
      <c r="D115" s="823" t="s">
        <v>1632</v>
      </c>
      <c r="E115" s="824" t="s">
        <v>1091</v>
      </c>
      <c r="F115" s="822" t="s">
        <v>1073</v>
      </c>
      <c r="G115" s="822" t="s">
        <v>1193</v>
      </c>
      <c r="H115" s="822" t="s">
        <v>694</v>
      </c>
      <c r="I115" s="822" t="s">
        <v>1305</v>
      </c>
      <c r="J115" s="822" t="s">
        <v>1306</v>
      </c>
      <c r="K115" s="822" t="s">
        <v>1304</v>
      </c>
      <c r="L115" s="825">
        <v>135.54</v>
      </c>
      <c r="M115" s="825">
        <v>2575.2599999999998</v>
      </c>
      <c r="N115" s="822">
        <v>19</v>
      </c>
      <c r="O115" s="826">
        <v>1</v>
      </c>
      <c r="P115" s="825">
        <v>2033.1</v>
      </c>
      <c r="Q115" s="827">
        <v>0.78947368421052633</v>
      </c>
      <c r="R115" s="822">
        <v>15</v>
      </c>
      <c r="S115" s="827">
        <v>0.78947368421052633</v>
      </c>
      <c r="T115" s="826">
        <v>0.5</v>
      </c>
      <c r="U115" s="828">
        <v>0.5</v>
      </c>
    </row>
    <row r="116" spans="1:21" ht="14.45" customHeight="1" x14ac:dyDescent="0.2">
      <c r="A116" s="821">
        <v>9</v>
      </c>
      <c r="B116" s="822" t="s">
        <v>1072</v>
      </c>
      <c r="C116" s="822" t="s">
        <v>1079</v>
      </c>
      <c r="D116" s="823" t="s">
        <v>1632</v>
      </c>
      <c r="E116" s="824" t="s">
        <v>1091</v>
      </c>
      <c r="F116" s="822" t="s">
        <v>1073</v>
      </c>
      <c r="G116" s="822" t="s">
        <v>1193</v>
      </c>
      <c r="H116" s="822" t="s">
        <v>329</v>
      </c>
      <c r="I116" s="822" t="s">
        <v>1312</v>
      </c>
      <c r="J116" s="822" t="s">
        <v>1313</v>
      </c>
      <c r="K116" s="822" t="s">
        <v>1314</v>
      </c>
      <c r="L116" s="825">
        <v>2844.97</v>
      </c>
      <c r="M116" s="825">
        <v>56899.4</v>
      </c>
      <c r="N116" s="822">
        <v>20</v>
      </c>
      <c r="O116" s="826">
        <v>4</v>
      </c>
      <c r="P116" s="825">
        <v>42674.55</v>
      </c>
      <c r="Q116" s="827">
        <v>0.75</v>
      </c>
      <c r="R116" s="822">
        <v>15</v>
      </c>
      <c r="S116" s="827">
        <v>0.75</v>
      </c>
      <c r="T116" s="826">
        <v>3</v>
      </c>
      <c r="U116" s="828">
        <v>0.75</v>
      </c>
    </row>
    <row r="117" spans="1:21" ht="14.45" customHeight="1" x14ac:dyDescent="0.2">
      <c r="A117" s="821">
        <v>9</v>
      </c>
      <c r="B117" s="822" t="s">
        <v>1072</v>
      </c>
      <c r="C117" s="822" t="s">
        <v>1079</v>
      </c>
      <c r="D117" s="823" t="s">
        <v>1632</v>
      </c>
      <c r="E117" s="824" t="s">
        <v>1091</v>
      </c>
      <c r="F117" s="822" t="s">
        <v>1073</v>
      </c>
      <c r="G117" s="822" t="s">
        <v>1193</v>
      </c>
      <c r="H117" s="822" t="s">
        <v>329</v>
      </c>
      <c r="I117" s="822" t="s">
        <v>1315</v>
      </c>
      <c r="J117" s="822" t="s">
        <v>1316</v>
      </c>
      <c r="K117" s="822" t="s">
        <v>1317</v>
      </c>
      <c r="L117" s="825">
        <v>289.07</v>
      </c>
      <c r="M117" s="825">
        <v>20234.900000000001</v>
      </c>
      <c r="N117" s="822">
        <v>70</v>
      </c>
      <c r="O117" s="826">
        <v>4.5</v>
      </c>
      <c r="P117" s="825">
        <v>8672.1</v>
      </c>
      <c r="Q117" s="827">
        <v>0.42857142857142855</v>
      </c>
      <c r="R117" s="822">
        <v>30</v>
      </c>
      <c r="S117" s="827">
        <v>0.42857142857142855</v>
      </c>
      <c r="T117" s="826">
        <v>2</v>
      </c>
      <c r="U117" s="828">
        <v>0.44444444444444442</v>
      </c>
    </row>
    <row r="118" spans="1:21" ht="14.45" customHeight="1" x14ac:dyDescent="0.2">
      <c r="A118" s="821">
        <v>9</v>
      </c>
      <c r="B118" s="822" t="s">
        <v>1072</v>
      </c>
      <c r="C118" s="822" t="s">
        <v>1079</v>
      </c>
      <c r="D118" s="823" t="s">
        <v>1632</v>
      </c>
      <c r="E118" s="824" t="s">
        <v>1091</v>
      </c>
      <c r="F118" s="822" t="s">
        <v>1073</v>
      </c>
      <c r="G118" s="822" t="s">
        <v>1193</v>
      </c>
      <c r="H118" s="822" t="s">
        <v>329</v>
      </c>
      <c r="I118" s="822" t="s">
        <v>1318</v>
      </c>
      <c r="J118" s="822" t="s">
        <v>1300</v>
      </c>
      <c r="K118" s="822" t="s">
        <v>1317</v>
      </c>
      <c r="L118" s="825">
        <v>289.07</v>
      </c>
      <c r="M118" s="825">
        <v>28907</v>
      </c>
      <c r="N118" s="822">
        <v>100</v>
      </c>
      <c r="O118" s="826">
        <v>6</v>
      </c>
      <c r="P118" s="825">
        <v>2890.7</v>
      </c>
      <c r="Q118" s="827">
        <v>9.9999999999999992E-2</v>
      </c>
      <c r="R118" s="822">
        <v>10</v>
      </c>
      <c r="S118" s="827">
        <v>0.1</v>
      </c>
      <c r="T118" s="826">
        <v>1.5</v>
      </c>
      <c r="U118" s="828">
        <v>0.25</v>
      </c>
    </row>
    <row r="119" spans="1:21" ht="14.45" customHeight="1" x14ac:dyDescent="0.2">
      <c r="A119" s="821">
        <v>9</v>
      </c>
      <c r="B119" s="822" t="s">
        <v>1072</v>
      </c>
      <c r="C119" s="822" t="s">
        <v>1079</v>
      </c>
      <c r="D119" s="823" t="s">
        <v>1632</v>
      </c>
      <c r="E119" s="824" t="s">
        <v>1091</v>
      </c>
      <c r="F119" s="822" t="s">
        <v>1073</v>
      </c>
      <c r="G119" s="822" t="s">
        <v>1193</v>
      </c>
      <c r="H119" s="822" t="s">
        <v>329</v>
      </c>
      <c r="I119" s="822" t="s">
        <v>1319</v>
      </c>
      <c r="J119" s="822" t="s">
        <v>1320</v>
      </c>
      <c r="K119" s="822" t="s">
        <v>1317</v>
      </c>
      <c r="L119" s="825">
        <v>289.07</v>
      </c>
      <c r="M119" s="825">
        <v>20234.900000000001</v>
      </c>
      <c r="N119" s="822">
        <v>70</v>
      </c>
      <c r="O119" s="826">
        <v>5</v>
      </c>
      <c r="P119" s="825">
        <v>8672.1</v>
      </c>
      <c r="Q119" s="827">
        <v>0.42857142857142855</v>
      </c>
      <c r="R119" s="822">
        <v>30</v>
      </c>
      <c r="S119" s="827">
        <v>0.42857142857142855</v>
      </c>
      <c r="T119" s="826">
        <v>2.5</v>
      </c>
      <c r="U119" s="828">
        <v>0.5</v>
      </c>
    </row>
    <row r="120" spans="1:21" ht="14.45" customHeight="1" x14ac:dyDescent="0.2">
      <c r="A120" s="821">
        <v>9</v>
      </c>
      <c r="B120" s="822" t="s">
        <v>1072</v>
      </c>
      <c r="C120" s="822" t="s">
        <v>1079</v>
      </c>
      <c r="D120" s="823" t="s">
        <v>1632</v>
      </c>
      <c r="E120" s="824" t="s">
        <v>1091</v>
      </c>
      <c r="F120" s="822" t="s">
        <v>1073</v>
      </c>
      <c r="G120" s="822" t="s">
        <v>1193</v>
      </c>
      <c r="H120" s="822" t="s">
        <v>329</v>
      </c>
      <c r="I120" s="822" t="s">
        <v>1321</v>
      </c>
      <c r="J120" s="822" t="s">
        <v>1322</v>
      </c>
      <c r="K120" s="822" t="s">
        <v>1317</v>
      </c>
      <c r="L120" s="825">
        <v>289.07</v>
      </c>
      <c r="M120" s="825">
        <v>8672.1</v>
      </c>
      <c r="N120" s="822">
        <v>30</v>
      </c>
      <c r="O120" s="826">
        <v>2</v>
      </c>
      <c r="P120" s="825">
        <v>8672.1</v>
      </c>
      <c r="Q120" s="827">
        <v>1</v>
      </c>
      <c r="R120" s="822">
        <v>30</v>
      </c>
      <c r="S120" s="827">
        <v>1</v>
      </c>
      <c r="T120" s="826">
        <v>2</v>
      </c>
      <c r="U120" s="828">
        <v>1</v>
      </c>
    </row>
    <row r="121" spans="1:21" ht="14.45" customHeight="1" x14ac:dyDescent="0.2">
      <c r="A121" s="821">
        <v>9</v>
      </c>
      <c r="B121" s="822" t="s">
        <v>1072</v>
      </c>
      <c r="C121" s="822" t="s">
        <v>1079</v>
      </c>
      <c r="D121" s="823" t="s">
        <v>1632</v>
      </c>
      <c r="E121" s="824" t="s">
        <v>1091</v>
      </c>
      <c r="F121" s="822" t="s">
        <v>1073</v>
      </c>
      <c r="G121" s="822" t="s">
        <v>1193</v>
      </c>
      <c r="H121" s="822" t="s">
        <v>329</v>
      </c>
      <c r="I121" s="822" t="s">
        <v>1323</v>
      </c>
      <c r="J121" s="822" t="s">
        <v>1324</v>
      </c>
      <c r="K121" s="822" t="s">
        <v>1317</v>
      </c>
      <c r="L121" s="825">
        <v>289.07</v>
      </c>
      <c r="M121" s="825">
        <v>20234.900000000001</v>
      </c>
      <c r="N121" s="822">
        <v>70</v>
      </c>
      <c r="O121" s="826">
        <v>4.5</v>
      </c>
      <c r="P121" s="825">
        <v>8672.1</v>
      </c>
      <c r="Q121" s="827">
        <v>0.42857142857142855</v>
      </c>
      <c r="R121" s="822">
        <v>30</v>
      </c>
      <c r="S121" s="827">
        <v>0.42857142857142855</v>
      </c>
      <c r="T121" s="826">
        <v>2</v>
      </c>
      <c r="U121" s="828">
        <v>0.44444444444444442</v>
      </c>
    </row>
    <row r="122" spans="1:21" ht="14.45" customHeight="1" x14ac:dyDescent="0.2">
      <c r="A122" s="821">
        <v>9</v>
      </c>
      <c r="B122" s="822" t="s">
        <v>1072</v>
      </c>
      <c r="C122" s="822" t="s">
        <v>1079</v>
      </c>
      <c r="D122" s="823" t="s">
        <v>1632</v>
      </c>
      <c r="E122" s="824" t="s">
        <v>1091</v>
      </c>
      <c r="F122" s="822" t="s">
        <v>1073</v>
      </c>
      <c r="G122" s="822" t="s">
        <v>1193</v>
      </c>
      <c r="H122" s="822" t="s">
        <v>329</v>
      </c>
      <c r="I122" s="822" t="s">
        <v>1325</v>
      </c>
      <c r="J122" s="822" t="s">
        <v>1313</v>
      </c>
      <c r="K122" s="822" t="s">
        <v>1314</v>
      </c>
      <c r="L122" s="825">
        <v>2844.97</v>
      </c>
      <c r="M122" s="825">
        <v>31294.67</v>
      </c>
      <c r="N122" s="822">
        <v>11</v>
      </c>
      <c r="O122" s="826">
        <v>2</v>
      </c>
      <c r="P122" s="825">
        <v>17069.82</v>
      </c>
      <c r="Q122" s="827">
        <v>0.54545454545454553</v>
      </c>
      <c r="R122" s="822">
        <v>6</v>
      </c>
      <c r="S122" s="827">
        <v>0.54545454545454541</v>
      </c>
      <c r="T122" s="826">
        <v>1</v>
      </c>
      <c r="U122" s="828">
        <v>0.5</v>
      </c>
    </row>
    <row r="123" spans="1:21" ht="14.45" customHeight="1" x14ac:dyDescent="0.2">
      <c r="A123" s="821">
        <v>9</v>
      </c>
      <c r="B123" s="822" t="s">
        <v>1072</v>
      </c>
      <c r="C123" s="822" t="s">
        <v>1079</v>
      </c>
      <c r="D123" s="823" t="s">
        <v>1632</v>
      </c>
      <c r="E123" s="824" t="s">
        <v>1091</v>
      </c>
      <c r="F123" s="822" t="s">
        <v>1073</v>
      </c>
      <c r="G123" s="822" t="s">
        <v>1193</v>
      </c>
      <c r="H123" s="822" t="s">
        <v>329</v>
      </c>
      <c r="I123" s="822" t="s">
        <v>1194</v>
      </c>
      <c r="J123" s="822" t="s">
        <v>1195</v>
      </c>
      <c r="K123" s="822" t="s">
        <v>1196</v>
      </c>
      <c r="L123" s="825">
        <v>294.81</v>
      </c>
      <c r="M123" s="825">
        <v>13561.26</v>
      </c>
      <c r="N123" s="822">
        <v>46</v>
      </c>
      <c r="O123" s="826">
        <v>11</v>
      </c>
      <c r="P123" s="825">
        <v>7665.06</v>
      </c>
      <c r="Q123" s="827">
        <v>0.56521739130434789</v>
      </c>
      <c r="R123" s="822">
        <v>26</v>
      </c>
      <c r="S123" s="827">
        <v>0.56521739130434778</v>
      </c>
      <c r="T123" s="826">
        <v>6</v>
      </c>
      <c r="U123" s="828">
        <v>0.54545454545454541</v>
      </c>
    </row>
    <row r="124" spans="1:21" ht="14.45" customHeight="1" x14ac:dyDescent="0.2">
      <c r="A124" s="821">
        <v>9</v>
      </c>
      <c r="B124" s="822" t="s">
        <v>1072</v>
      </c>
      <c r="C124" s="822" t="s">
        <v>1079</v>
      </c>
      <c r="D124" s="823" t="s">
        <v>1632</v>
      </c>
      <c r="E124" s="824" t="s">
        <v>1091</v>
      </c>
      <c r="F124" s="822" t="s">
        <v>1073</v>
      </c>
      <c r="G124" s="822" t="s">
        <v>1193</v>
      </c>
      <c r="H124" s="822" t="s">
        <v>329</v>
      </c>
      <c r="I124" s="822" t="s">
        <v>1378</v>
      </c>
      <c r="J124" s="822" t="s">
        <v>1379</v>
      </c>
      <c r="K124" s="822" t="s">
        <v>1380</v>
      </c>
      <c r="L124" s="825">
        <v>331.56</v>
      </c>
      <c r="M124" s="825">
        <v>3647.16</v>
      </c>
      <c r="N124" s="822">
        <v>11</v>
      </c>
      <c r="O124" s="826">
        <v>3.5</v>
      </c>
      <c r="P124" s="825">
        <v>663.12</v>
      </c>
      <c r="Q124" s="827">
        <v>0.18181818181818182</v>
      </c>
      <c r="R124" s="822">
        <v>2</v>
      </c>
      <c r="S124" s="827">
        <v>0.18181818181818182</v>
      </c>
      <c r="T124" s="826">
        <v>0.5</v>
      </c>
      <c r="U124" s="828">
        <v>0.14285714285714285</v>
      </c>
    </row>
    <row r="125" spans="1:21" ht="14.45" customHeight="1" x14ac:dyDescent="0.2">
      <c r="A125" s="821">
        <v>9</v>
      </c>
      <c r="B125" s="822" t="s">
        <v>1072</v>
      </c>
      <c r="C125" s="822" t="s">
        <v>1079</v>
      </c>
      <c r="D125" s="823" t="s">
        <v>1632</v>
      </c>
      <c r="E125" s="824" t="s">
        <v>1091</v>
      </c>
      <c r="F125" s="822" t="s">
        <v>1073</v>
      </c>
      <c r="G125" s="822" t="s">
        <v>1193</v>
      </c>
      <c r="H125" s="822" t="s">
        <v>694</v>
      </c>
      <c r="I125" s="822" t="s">
        <v>1326</v>
      </c>
      <c r="J125" s="822" t="s">
        <v>1310</v>
      </c>
      <c r="K125" s="822" t="s">
        <v>1311</v>
      </c>
      <c r="L125" s="825">
        <v>2963.52</v>
      </c>
      <c r="M125" s="825">
        <v>26671.68</v>
      </c>
      <c r="N125" s="822">
        <v>9</v>
      </c>
      <c r="O125" s="826">
        <v>3</v>
      </c>
      <c r="P125" s="825">
        <v>8890.56</v>
      </c>
      <c r="Q125" s="827">
        <v>0.33333333333333331</v>
      </c>
      <c r="R125" s="822">
        <v>3</v>
      </c>
      <c r="S125" s="827">
        <v>0.33333333333333331</v>
      </c>
      <c r="T125" s="826">
        <v>1</v>
      </c>
      <c r="U125" s="828">
        <v>0.33333333333333331</v>
      </c>
    </row>
    <row r="126" spans="1:21" ht="14.45" customHeight="1" x14ac:dyDescent="0.2">
      <c r="A126" s="821">
        <v>9</v>
      </c>
      <c r="B126" s="822" t="s">
        <v>1072</v>
      </c>
      <c r="C126" s="822" t="s">
        <v>1079</v>
      </c>
      <c r="D126" s="823" t="s">
        <v>1632</v>
      </c>
      <c r="E126" s="824" t="s">
        <v>1091</v>
      </c>
      <c r="F126" s="822" t="s">
        <v>1073</v>
      </c>
      <c r="G126" s="822" t="s">
        <v>1193</v>
      </c>
      <c r="H126" s="822" t="s">
        <v>329</v>
      </c>
      <c r="I126" s="822" t="s">
        <v>1381</v>
      </c>
      <c r="J126" s="822" t="s">
        <v>1382</v>
      </c>
      <c r="K126" s="822" t="s">
        <v>1196</v>
      </c>
      <c r="L126" s="825">
        <v>307.55</v>
      </c>
      <c r="M126" s="825">
        <v>615.1</v>
      </c>
      <c r="N126" s="822">
        <v>2</v>
      </c>
      <c r="O126" s="826">
        <v>2</v>
      </c>
      <c r="P126" s="825">
        <v>307.55</v>
      </c>
      <c r="Q126" s="827">
        <v>0.5</v>
      </c>
      <c r="R126" s="822">
        <v>1</v>
      </c>
      <c r="S126" s="827">
        <v>0.5</v>
      </c>
      <c r="T126" s="826">
        <v>1</v>
      </c>
      <c r="U126" s="828">
        <v>0.5</v>
      </c>
    </row>
    <row r="127" spans="1:21" ht="14.45" customHeight="1" x14ac:dyDescent="0.2">
      <c r="A127" s="821">
        <v>9</v>
      </c>
      <c r="B127" s="822" t="s">
        <v>1072</v>
      </c>
      <c r="C127" s="822" t="s">
        <v>1079</v>
      </c>
      <c r="D127" s="823" t="s">
        <v>1632</v>
      </c>
      <c r="E127" s="824" t="s">
        <v>1091</v>
      </c>
      <c r="F127" s="822" t="s">
        <v>1073</v>
      </c>
      <c r="G127" s="822" t="s">
        <v>1193</v>
      </c>
      <c r="H127" s="822" t="s">
        <v>329</v>
      </c>
      <c r="I127" s="822" t="s">
        <v>1383</v>
      </c>
      <c r="J127" s="822" t="s">
        <v>1384</v>
      </c>
      <c r="K127" s="822" t="s">
        <v>1385</v>
      </c>
      <c r="L127" s="825">
        <v>3229.8</v>
      </c>
      <c r="M127" s="825">
        <v>3229.8</v>
      </c>
      <c r="N127" s="822">
        <v>1</v>
      </c>
      <c r="O127" s="826">
        <v>1</v>
      </c>
      <c r="P127" s="825">
        <v>3229.8</v>
      </c>
      <c r="Q127" s="827">
        <v>1</v>
      </c>
      <c r="R127" s="822">
        <v>1</v>
      </c>
      <c r="S127" s="827">
        <v>1</v>
      </c>
      <c r="T127" s="826">
        <v>1</v>
      </c>
      <c r="U127" s="828">
        <v>1</v>
      </c>
    </row>
    <row r="128" spans="1:21" ht="14.45" customHeight="1" x14ac:dyDescent="0.2">
      <c r="A128" s="821">
        <v>9</v>
      </c>
      <c r="B128" s="822" t="s">
        <v>1072</v>
      </c>
      <c r="C128" s="822" t="s">
        <v>1079</v>
      </c>
      <c r="D128" s="823" t="s">
        <v>1632</v>
      </c>
      <c r="E128" s="824" t="s">
        <v>1091</v>
      </c>
      <c r="F128" s="822" t="s">
        <v>1074</v>
      </c>
      <c r="G128" s="822" t="s">
        <v>1197</v>
      </c>
      <c r="H128" s="822" t="s">
        <v>329</v>
      </c>
      <c r="I128" s="822" t="s">
        <v>1386</v>
      </c>
      <c r="J128" s="822" t="s">
        <v>1199</v>
      </c>
      <c r="K128" s="822"/>
      <c r="L128" s="825">
        <v>0</v>
      </c>
      <c r="M128" s="825">
        <v>0</v>
      </c>
      <c r="N128" s="822">
        <v>1</v>
      </c>
      <c r="O128" s="826">
        <v>1</v>
      </c>
      <c r="P128" s="825">
        <v>0</v>
      </c>
      <c r="Q128" s="827"/>
      <c r="R128" s="822">
        <v>1</v>
      </c>
      <c r="S128" s="827">
        <v>1</v>
      </c>
      <c r="T128" s="826">
        <v>1</v>
      </c>
      <c r="U128" s="828">
        <v>1</v>
      </c>
    </row>
    <row r="129" spans="1:21" ht="14.45" customHeight="1" x14ac:dyDescent="0.2">
      <c r="A129" s="821">
        <v>9</v>
      </c>
      <c r="B129" s="822" t="s">
        <v>1072</v>
      </c>
      <c r="C129" s="822" t="s">
        <v>1079</v>
      </c>
      <c r="D129" s="823" t="s">
        <v>1632</v>
      </c>
      <c r="E129" s="824" t="s">
        <v>1091</v>
      </c>
      <c r="F129" s="822" t="s">
        <v>1074</v>
      </c>
      <c r="G129" s="822" t="s">
        <v>1197</v>
      </c>
      <c r="H129" s="822" t="s">
        <v>329</v>
      </c>
      <c r="I129" s="822" t="s">
        <v>1335</v>
      </c>
      <c r="J129" s="822" t="s">
        <v>1199</v>
      </c>
      <c r="K129" s="822"/>
      <c r="L129" s="825">
        <v>0</v>
      </c>
      <c r="M129" s="825">
        <v>0</v>
      </c>
      <c r="N129" s="822">
        <v>11</v>
      </c>
      <c r="O129" s="826">
        <v>11</v>
      </c>
      <c r="P129" s="825"/>
      <c r="Q129" s="827"/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9</v>
      </c>
      <c r="B130" s="822" t="s">
        <v>1072</v>
      </c>
      <c r="C130" s="822" t="s">
        <v>1079</v>
      </c>
      <c r="D130" s="823" t="s">
        <v>1632</v>
      </c>
      <c r="E130" s="824" t="s">
        <v>1091</v>
      </c>
      <c r="F130" s="822" t="s">
        <v>1075</v>
      </c>
      <c r="G130" s="822" t="s">
        <v>1197</v>
      </c>
      <c r="H130" s="822" t="s">
        <v>329</v>
      </c>
      <c r="I130" s="822" t="s">
        <v>1231</v>
      </c>
      <c r="J130" s="822" t="s">
        <v>1199</v>
      </c>
      <c r="K130" s="822"/>
      <c r="L130" s="825">
        <v>0</v>
      </c>
      <c r="M130" s="825">
        <v>0</v>
      </c>
      <c r="N130" s="822">
        <v>44</v>
      </c>
      <c r="O130" s="826">
        <v>6</v>
      </c>
      <c r="P130" s="825">
        <v>0</v>
      </c>
      <c r="Q130" s="827"/>
      <c r="R130" s="822">
        <v>20</v>
      </c>
      <c r="S130" s="827">
        <v>0.45454545454545453</v>
      </c>
      <c r="T130" s="826">
        <v>1</v>
      </c>
      <c r="U130" s="828">
        <v>0.16666666666666666</v>
      </c>
    </row>
    <row r="131" spans="1:21" ht="14.45" customHeight="1" x14ac:dyDescent="0.2">
      <c r="A131" s="821">
        <v>9</v>
      </c>
      <c r="B131" s="822" t="s">
        <v>1072</v>
      </c>
      <c r="C131" s="822" t="s">
        <v>1079</v>
      </c>
      <c r="D131" s="823" t="s">
        <v>1632</v>
      </c>
      <c r="E131" s="824" t="s">
        <v>1091</v>
      </c>
      <c r="F131" s="822" t="s">
        <v>1075</v>
      </c>
      <c r="G131" s="822" t="s">
        <v>1197</v>
      </c>
      <c r="H131" s="822" t="s">
        <v>329</v>
      </c>
      <c r="I131" s="822" t="s">
        <v>1387</v>
      </c>
      <c r="J131" s="822" t="s">
        <v>1199</v>
      </c>
      <c r="K131" s="822"/>
      <c r="L131" s="825">
        <v>0</v>
      </c>
      <c r="M131" s="825">
        <v>0</v>
      </c>
      <c r="N131" s="822">
        <v>1</v>
      </c>
      <c r="O131" s="826">
        <v>1</v>
      </c>
      <c r="P131" s="825"/>
      <c r="Q131" s="827"/>
      <c r="R131" s="822"/>
      <c r="S131" s="827">
        <v>0</v>
      </c>
      <c r="T131" s="826"/>
      <c r="U131" s="828">
        <v>0</v>
      </c>
    </row>
    <row r="132" spans="1:21" ht="14.45" customHeight="1" x14ac:dyDescent="0.2">
      <c r="A132" s="821">
        <v>9</v>
      </c>
      <c r="B132" s="822" t="s">
        <v>1072</v>
      </c>
      <c r="C132" s="822" t="s">
        <v>1079</v>
      </c>
      <c r="D132" s="823" t="s">
        <v>1632</v>
      </c>
      <c r="E132" s="824" t="s">
        <v>1091</v>
      </c>
      <c r="F132" s="822" t="s">
        <v>1075</v>
      </c>
      <c r="G132" s="822" t="s">
        <v>1388</v>
      </c>
      <c r="H132" s="822" t="s">
        <v>329</v>
      </c>
      <c r="I132" s="822" t="s">
        <v>1389</v>
      </c>
      <c r="J132" s="822" t="s">
        <v>1390</v>
      </c>
      <c r="K132" s="822" t="s">
        <v>1391</v>
      </c>
      <c r="L132" s="825">
        <v>60</v>
      </c>
      <c r="M132" s="825">
        <v>60</v>
      </c>
      <c r="N132" s="822">
        <v>1</v>
      </c>
      <c r="O132" s="826">
        <v>1</v>
      </c>
      <c r="P132" s="825"/>
      <c r="Q132" s="827">
        <v>0</v>
      </c>
      <c r="R132" s="822"/>
      <c r="S132" s="827">
        <v>0</v>
      </c>
      <c r="T132" s="826"/>
      <c r="U132" s="828">
        <v>0</v>
      </c>
    </row>
    <row r="133" spans="1:21" ht="14.45" customHeight="1" x14ac:dyDescent="0.2">
      <c r="A133" s="821">
        <v>9</v>
      </c>
      <c r="B133" s="822" t="s">
        <v>1072</v>
      </c>
      <c r="C133" s="822" t="s">
        <v>1079</v>
      </c>
      <c r="D133" s="823" t="s">
        <v>1632</v>
      </c>
      <c r="E133" s="824" t="s">
        <v>1091</v>
      </c>
      <c r="F133" s="822" t="s">
        <v>1075</v>
      </c>
      <c r="G133" s="822" t="s">
        <v>1388</v>
      </c>
      <c r="H133" s="822" t="s">
        <v>329</v>
      </c>
      <c r="I133" s="822" t="s">
        <v>1392</v>
      </c>
      <c r="J133" s="822" t="s">
        <v>1393</v>
      </c>
      <c r="K133" s="822" t="s">
        <v>1394</v>
      </c>
      <c r="L133" s="825">
        <v>150</v>
      </c>
      <c r="M133" s="825">
        <v>300</v>
      </c>
      <c r="N133" s="822">
        <v>2</v>
      </c>
      <c r="O133" s="826">
        <v>2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9</v>
      </c>
      <c r="B134" s="822" t="s">
        <v>1072</v>
      </c>
      <c r="C134" s="822" t="s">
        <v>1079</v>
      </c>
      <c r="D134" s="823" t="s">
        <v>1632</v>
      </c>
      <c r="E134" s="824" t="s">
        <v>1091</v>
      </c>
      <c r="F134" s="822" t="s">
        <v>1075</v>
      </c>
      <c r="G134" s="822" t="s">
        <v>1388</v>
      </c>
      <c r="H134" s="822" t="s">
        <v>329</v>
      </c>
      <c r="I134" s="822" t="s">
        <v>1395</v>
      </c>
      <c r="J134" s="822" t="s">
        <v>1396</v>
      </c>
      <c r="K134" s="822" t="s">
        <v>1397</v>
      </c>
      <c r="L134" s="825">
        <v>60</v>
      </c>
      <c r="M134" s="825">
        <v>180</v>
      </c>
      <c r="N134" s="822">
        <v>3</v>
      </c>
      <c r="O134" s="826">
        <v>3</v>
      </c>
      <c r="P134" s="825">
        <v>60</v>
      </c>
      <c r="Q134" s="827">
        <v>0.33333333333333331</v>
      </c>
      <c r="R134" s="822">
        <v>1</v>
      </c>
      <c r="S134" s="827">
        <v>0.33333333333333331</v>
      </c>
      <c r="T134" s="826">
        <v>1</v>
      </c>
      <c r="U134" s="828">
        <v>0.33333333333333331</v>
      </c>
    </row>
    <row r="135" spans="1:21" ht="14.45" customHeight="1" x14ac:dyDescent="0.2">
      <c r="A135" s="821">
        <v>9</v>
      </c>
      <c r="B135" s="822" t="s">
        <v>1072</v>
      </c>
      <c r="C135" s="822" t="s">
        <v>1079</v>
      </c>
      <c r="D135" s="823" t="s">
        <v>1632</v>
      </c>
      <c r="E135" s="824" t="s">
        <v>1096</v>
      </c>
      <c r="F135" s="822" t="s">
        <v>1073</v>
      </c>
      <c r="G135" s="822" t="s">
        <v>1106</v>
      </c>
      <c r="H135" s="822" t="s">
        <v>329</v>
      </c>
      <c r="I135" s="822" t="s">
        <v>1107</v>
      </c>
      <c r="J135" s="822" t="s">
        <v>1108</v>
      </c>
      <c r="K135" s="822" t="s">
        <v>1109</v>
      </c>
      <c r="L135" s="825">
        <v>97.96</v>
      </c>
      <c r="M135" s="825">
        <v>97.96</v>
      </c>
      <c r="N135" s="822">
        <v>1</v>
      </c>
      <c r="O135" s="826">
        <v>1</v>
      </c>
      <c r="P135" s="825">
        <v>97.96</v>
      </c>
      <c r="Q135" s="827">
        <v>1</v>
      </c>
      <c r="R135" s="822">
        <v>1</v>
      </c>
      <c r="S135" s="827">
        <v>1</v>
      </c>
      <c r="T135" s="826">
        <v>1</v>
      </c>
      <c r="U135" s="828">
        <v>1</v>
      </c>
    </row>
    <row r="136" spans="1:21" ht="14.45" customHeight="1" x14ac:dyDescent="0.2">
      <c r="A136" s="821">
        <v>9</v>
      </c>
      <c r="B136" s="822" t="s">
        <v>1072</v>
      </c>
      <c r="C136" s="822" t="s">
        <v>1079</v>
      </c>
      <c r="D136" s="823" t="s">
        <v>1632</v>
      </c>
      <c r="E136" s="824" t="s">
        <v>1096</v>
      </c>
      <c r="F136" s="822" t="s">
        <v>1073</v>
      </c>
      <c r="G136" s="822" t="s">
        <v>1110</v>
      </c>
      <c r="H136" s="822" t="s">
        <v>329</v>
      </c>
      <c r="I136" s="822" t="s">
        <v>1398</v>
      </c>
      <c r="J136" s="822" t="s">
        <v>1112</v>
      </c>
      <c r="K136" s="822" t="s">
        <v>1399</v>
      </c>
      <c r="L136" s="825">
        <v>42.1</v>
      </c>
      <c r="M136" s="825">
        <v>42.1</v>
      </c>
      <c r="N136" s="822">
        <v>1</v>
      </c>
      <c r="O136" s="826">
        <v>1</v>
      </c>
      <c r="P136" s="825"/>
      <c r="Q136" s="827">
        <v>0</v>
      </c>
      <c r="R136" s="822"/>
      <c r="S136" s="827">
        <v>0</v>
      </c>
      <c r="T136" s="826"/>
      <c r="U136" s="828">
        <v>0</v>
      </c>
    </row>
    <row r="137" spans="1:21" ht="14.45" customHeight="1" x14ac:dyDescent="0.2">
      <c r="A137" s="821">
        <v>9</v>
      </c>
      <c r="B137" s="822" t="s">
        <v>1072</v>
      </c>
      <c r="C137" s="822" t="s">
        <v>1079</v>
      </c>
      <c r="D137" s="823" t="s">
        <v>1632</v>
      </c>
      <c r="E137" s="824" t="s">
        <v>1096</v>
      </c>
      <c r="F137" s="822" t="s">
        <v>1073</v>
      </c>
      <c r="G137" s="822" t="s">
        <v>1400</v>
      </c>
      <c r="H137" s="822" t="s">
        <v>694</v>
      </c>
      <c r="I137" s="822" t="s">
        <v>1401</v>
      </c>
      <c r="J137" s="822" t="s">
        <v>1402</v>
      </c>
      <c r="K137" s="822" t="s">
        <v>1354</v>
      </c>
      <c r="L137" s="825">
        <v>176.32</v>
      </c>
      <c r="M137" s="825">
        <v>176.32</v>
      </c>
      <c r="N137" s="822">
        <v>1</v>
      </c>
      <c r="O137" s="826">
        <v>0.5</v>
      </c>
      <c r="P137" s="825">
        <v>176.32</v>
      </c>
      <c r="Q137" s="827">
        <v>1</v>
      </c>
      <c r="R137" s="822">
        <v>1</v>
      </c>
      <c r="S137" s="827">
        <v>1</v>
      </c>
      <c r="T137" s="826">
        <v>0.5</v>
      </c>
      <c r="U137" s="828">
        <v>1</v>
      </c>
    </row>
    <row r="138" spans="1:21" ht="14.45" customHeight="1" x14ac:dyDescent="0.2">
      <c r="A138" s="821">
        <v>9</v>
      </c>
      <c r="B138" s="822" t="s">
        <v>1072</v>
      </c>
      <c r="C138" s="822" t="s">
        <v>1079</v>
      </c>
      <c r="D138" s="823" t="s">
        <v>1632</v>
      </c>
      <c r="E138" s="824" t="s">
        <v>1096</v>
      </c>
      <c r="F138" s="822" t="s">
        <v>1073</v>
      </c>
      <c r="G138" s="822" t="s">
        <v>1403</v>
      </c>
      <c r="H138" s="822" t="s">
        <v>329</v>
      </c>
      <c r="I138" s="822" t="s">
        <v>1404</v>
      </c>
      <c r="J138" s="822" t="s">
        <v>1405</v>
      </c>
      <c r="K138" s="822" t="s">
        <v>1406</v>
      </c>
      <c r="L138" s="825">
        <v>80.760000000000005</v>
      </c>
      <c r="M138" s="825">
        <v>80.760000000000005</v>
      </c>
      <c r="N138" s="822">
        <v>1</v>
      </c>
      <c r="O138" s="826">
        <v>0.5</v>
      </c>
      <c r="P138" s="825">
        <v>80.760000000000005</v>
      </c>
      <c r="Q138" s="827">
        <v>1</v>
      </c>
      <c r="R138" s="822">
        <v>1</v>
      </c>
      <c r="S138" s="827">
        <v>1</v>
      </c>
      <c r="T138" s="826">
        <v>0.5</v>
      </c>
      <c r="U138" s="828">
        <v>1</v>
      </c>
    </row>
    <row r="139" spans="1:21" ht="14.45" customHeight="1" x14ac:dyDescent="0.2">
      <c r="A139" s="821">
        <v>9</v>
      </c>
      <c r="B139" s="822" t="s">
        <v>1072</v>
      </c>
      <c r="C139" s="822" t="s">
        <v>1079</v>
      </c>
      <c r="D139" s="823" t="s">
        <v>1632</v>
      </c>
      <c r="E139" s="824" t="s">
        <v>1096</v>
      </c>
      <c r="F139" s="822" t="s">
        <v>1073</v>
      </c>
      <c r="G139" s="822" t="s">
        <v>1407</v>
      </c>
      <c r="H139" s="822" t="s">
        <v>694</v>
      </c>
      <c r="I139" s="822" t="s">
        <v>1061</v>
      </c>
      <c r="J139" s="822" t="s">
        <v>1062</v>
      </c>
      <c r="K139" s="822" t="s">
        <v>1063</v>
      </c>
      <c r="L139" s="825">
        <v>120.15</v>
      </c>
      <c r="M139" s="825">
        <v>120.15</v>
      </c>
      <c r="N139" s="822">
        <v>1</v>
      </c>
      <c r="O139" s="826">
        <v>1</v>
      </c>
      <c r="P139" s="825">
        <v>120.15</v>
      </c>
      <c r="Q139" s="827">
        <v>1</v>
      </c>
      <c r="R139" s="822">
        <v>1</v>
      </c>
      <c r="S139" s="827">
        <v>1</v>
      </c>
      <c r="T139" s="826">
        <v>1</v>
      </c>
      <c r="U139" s="828">
        <v>1</v>
      </c>
    </row>
    <row r="140" spans="1:21" ht="14.45" customHeight="1" x14ac:dyDescent="0.2">
      <c r="A140" s="821">
        <v>9</v>
      </c>
      <c r="B140" s="822" t="s">
        <v>1072</v>
      </c>
      <c r="C140" s="822" t="s">
        <v>1079</v>
      </c>
      <c r="D140" s="823" t="s">
        <v>1632</v>
      </c>
      <c r="E140" s="824" t="s">
        <v>1096</v>
      </c>
      <c r="F140" s="822" t="s">
        <v>1073</v>
      </c>
      <c r="G140" s="822" t="s">
        <v>1133</v>
      </c>
      <c r="H140" s="822" t="s">
        <v>329</v>
      </c>
      <c r="I140" s="822" t="s">
        <v>1134</v>
      </c>
      <c r="J140" s="822" t="s">
        <v>650</v>
      </c>
      <c r="K140" s="822" t="s">
        <v>651</v>
      </c>
      <c r="L140" s="825">
        <v>105.63</v>
      </c>
      <c r="M140" s="825">
        <v>316.89</v>
      </c>
      <c r="N140" s="822">
        <v>3</v>
      </c>
      <c r="O140" s="826">
        <v>2.5</v>
      </c>
      <c r="P140" s="825">
        <v>211.26</v>
      </c>
      <c r="Q140" s="827">
        <v>0.66666666666666663</v>
      </c>
      <c r="R140" s="822">
        <v>2</v>
      </c>
      <c r="S140" s="827">
        <v>0.66666666666666663</v>
      </c>
      <c r="T140" s="826">
        <v>1.5</v>
      </c>
      <c r="U140" s="828">
        <v>0.6</v>
      </c>
    </row>
    <row r="141" spans="1:21" ht="14.45" customHeight="1" x14ac:dyDescent="0.2">
      <c r="A141" s="821">
        <v>9</v>
      </c>
      <c r="B141" s="822" t="s">
        <v>1072</v>
      </c>
      <c r="C141" s="822" t="s">
        <v>1079</v>
      </c>
      <c r="D141" s="823" t="s">
        <v>1632</v>
      </c>
      <c r="E141" s="824" t="s">
        <v>1096</v>
      </c>
      <c r="F141" s="822" t="s">
        <v>1073</v>
      </c>
      <c r="G141" s="822" t="s">
        <v>1139</v>
      </c>
      <c r="H141" s="822" t="s">
        <v>329</v>
      </c>
      <c r="I141" s="822" t="s">
        <v>1227</v>
      </c>
      <c r="J141" s="822" t="s">
        <v>674</v>
      </c>
      <c r="K141" s="822" t="s">
        <v>675</v>
      </c>
      <c r="L141" s="825">
        <v>49.04</v>
      </c>
      <c r="M141" s="825">
        <v>245.2</v>
      </c>
      <c r="N141" s="822">
        <v>5</v>
      </c>
      <c r="O141" s="826">
        <v>3.5</v>
      </c>
      <c r="P141" s="825">
        <v>49.04</v>
      </c>
      <c r="Q141" s="827">
        <v>0.2</v>
      </c>
      <c r="R141" s="822">
        <v>1</v>
      </c>
      <c r="S141" s="827">
        <v>0.2</v>
      </c>
      <c r="T141" s="826">
        <v>0.5</v>
      </c>
      <c r="U141" s="828">
        <v>0.14285714285714285</v>
      </c>
    </row>
    <row r="142" spans="1:21" ht="14.45" customHeight="1" x14ac:dyDescent="0.2">
      <c r="A142" s="821">
        <v>9</v>
      </c>
      <c r="B142" s="822" t="s">
        <v>1072</v>
      </c>
      <c r="C142" s="822" t="s">
        <v>1079</v>
      </c>
      <c r="D142" s="823" t="s">
        <v>1632</v>
      </c>
      <c r="E142" s="824" t="s">
        <v>1096</v>
      </c>
      <c r="F142" s="822" t="s">
        <v>1073</v>
      </c>
      <c r="G142" s="822" t="s">
        <v>1242</v>
      </c>
      <c r="H142" s="822" t="s">
        <v>329</v>
      </c>
      <c r="I142" s="822" t="s">
        <v>1243</v>
      </c>
      <c r="J142" s="822" t="s">
        <v>868</v>
      </c>
      <c r="K142" s="822" t="s">
        <v>1244</v>
      </c>
      <c r="L142" s="825">
        <v>16.079999999999998</v>
      </c>
      <c r="M142" s="825">
        <v>16.079999999999998</v>
      </c>
      <c r="N142" s="822">
        <v>1</v>
      </c>
      <c r="O142" s="826">
        <v>0.5</v>
      </c>
      <c r="P142" s="825">
        <v>16.079999999999998</v>
      </c>
      <c r="Q142" s="827">
        <v>1</v>
      </c>
      <c r="R142" s="822">
        <v>1</v>
      </c>
      <c r="S142" s="827">
        <v>1</v>
      </c>
      <c r="T142" s="826">
        <v>0.5</v>
      </c>
      <c r="U142" s="828">
        <v>1</v>
      </c>
    </row>
    <row r="143" spans="1:21" ht="14.45" customHeight="1" x14ac:dyDescent="0.2">
      <c r="A143" s="821">
        <v>9</v>
      </c>
      <c r="B143" s="822" t="s">
        <v>1072</v>
      </c>
      <c r="C143" s="822" t="s">
        <v>1079</v>
      </c>
      <c r="D143" s="823" t="s">
        <v>1632</v>
      </c>
      <c r="E143" s="824" t="s">
        <v>1096</v>
      </c>
      <c r="F143" s="822" t="s">
        <v>1073</v>
      </c>
      <c r="G143" s="822" t="s">
        <v>1408</v>
      </c>
      <c r="H143" s="822" t="s">
        <v>329</v>
      </c>
      <c r="I143" s="822" t="s">
        <v>1409</v>
      </c>
      <c r="J143" s="822" t="s">
        <v>1410</v>
      </c>
      <c r="K143" s="822" t="s">
        <v>1411</v>
      </c>
      <c r="L143" s="825">
        <v>38.5</v>
      </c>
      <c r="M143" s="825">
        <v>38.5</v>
      </c>
      <c r="N143" s="822">
        <v>1</v>
      </c>
      <c r="O143" s="826">
        <v>1</v>
      </c>
      <c r="P143" s="825"/>
      <c r="Q143" s="827">
        <v>0</v>
      </c>
      <c r="R143" s="822"/>
      <c r="S143" s="827">
        <v>0</v>
      </c>
      <c r="T143" s="826"/>
      <c r="U143" s="828">
        <v>0</v>
      </c>
    </row>
    <row r="144" spans="1:21" ht="14.45" customHeight="1" x14ac:dyDescent="0.2">
      <c r="A144" s="821">
        <v>9</v>
      </c>
      <c r="B144" s="822" t="s">
        <v>1072</v>
      </c>
      <c r="C144" s="822" t="s">
        <v>1079</v>
      </c>
      <c r="D144" s="823" t="s">
        <v>1632</v>
      </c>
      <c r="E144" s="824" t="s">
        <v>1096</v>
      </c>
      <c r="F144" s="822" t="s">
        <v>1073</v>
      </c>
      <c r="G144" s="822" t="s">
        <v>1248</v>
      </c>
      <c r="H144" s="822" t="s">
        <v>329</v>
      </c>
      <c r="I144" s="822" t="s">
        <v>1249</v>
      </c>
      <c r="J144" s="822" t="s">
        <v>826</v>
      </c>
      <c r="K144" s="822" t="s">
        <v>1250</v>
      </c>
      <c r="L144" s="825">
        <v>36.54</v>
      </c>
      <c r="M144" s="825">
        <v>475.02000000000004</v>
      </c>
      <c r="N144" s="822">
        <v>13</v>
      </c>
      <c r="O144" s="826">
        <v>12</v>
      </c>
      <c r="P144" s="825">
        <v>73.08</v>
      </c>
      <c r="Q144" s="827">
        <v>0.15384615384615383</v>
      </c>
      <c r="R144" s="822">
        <v>2</v>
      </c>
      <c r="S144" s="827">
        <v>0.15384615384615385</v>
      </c>
      <c r="T144" s="826">
        <v>2</v>
      </c>
      <c r="U144" s="828">
        <v>0.16666666666666666</v>
      </c>
    </row>
    <row r="145" spans="1:21" ht="14.45" customHeight="1" x14ac:dyDescent="0.2">
      <c r="A145" s="821">
        <v>9</v>
      </c>
      <c r="B145" s="822" t="s">
        <v>1072</v>
      </c>
      <c r="C145" s="822" t="s">
        <v>1079</v>
      </c>
      <c r="D145" s="823" t="s">
        <v>1632</v>
      </c>
      <c r="E145" s="824" t="s">
        <v>1096</v>
      </c>
      <c r="F145" s="822" t="s">
        <v>1073</v>
      </c>
      <c r="G145" s="822" t="s">
        <v>1355</v>
      </c>
      <c r="H145" s="822" t="s">
        <v>329</v>
      </c>
      <c r="I145" s="822" t="s">
        <v>1356</v>
      </c>
      <c r="J145" s="822" t="s">
        <v>1357</v>
      </c>
      <c r="K145" s="822" t="s">
        <v>1358</v>
      </c>
      <c r="L145" s="825">
        <v>90.95</v>
      </c>
      <c r="M145" s="825">
        <v>90.95</v>
      </c>
      <c r="N145" s="822">
        <v>1</v>
      </c>
      <c r="O145" s="826">
        <v>1</v>
      </c>
      <c r="P145" s="825">
        <v>90.95</v>
      </c>
      <c r="Q145" s="827">
        <v>1</v>
      </c>
      <c r="R145" s="822">
        <v>1</v>
      </c>
      <c r="S145" s="827">
        <v>1</v>
      </c>
      <c r="T145" s="826">
        <v>1</v>
      </c>
      <c r="U145" s="828">
        <v>1</v>
      </c>
    </row>
    <row r="146" spans="1:21" ht="14.45" customHeight="1" x14ac:dyDescent="0.2">
      <c r="A146" s="821">
        <v>9</v>
      </c>
      <c r="B146" s="822" t="s">
        <v>1072</v>
      </c>
      <c r="C146" s="822" t="s">
        <v>1079</v>
      </c>
      <c r="D146" s="823" t="s">
        <v>1632</v>
      </c>
      <c r="E146" s="824" t="s">
        <v>1096</v>
      </c>
      <c r="F146" s="822" t="s">
        <v>1073</v>
      </c>
      <c r="G146" s="822" t="s">
        <v>1157</v>
      </c>
      <c r="H146" s="822" t="s">
        <v>329</v>
      </c>
      <c r="I146" s="822" t="s">
        <v>1359</v>
      </c>
      <c r="J146" s="822" t="s">
        <v>1360</v>
      </c>
      <c r="K146" s="822" t="s">
        <v>1361</v>
      </c>
      <c r="L146" s="825">
        <v>141.25</v>
      </c>
      <c r="M146" s="825">
        <v>141.25</v>
      </c>
      <c r="N146" s="822">
        <v>1</v>
      </c>
      <c r="O146" s="826">
        <v>0.5</v>
      </c>
      <c r="P146" s="825">
        <v>141.25</v>
      </c>
      <c r="Q146" s="827">
        <v>1</v>
      </c>
      <c r="R146" s="822">
        <v>1</v>
      </c>
      <c r="S146" s="827">
        <v>1</v>
      </c>
      <c r="T146" s="826">
        <v>0.5</v>
      </c>
      <c r="U146" s="828">
        <v>1</v>
      </c>
    </row>
    <row r="147" spans="1:21" ht="14.45" customHeight="1" x14ac:dyDescent="0.2">
      <c r="A147" s="821">
        <v>9</v>
      </c>
      <c r="B147" s="822" t="s">
        <v>1072</v>
      </c>
      <c r="C147" s="822" t="s">
        <v>1079</v>
      </c>
      <c r="D147" s="823" t="s">
        <v>1632</v>
      </c>
      <c r="E147" s="824" t="s">
        <v>1096</v>
      </c>
      <c r="F147" s="822" t="s">
        <v>1073</v>
      </c>
      <c r="G147" s="822" t="s">
        <v>1362</v>
      </c>
      <c r="H147" s="822" t="s">
        <v>329</v>
      </c>
      <c r="I147" s="822" t="s">
        <v>1363</v>
      </c>
      <c r="J147" s="822" t="s">
        <v>1364</v>
      </c>
      <c r="K147" s="822" t="s">
        <v>1365</v>
      </c>
      <c r="L147" s="825">
        <v>179.21</v>
      </c>
      <c r="M147" s="825">
        <v>179.21</v>
      </c>
      <c r="N147" s="822">
        <v>1</v>
      </c>
      <c r="O147" s="826">
        <v>1</v>
      </c>
      <c r="P147" s="825">
        <v>179.21</v>
      </c>
      <c r="Q147" s="827">
        <v>1</v>
      </c>
      <c r="R147" s="822">
        <v>1</v>
      </c>
      <c r="S147" s="827">
        <v>1</v>
      </c>
      <c r="T147" s="826">
        <v>1</v>
      </c>
      <c r="U147" s="828">
        <v>1</v>
      </c>
    </row>
    <row r="148" spans="1:21" ht="14.45" customHeight="1" x14ac:dyDescent="0.2">
      <c r="A148" s="821">
        <v>9</v>
      </c>
      <c r="B148" s="822" t="s">
        <v>1072</v>
      </c>
      <c r="C148" s="822" t="s">
        <v>1079</v>
      </c>
      <c r="D148" s="823" t="s">
        <v>1632</v>
      </c>
      <c r="E148" s="824" t="s">
        <v>1096</v>
      </c>
      <c r="F148" s="822" t="s">
        <v>1073</v>
      </c>
      <c r="G148" s="822" t="s">
        <v>1169</v>
      </c>
      <c r="H148" s="822" t="s">
        <v>329</v>
      </c>
      <c r="I148" s="822" t="s">
        <v>1276</v>
      </c>
      <c r="J148" s="822" t="s">
        <v>998</v>
      </c>
      <c r="K148" s="822" t="s">
        <v>1277</v>
      </c>
      <c r="L148" s="825">
        <v>87.98</v>
      </c>
      <c r="M148" s="825">
        <v>87.98</v>
      </c>
      <c r="N148" s="822">
        <v>1</v>
      </c>
      <c r="O148" s="826">
        <v>1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9</v>
      </c>
      <c r="B149" s="822" t="s">
        <v>1072</v>
      </c>
      <c r="C149" s="822" t="s">
        <v>1079</v>
      </c>
      <c r="D149" s="823" t="s">
        <v>1632</v>
      </c>
      <c r="E149" s="824" t="s">
        <v>1096</v>
      </c>
      <c r="F149" s="822" t="s">
        <v>1073</v>
      </c>
      <c r="G149" s="822" t="s">
        <v>1176</v>
      </c>
      <c r="H149" s="822" t="s">
        <v>694</v>
      </c>
      <c r="I149" s="822" t="s">
        <v>1177</v>
      </c>
      <c r="J149" s="822" t="s">
        <v>882</v>
      </c>
      <c r="K149" s="822" t="s">
        <v>883</v>
      </c>
      <c r="L149" s="825">
        <v>63.75</v>
      </c>
      <c r="M149" s="825">
        <v>63.75</v>
      </c>
      <c r="N149" s="822">
        <v>1</v>
      </c>
      <c r="O149" s="826">
        <v>1</v>
      </c>
      <c r="P149" s="825"/>
      <c r="Q149" s="827">
        <v>0</v>
      </c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9</v>
      </c>
      <c r="B150" s="822" t="s">
        <v>1072</v>
      </c>
      <c r="C150" s="822" t="s">
        <v>1079</v>
      </c>
      <c r="D150" s="823" t="s">
        <v>1632</v>
      </c>
      <c r="E150" s="824" t="s">
        <v>1096</v>
      </c>
      <c r="F150" s="822" t="s">
        <v>1073</v>
      </c>
      <c r="G150" s="822" t="s">
        <v>1193</v>
      </c>
      <c r="H150" s="822" t="s">
        <v>329</v>
      </c>
      <c r="I150" s="822" t="s">
        <v>1312</v>
      </c>
      <c r="J150" s="822" t="s">
        <v>1313</v>
      </c>
      <c r="K150" s="822" t="s">
        <v>1314</v>
      </c>
      <c r="L150" s="825">
        <v>2844.97</v>
      </c>
      <c r="M150" s="825">
        <v>31294.67</v>
      </c>
      <c r="N150" s="822">
        <v>11</v>
      </c>
      <c r="O150" s="826">
        <v>4</v>
      </c>
      <c r="P150" s="825">
        <v>25604.73</v>
      </c>
      <c r="Q150" s="827">
        <v>0.81818181818181823</v>
      </c>
      <c r="R150" s="822">
        <v>9</v>
      </c>
      <c r="S150" s="827">
        <v>0.81818181818181823</v>
      </c>
      <c r="T150" s="826">
        <v>3</v>
      </c>
      <c r="U150" s="828">
        <v>0.75</v>
      </c>
    </row>
    <row r="151" spans="1:21" ht="14.45" customHeight="1" x14ac:dyDescent="0.2">
      <c r="A151" s="821">
        <v>9</v>
      </c>
      <c r="B151" s="822" t="s">
        <v>1072</v>
      </c>
      <c r="C151" s="822" t="s">
        <v>1079</v>
      </c>
      <c r="D151" s="823" t="s">
        <v>1632</v>
      </c>
      <c r="E151" s="824" t="s">
        <v>1096</v>
      </c>
      <c r="F151" s="822" t="s">
        <v>1073</v>
      </c>
      <c r="G151" s="822" t="s">
        <v>1193</v>
      </c>
      <c r="H151" s="822" t="s">
        <v>329</v>
      </c>
      <c r="I151" s="822" t="s">
        <v>1315</v>
      </c>
      <c r="J151" s="822" t="s">
        <v>1316</v>
      </c>
      <c r="K151" s="822" t="s">
        <v>1317</v>
      </c>
      <c r="L151" s="825">
        <v>289.07</v>
      </c>
      <c r="M151" s="825">
        <v>8672.0999999999985</v>
      </c>
      <c r="N151" s="822">
        <v>30</v>
      </c>
      <c r="O151" s="826">
        <v>1.5</v>
      </c>
      <c r="P151" s="825"/>
      <c r="Q151" s="827">
        <v>0</v>
      </c>
      <c r="R151" s="822"/>
      <c r="S151" s="827">
        <v>0</v>
      </c>
      <c r="T151" s="826"/>
      <c r="U151" s="828">
        <v>0</v>
      </c>
    </row>
    <row r="152" spans="1:21" ht="14.45" customHeight="1" x14ac:dyDescent="0.2">
      <c r="A152" s="821">
        <v>9</v>
      </c>
      <c r="B152" s="822" t="s">
        <v>1072</v>
      </c>
      <c r="C152" s="822" t="s">
        <v>1079</v>
      </c>
      <c r="D152" s="823" t="s">
        <v>1632</v>
      </c>
      <c r="E152" s="824" t="s">
        <v>1096</v>
      </c>
      <c r="F152" s="822" t="s">
        <v>1073</v>
      </c>
      <c r="G152" s="822" t="s">
        <v>1193</v>
      </c>
      <c r="H152" s="822" t="s">
        <v>329</v>
      </c>
      <c r="I152" s="822" t="s">
        <v>1318</v>
      </c>
      <c r="J152" s="822" t="s">
        <v>1300</v>
      </c>
      <c r="K152" s="822" t="s">
        <v>1317</v>
      </c>
      <c r="L152" s="825">
        <v>289.07</v>
      </c>
      <c r="M152" s="825">
        <v>8672.0999999999985</v>
      </c>
      <c r="N152" s="822">
        <v>30</v>
      </c>
      <c r="O152" s="826">
        <v>1.5</v>
      </c>
      <c r="P152" s="825"/>
      <c r="Q152" s="827">
        <v>0</v>
      </c>
      <c r="R152" s="822"/>
      <c r="S152" s="827">
        <v>0</v>
      </c>
      <c r="T152" s="826"/>
      <c r="U152" s="828">
        <v>0</v>
      </c>
    </row>
    <row r="153" spans="1:21" ht="14.45" customHeight="1" x14ac:dyDescent="0.2">
      <c r="A153" s="821">
        <v>9</v>
      </c>
      <c r="B153" s="822" t="s">
        <v>1072</v>
      </c>
      <c r="C153" s="822" t="s">
        <v>1079</v>
      </c>
      <c r="D153" s="823" t="s">
        <v>1632</v>
      </c>
      <c r="E153" s="824" t="s">
        <v>1096</v>
      </c>
      <c r="F153" s="822" t="s">
        <v>1073</v>
      </c>
      <c r="G153" s="822" t="s">
        <v>1193</v>
      </c>
      <c r="H153" s="822" t="s">
        <v>329</v>
      </c>
      <c r="I153" s="822" t="s">
        <v>1319</v>
      </c>
      <c r="J153" s="822" t="s">
        <v>1320</v>
      </c>
      <c r="K153" s="822" t="s">
        <v>1317</v>
      </c>
      <c r="L153" s="825">
        <v>289.07</v>
      </c>
      <c r="M153" s="825">
        <v>8672.0999999999985</v>
      </c>
      <c r="N153" s="822">
        <v>30</v>
      </c>
      <c r="O153" s="826">
        <v>1.5</v>
      </c>
      <c r="P153" s="825"/>
      <c r="Q153" s="827">
        <v>0</v>
      </c>
      <c r="R153" s="822"/>
      <c r="S153" s="827">
        <v>0</v>
      </c>
      <c r="T153" s="826"/>
      <c r="U153" s="828">
        <v>0</v>
      </c>
    </row>
    <row r="154" spans="1:21" ht="14.45" customHeight="1" x14ac:dyDescent="0.2">
      <c r="A154" s="821">
        <v>9</v>
      </c>
      <c r="B154" s="822" t="s">
        <v>1072</v>
      </c>
      <c r="C154" s="822" t="s">
        <v>1079</v>
      </c>
      <c r="D154" s="823" t="s">
        <v>1632</v>
      </c>
      <c r="E154" s="824" t="s">
        <v>1096</v>
      </c>
      <c r="F154" s="822" t="s">
        <v>1073</v>
      </c>
      <c r="G154" s="822" t="s">
        <v>1193</v>
      </c>
      <c r="H154" s="822" t="s">
        <v>329</v>
      </c>
      <c r="I154" s="822" t="s">
        <v>1323</v>
      </c>
      <c r="J154" s="822" t="s">
        <v>1324</v>
      </c>
      <c r="K154" s="822" t="s">
        <v>1317</v>
      </c>
      <c r="L154" s="825">
        <v>289.07</v>
      </c>
      <c r="M154" s="825">
        <v>8672.0999999999985</v>
      </c>
      <c r="N154" s="822">
        <v>30</v>
      </c>
      <c r="O154" s="826">
        <v>1.5</v>
      </c>
      <c r="P154" s="825"/>
      <c r="Q154" s="827">
        <v>0</v>
      </c>
      <c r="R154" s="822"/>
      <c r="S154" s="827">
        <v>0</v>
      </c>
      <c r="T154" s="826"/>
      <c r="U154" s="828">
        <v>0</v>
      </c>
    </row>
    <row r="155" spans="1:21" ht="14.45" customHeight="1" x14ac:dyDescent="0.2">
      <c r="A155" s="821">
        <v>9</v>
      </c>
      <c r="B155" s="822" t="s">
        <v>1072</v>
      </c>
      <c r="C155" s="822" t="s">
        <v>1079</v>
      </c>
      <c r="D155" s="823" t="s">
        <v>1632</v>
      </c>
      <c r="E155" s="824" t="s">
        <v>1096</v>
      </c>
      <c r="F155" s="822" t="s">
        <v>1073</v>
      </c>
      <c r="G155" s="822" t="s">
        <v>1193</v>
      </c>
      <c r="H155" s="822" t="s">
        <v>329</v>
      </c>
      <c r="I155" s="822" t="s">
        <v>1412</v>
      </c>
      <c r="J155" s="822" t="s">
        <v>1413</v>
      </c>
      <c r="K155" s="822" t="s">
        <v>1414</v>
      </c>
      <c r="L155" s="825">
        <v>347.35</v>
      </c>
      <c r="M155" s="825">
        <v>347.35</v>
      </c>
      <c r="N155" s="822">
        <v>1</v>
      </c>
      <c r="O155" s="826">
        <v>1</v>
      </c>
      <c r="P155" s="825">
        <v>347.35</v>
      </c>
      <c r="Q155" s="827">
        <v>1</v>
      </c>
      <c r="R155" s="822">
        <v>1</v>
      </c>
      <c r="S155" s="827">
        <v>1</v>
      </c>
      <c r="T155" s="826">
        <v>1</v>
      </c>
      <c r="U155" s="828">
        <v>1</v>
      </c>
    </row>
    <row r="156" spans="1:21" ht="14.45" customHeight="1" x14ac:dyDescent="0.2">
      <c r="A156" s="821">
        <v>9</v>
      </c>
      <c r="B156" s="822" t="s">
        <v>1072</v>
      </c>
      <c r="C156" s="822" t="s">
        <v>1079</v>
      </c>
      <c r="D156" s="823" t="s">
        <v>1632</v>
      </c>
      <c r="E156" s="824" t="s">
        <v>1096</v>
      </c>
      <c r="F156" s="822" t="s">
        <v>1073</v>
      </c>
      <c r="G156" s="822" t="s">
        <v>1193</v>
      </c>
      <c r="H156" s="822" t="s">
        <v>329</v>
      </c>
      <c r="I156" s="822" t="s">
        <v>1194</v>
      </c>
      <c r="J156" s="822" t="s">
        <v>1195</v>
      </c>
      <c r="K156" s="822" t="s">
        <v>1196</v>
      </c>
      <c r="L156" s="825">
        <v>294.81</v>
      </c>
      <c r="M156" s="825">
        <v>1768.8600000000001</v>
      </c>
      <c r="N156" s="822">
        <v>6</v>
      </c>
      <c r="O156" s="826">
        <v>2</v>
      </c>
      <c r="P156" s="825">
        <v>1179.24</v>
      </c>
      <c r="Q156" s="827">
        <v>0.66666666666666663</v>
      </c>
      <c r="R156" s="822">
        <v>4</v>
      </c>
      <c r="S156" s="827">
        <v>0.66666666666666663</v>
      </c>
      <c r="T156" s="826">
        <v>1</v>
      </c>
      <c r="U156" s="828">
        <v>0.5</v>
      </c>
    </row>
    <row r="157" spans="1:21" ht="14.45" customHeight="1" x14ac:dyDescent="0.2">
      <c r="A157" s="821">
        <v>9</v>
      </c>
      <c r="B157" s="822" t="s">
        <v>1072</v>
      </c>
      <c r="C157" s="822" t="s">
        <v>1079</v>
      </c>
      <c r="D157" s="823" t="s">
        <v>1632</v>
      </c>
      <c r="E157" s="824" t="s">
        <v>1096</v>
      </c>
      <c r="F157" s="822" t="s">
        <v>1073</v>
      </c>
      <c r="G157" s="822" t="s">
        <v>1193</v>
      </c>
      <c r="H157" s="822" t="s">
        <v>329</v>
      </c>
      <c r="I157" s="822" t="s">
        <v>1378</v>
      </c>
      <c r="J157" s="822" t="s">
        <v>1379</v>
      </c>
      <c r="K157" s="822" t="s">
        <v>1380</v>
      </c>
      <c r="L157" s="825">
        <v>331.56</v>
      </c>
      <c r="M157" s="825">
        <v>1326.24</v>
      </c>
      <c r="N157" s="822">
        <v>4</v>
      </c>
      <c r="O157" s="826">
        <v>1</v>
      </c>
      <c r="P157" s="825"/>
      <c r="Q157" s="827">
        <v>0</v>
      </c>
      <c r="R157" s="822"/>
      <c r="S157" s="827">
        <v>0</v>
      </c>
      <c r="T157" s="826"/>
      <c r="U157" s="828">
        <v>0</v>
      </c>
    </row>
    <row r="158" spans="1:21" ht="14.45" customHeight="1" x14ac:dyDescent="0.2">
      <c r="A158" s="821">
        <v>9</v>
      </c>
      <c r="B158" s="822" t="s">
        <v>1072</v>
      </c>
      <c r="C158" s="822" t="s">
        <v>1079</v>
      </c>
      <c r="D158" s="823" t="s">
        <v>1632</v>
      </c>
      <c r="E158" s="824" t="s">
        <v>1096</v>
      </c>
      <c r="F158" s="822" t="s">
        <v>1073</v>
      </c>
      <c r="G158" s="822" t="s">
        <v>1193</v>
      </c>
      <c r="H158" s="822" t="s">
        <v>694</v>
      </c>
      <c r="I158" s="822" t="s">
        <v>1326</v>
      </c>
      <c r="J158" s="822" t="s">
        <v>1310</v>
      </c>
      <c r="K158" s="822" t="s">
        <v>1311</v>
      </c>
      <c r="L158" s="825">
        <v>2963.52</v>
      </c>
      <c r="M158" s="825">
        <v>44452.800000000003</v>
      </c>
      <c r="N158" s="822">
        <v>15</v>
      </c>
      <c r="O158" s="826">
        <v>4</v>
      </c>
      <c r="P158" s="825">
        <v>11854.08</v>
      </c>
      <c r="Q158" s="827">
        <v>0.26666666666666666</v>
      </c>
      <c r="R158" s="822">
        <v>4</v>
      </c>
      <c r="S158" s="827">
        <v>0.26666666666666666</v>
      </c>
      <c r="T158" s="826">
        <v>1</v>
      </c>
      <c r="U158" s="828">
        <v>0.25</v>
      </c>
    </row>
    <row r="159" spans="1:21" ht="14.45" customHeight="1" x14ac:dyDescent="0.2">
      <c r="A159" s="821">
        <v>9</v>
      </c>
      <c r="B159" s="822" t="s">
        <v>1072</v>
      </c>
      <c r="C159" s="822" t="s">
        <v>1079</v>
      </c>
      <c r="D159" s="823" t="s">
        <v>1632</v>
      </c>
      <c r="E159" s="824" t="s">
        <v>1096</v>
      </c>
      <c r="F159" s="822" t="s">
        <v>1073</v>
      </c>
      <c r="G159" s="822" t="s">
        <v>1193</v>
      </c>
      <c r="H159" s="822" t="s">
        <v>694</v>
      </c>
      <c r="I159" s="822" t="s">
        <v>1327</v>
      </c>
      <c r="J159" s="822" t="s">
        <v>1328</v>
      </c>
      <c r="K159" s="822" t="s">
        <v>1196</v>
      </c>
      <c r="L159" s="825">
        <v>1614.9</v>
      </c>
      <c r="M159" s="825">
        <v>4844.7000000000007</v>
      </c>
      <c r="N159" s="822">
        <v>3</v>
      </c>
      <c r="O159" s="826">
        <v>1</v>
      </c>
      <c r="P159" s="825"/>
      <c r="Q159" s="827">
        <v>0</v>
      </c>
      <c r="R159" s="822"/>
      <c r="S159" s="827">
        <v>0</v>
      </c>
      <c r="T159" s="826"/>
      <c r="U159" s="828">
        <v>0</v>
      </c>
    </row>
    <row r="160" spans="1:21" ht="14.45" customHeight="1" x14ac:dyDescent="0.2">
      <c r="A160" s="821">
        <v>9</v>
      </c>
      <c r="B160" s="822" t="s">
        <v>1072</v>
      </c>
      <c r="C160" s="822" t="s">
        <v>1079</v>
      </c>
      <c r="D160" s="823" t="s">
        <v>1632</v>
      </c>
      <c r="E160" s="824" t="s">
        <v>1096</v>
      </c>
      <c r="F160" s="822" t="s">
        <v>1074</v>
      </c>
      <c r="G160" s="822" t="s">
        <v>1197</v>
      </c>
      <c r="H160" s="822" t="s">
        <v>329</v>
      </c>
      <c r="I160" s="822" t="s">
        <v>1386</v>
      </c>
      <c r="J160" s="822" t="s">
        <v>1199</v>
      </c>
      <c r="K160" s="822"/>
      <c r="L160" s="825">
        <v>0</v>
      </c>
      <c r="M160" s="825">
        <v>0</v>
      </c>
      <c r="N160" s="822">
        <v>1</v>
      </c>
      <c r="O160" s="826">
        <v>1</v>
      </c>
      <c r="P160" s="825">
        <v>0</v>
      </c>
      <c r="Q160" s="827"/>
      <c r="R160" s="822">
        <v>1</v>
      </c>
      <c r="S160" s="827">
        <v>1</v>
      </c>
      <c r="T160" s="826">
        <v>1</v>
      </c>
      <c r="U160" s="828">
        <v>1</v>
      </c>
    </row>
    <row r="161" spans="1:21" ht="14.45" customHeight="1" x14ac:dyDescent="0.2">
      <c r="A161" s="821">
        <v>9</v>
      </c>
      <c r="B161" s="822" t="s">
        <v>1072</v>
      </c>
      <c r="C161" s="822" t="s">
        <v>1079</v>
      </c>
      <c r="D161" s="823" t="s">
        <v>1632</v>
      </c>
      <c r="E161" s="824" t="s">
        <v>1096</v>
      </c>
      <c r="F161" s="822" t="s">
        <v>1074</v>
      </c>
      <c r="G161" s="822" t="s">
        <v>1197</v>
      </c>
      <c r="H161" s="822" t="s">
        <v>329</v>
      </c>
      <c r="I161" s="822" t="s">
        <v>1336</v>
      </c>
      <c r="J161" s="822" t="s">
        <v>1199</v>
      </c>
      <c r="K161" s="822"/>
      <c r="L161" s="825">
        <v>0</v>
      </c>
      <c r="M161" s="825">
        <v>0</v>
      </c>
      <c r="N161" s="822">
        <v>1</v>
      </c>
      <c r="O161" s="826">
        <v>1</v>
      </c>
      <c r="P161" s="825"/>
      <c r="Q161" s="827"/>
      <c r="R161" s="822"/>
      <c r="S161" s="827">
        <v>0</v>
      </c>
      <c r="T161" s="826"/>
      <c r="U161" s="828">
        <v>0</v>
      </c>
    </row>
    <row r="162" spans="1:21" ht="14.45" customHeight="1" x14ac:dyDescent="0.2">
      <c r="A162" s="821">
        <v>9</v>
      </c>
      <c r="B162" s="822" t="s">
        <v>1072</v>
      </c>
      <c r="C162" s="822" t="s">
        <v>1079</v>
      </c>
      <c r="D162" s="823" t="s">
        <v>1632</v>
      </c>
      <c r="E162" s="824" t="s">
        <v>1094</v>
      </c>
      <c r="F162" s="822" t="s">
        <v>1073</v>
      </c>
      <c r="G162" s="822" t="s">
        <v>1415</v>
      </c>
      <c r="H162" s="822" t="s">
        <v>329</v>
      </c>
      <c r="I162" s="822" t="s">
        <v>1416</v>
      </c>
      <c r="J162" s="822" t="s">
        <v>1417</v>
      </c>
      <c r="K162" s="822" t="s">
        <v>1418</v>
      </c>
      <c r="L162" s="825">
        <v>17.72</v>
      </c>
      <c r="M162" s="825">
        <v>17.72</v>
      </c>
      <c r="N162" s="822">
        <v>1</v>
      </c>
      <c r="O162" s="826">
        <v>1</v>
      </c>
      <c r="P162" s="825">
        <v>17.72</v>
      </c>
      <c r="Q162" s="827">
        <v>1</v>
      </c>
      <c r="R162" s="822">
        <v>1</v>
      </c>
      <c r="S162" s="827">
        <v>1</v>
      </c>
      <c r="T162" s="826">
        <v>1</v>
      </c>
      <c r="U162" s="828">
        <v>1</v>
      </c>
    </row>
    <row r="163" spans="1:21" ht="14.45" customHeight="1" x14ac:dyDescent="0.2">
      <c r="A163" s="821">
        <v>9</v>
      </c>
      <c r="B163" s="822" t="s">
        <v>1072</v>
      </c>
      <c r="C163" s="822" t="s">
        <v>1079</v>
      </c>
      <c r="D163" s="823" t="s">
        <v>1632</v>
      </c>
      <c r="E163" s="824" t="s">
        <v>1094</v>
      </c>
      <c r="F163" s="822" t="s">
        <v>1073</v>
      </c>
      <c r="G163" s="822" t="s">
        <v>1102</v>
      </c>
      <c r="H163" s="822" t="s">
        <v>694</v>
      </c>
      <c r="I163" s="822" t="s">
        <v>1103</v>
      </c>
      <c r="J163" s="822" t="s">
        <v>1104</v>
      </c>
      <c r="K163" s="822" t="s">
        <v>1105</v>
      </c>
      <c r="L163" s="825">
        <v>56.06</v>
      </c>
      <c r="M163" s="825">
        <v>56.06</v>
      </c>
      <c r="N163" s="822">
        <v>1</v>
      </c>
      <c r="O163" s="826">
        <v>1</v>
      </c>
      <c r="P163" s="825">
        <v>56.06</v>
      </c>
      <c r="Q163" s="827">
        <v>1</v>
      </c>
      <c r="R163" s="822">
        <v>1</v>
      </c>
      <c r="S163" s="827">
        <v>1</v>
      </c>
      <c r="T163" s="826">
        <v>1</v>
      </c>
      <c r="U163" s="828">
        <v>1</v>
      </c>
    </row>
    <row r="164" spans="1:21" ht="14.45" customHeight="1" x14ac:dyDescent="0.2">
      <c r="A164" s="821">
        <v>9</v>
      </c>
      <c r="B164" s="822" t="s">
        <v>1072</v>
      </c>
      <c r="C164" s="822" t="s">
        <v>1079</v>
      </c>
      <c r="D164" s="823" t="s">
        <v>1632</v>
      </c>
      <c r="E164" s="824" t="s">
        <v>1094</v>
      </c>
      <c r="F164" s="822" t="s">
        <v>1073</v>
      </c>
      <c r="G164" s="822" t="s">
        <v>1110</v>
      </c>
      <c r="H164" s="822" t="s">
        <v>329</v>
      </c>
      <c r="I164" s="822" t="s">
        <v>1398</v>
      </c>
      <c r="J164" s="822" t="s">
        <v>1112</v>
      </c>
      <c r="K164" s="822" t="s">
        <v>1399</v>
      </c>
      <c r="L164" s="825">
        <v>42.1</v>
      </c>
      <c r="M164" s="825">
        <v>42.1</v>
      </c>
      <c r="N164" s="822">
        <v>1</v>
      </c>
      <c r="O164" s="826">
        <v>1</v>
      </c>
      <c r="P164" s="825">
        <v>42.1</v>
      </c>
      <c r="Q164" s="827">
        <v>1</v>
      </c>
      <c r="R164" s="822">
        <v>1</v>
      </c>
      <c r="S164" s="827">
        <v>1</v>
      </c>
      <c r="T164" s="826">
        <v>1</v>
      </c>
      <c r="U164" s="828">
        <v>1</v>
      </c>
    </row>
    <row r="165" spans="1:21" ht="14.45" customHeight="1" x14ac:dyDescent="0.2">
      <c r="A165" s="821">
        <v>9</v>
      </c>
      <c r="B165" s="822" t="s">
        <v>1072</v>
      </c>
      <c r="C165" s="822" t="s">
        <v>1079</v>
      </c>
      <c r="D165" s="823" t="s">
        <v>1632</v>
      </c>
      <c r="E165" s="824" t="s">
        <v>1094</v>
      </c>
      <c r="F165" s="822" t="s">
        <v>1073</v>
      </c>
      <c r="G165" s="822" t="s">
        <v>1400</v>
      </c>
      <c r="H165" s="822" t="s">
        <v>329</v>
      </c>
      <c r="I165" s="822" t="s">
        <v>1419</v>
      </c>
      <c r="J165" s="822" t="s">
        <v>1420</v>
      </c>
      <c r="K165" s="822" t="s">
        <v>1354</v>
      </c>
      <c r="L165" s="825">
        <v>176.32</v>
      </c>
      <c r="M165" s="825">
        <v>176.32</v>
      </c>
      <c r="N165" s="822">
        <v>1</v>
      </c>
      <c r="O165" s="826">
        <v>0.5</v>
      </c>
      <c r="P165" s="825"/>
      <c r="Q165" s="827">
        <v>0</v>
      </c>
      <c r="R165" s="822"/>
      <c r="S165" s="827">
        <v>0</v>
      </c>
      <c r="T165" s="826"/>
      <c r="U165" s="828">
        <v>0</v>
      </c>
    </row>
    <row r="166" spans="1:21" ht="14.45" customHeight="1" x14ac:dyDescent="0.2">
      <c r="A166" s="821">
        <v>9</v>
      </c>
      <c r="B166" s="822" t="s">
        <v>1072</v>
      </c>
      <c r="C166" s="822" t="s">
        <v>1079</v>
      </c>
      <c r="D166" s="823" t="s">
        <v>1632</v>
      </c>
      <c r="E166" s="824" t="s">
        <v>1094</v>
      </c>
      <c r="F166" s="822" t="s">
        <v>1073</v>
      </c>
      <c r="G166" s="822" t="s">
        <v>1121</v>
      </c>
      <c r="H166" s="822" t="s">
        <v>329</v>
      </c>
      <c r="I166" s="822" t="s">
        <v>1122</v>
      </c>
      <c r="J166" s="822" t="s">
        <v>1123</v>
      </c>
      <c r="K166" s="822" t="s">
        <v>1124</v>
      </c>
      <c r="L166" s="825">
        <v>236.03</v>
      </c>
      <c r="M166" s="825">
        <v>236.03</v>
      </c>
      <c r="N166" s="822">
        <v>1</v>
      </c>
      <c r="O166" s="826">
        <v>1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9</v>
      </c>
      <c r="B167" s="822" t="s">
        <v>1072</v>
      </c>
      <c r="C167" s="822" t="s">
        <v>1079</v>
      </c>
      <c r="D167" s="823" t="s">
        <v>1632</v>
      </c>
      <c r="E167" s="824" t="s">
        <v>1094</v>
      </c>
      <c r="F167" s="822" t="s">
        <v>1073</v>
      </c>
      <c r="G167" s="822" t="s">
        <v>1121</v>
      </c>
      <c r="H167" s="822" t="s">
        <v>329</v>
      </c>
      <c r="I167" s="822" t="s">
        <v>1421</v>
      </c>
      <c r="J167" s="822" t="s">
        <v>1422</v>
      </c>
      <c r="K167" s="822" t="s">
        <v>1423</v>
      </c>
      <c r="L167" s="825">
        <v>354.04</v>
      </c>
      <c r="M167" s="825">
        <v>708.08</v>
      </c>
      <c r="N167" s="822">
        <v>2</v>
      </c>
      <c r="O167" s="826">
        <v>1</v>
      </c>
      <c r="P167" s="825">
        <v>354.04</v>
      </c>
      <c r="Q167" s="827">
        <v>0.5</v>
      </c>
      <c r="R167" s="822">
        <v>1</v>
      </c>
      <c r="S167" s="827">
        <v>0.5</v>
      </c>
      <c r="T167" s="826">
        <v>0.5</v>
      </c>
      <c r="U167" s="828">
        <v>0.5</v>
      </c>
    </row>
    <row r="168" spans="1:21" ht="14.45" customHeight="1" x14ac:dyDescent="0.2">
      <c r="A168" s="821">
        <v>9</v>
      </c>
      <c r="B168" s="822" t="s">
        <v>1072</v>
      </c>
      <c r="C168" s="822" t="s">
        <v>1079</v>
      </c>
      <c r="D168" s="823" t="s">
        <v>1632</v>
      </c>
      <c r="E168" s="824" t="s">
        <v>1094</v>
      </c>
      <c r="F168" s="822" t="s">
        <v>1073</v>
      </c>
      <c r="G168" s="822" t="s">
        <v>1133</v>
      </c>
      <c r="H168" s="822" t="s">
        <v>329</v>
      </c>
      <c r="I168" s="822" t="s">
        <v>1424</v>
      </c>
      <c r="J168" s="822" t="s">
        <v>650</v>
      </c>
      <c r="K168" s="822" t="s">
        <v>1425</v>
      </c>
      <c r="L168" s="825">
        <v>52.19</v>
      </c>
      <c r="M168" s="825">
        <v>52.19</v>
      </c>
      <c r="N168" s="822">
        <v>1</v>
      </c>
      <c r="O168" s="826">
        <v>1</v>
      </c>
      <c r="P168" s="825">
        <v>52.19</v>
      </c>
      <c r="Q168" s="827">
        <v>1</v>
      </c>
      <c r="R168" s="822">
        <v>1</v>
      </c>
      <c r="S168" s="827">
        <v>1</v>
      </c>
      <c r="T168" s="826">
        <v>1</v>
      </c>
      <c r="U168" s="828">
        <v>1</v>
      </c>
    </row>
    <row r="169" spans="1:21" ht="14.45" customHeight="1" x14ac:dyDescent="0.2">
      <c r="A169" s="821">
        <v>9</v>
      </c>
      <c r="B169" s="822" t="s">
        <v>1072</v>
      </c>
      <c r="C169" s="822" t="s">
        <v>1079</v>
      </c>
      <c r="D169" s="823" t="s">
        <v>1632</v>
      </c>
      <c r="E169" s="824" t="s">
        <v>1094</v>
      </c>
      <c r="F169" s="822" t="s">
        <v>1073</v>
      </c>
      <c r="G169" s="822" t="s">
        <v>1133</v>
      </c>
      <c r="H169" s="822" t="s">
        <v>329</v>
      </c>
      <c r="I169" s="822" t="s">
        <v>1134</v>
      </c>
      <c r="J169" s="822" t="s">
        <v>650</v>
      </c>
      <c r="K169" s="822" t="s">
        <v>651</v>
      </c>
      <c r="L169" s="825">
        <v>105.63</v>
      </c>
      <c r="M169" s="825">
        <v>211.26</v>
      </c>
      <c r="N169" s="822">
        <v>2</v>
      </c>
      <c r="O169" s="826">
        <v>1</v>
      </c>
      <c r="P169" s="825"/>
      <c r="Q169" s="827">
        <v>0</v>
      </c>
      <c r="R169" s="822"/>
      <c r="S169" s="827">
        <v>0</v>
      </c>
      <c r="T169" s="826"/>
      <c r="U169" s="828">
        <v>0</v>
      </c>
    </row>
    <row r="170" spans="1:21" ht="14.45" customHeight="1" x14ac:dyDescent="0.2">
      <c r="A170" s="821">
        <v>9</v>
      </c>
      <c r="B170" s="822" t="s">
        <v>1072</v>
      </c>
      <c r="C170" s="822" t="s">
        <v>1079</v>
      </c>
      <c r="D170" s="823" t="s">
        <v>1632</v>
      </c>
      <c r="E170" s="824" t="s">
        <v>1094</v>
      </c>
      <c r="F170" s="822" t="s">
        <v>1073</v>
      </c>
      <c r="G170" s="822" t="s">
        <v>1426</v>
      </c>
      <c r="H170" s="822" t="s">
        <v>329</v>
      </c>
      <c r="I170" s="822" t="s">
        <v>1427</v>
      </c>
      <c r="J170" s="822" t="s">
        <v>1428</v>
      </c>
      <c r="K170" s="822" t="s">
        <v>1429</v>
      </c>
      <c r="L170" s="825">
        <v>0</v>
      </c>
      <c r="M170" s="825">
        <v>0</v>
      </c>
      <c r="N170" s="822">
        <v>1</v>
      </c>
      <c r="O170" s="826">
        <v>1</v>
      </c>
      <c r="P170" s="825"/>
      <c r="Q170" s="827"/>
      <c r="R170" s="822"/>
      <c r="S170" s="827">
        <v>0</v>
      </c>
      <c r="T170" s="826"/>
      <c r="U170" s="828">
        <v>0</v>
      </c>
    </row>
    <row r="171" spans="1:21" ht="14.45" customHeight="1" x14ac:dyDescent="0.2">
      <c r="A171" s="821">
        <v>9</v>
      </c>
      <c r="B171" s="822" t="s">
        <v>1072</v>
      </c>
      <c r="C171" s="822" t="s">
        <v>1079</v>
      </c>
      <c r="D171" s="823" t="s">
        <v>1632</v>
      </c>
      <c r="E171" s="824" t="s">
        <v>1094</v>
      </c>
      <c r="F171" s="822" t="s">
        <v>1073</v>
      </c>
      <c r="G171" s="822" t="s">
        <v>1430</v>
      </c>
      <c r="H171" s="822" t="s">
        <v>329</v>
      </c>
      <c r="I171" s="822" t="s">
        <v>1431</v>
      </c>
      <c r="J171" s="822" t="s">
        <v>672</v>
      </c>
      <c r="K171" s="822" t="s">
        <v>1432</v>
      </c>
      <c r="L171" s="825">
        <v>0</v>
      </c>
      <c r="M171" s="825">
        <v>0</v>
      </c>
      <c r="N171" s="822">
        <v>1</v>
      </c>
      <c r="O171" s="826">
        <v>1</v>
      </c>
      <c r="P171" s="825">
        <v>0</v>
      </c>
      <c r="Q171" s="827"/>
      <c r="R171" s="822">
        <v>1</v>
      </c>
      <c r="S171" s="827">
        <v>1</v>
      </c>
      <c r="T171" s="826">
        <v>1</v>
      </c>
      <c r="U171" s="828">
        <v>1</v>
      </c>
    </row>
    <row r="172" spans="1:21" ht="14.45" customHeight="1" x14ac:dyDescent="0.2">
      <c r="A172" s="821">
        <v>9</v>
      </c>
      <c r="B172" s="822" t="s">
        <v>1072</v>
      </c>
      <c r="C172" s="822" t="s">
        <v>1079</v>
      </c>
      <c r="D172" s="823" t="s">
        <v>1632</v>
      </c>
      <c r="E172" s="824" t="s">
        <v>1094</v>
      </c>
      <c r="F172" s="822" t="s">
        <v>1073</v>
      </c>
      <c r="G172" s="822" t="s">
        <v>1139</v>
      </c>
      <c r="H172" s="822" t="s">
        <v>329</v>
      </c>
      <c r="I172" s="822" t="s">
        <v>1227</v>
      </c>
      <c r="J172" s="822" t="s">
        <v>674</v>
      </c>
      <c r="K172" s="822" t="s">
        <v>675</v>
      </c>
      <c r="L172" s="825">
        <v>49.04</v>
      </c>
      <c r="M172" s="825">
        <v>147.12</v>
      </c>
      <c r="N172" s="822">
        <v>3</v>
      </c>
      <c r="O172" s="826">
        <v>2</v>
      </c>
      <c r="P172" s="825">
        <v>147.12</v>
      </c>
      <c r="Q172" s="827">
        <v>1</v>
      </c>
      <c r="R172" s="822">
        <v>3</v>
      </c>
      <c r="S172" s="827">
        <v>1</v>
      </c>
      <c r="T172" s="826">
        <v>2</v>
      </c>
      <c r="U172" s="828">
        <v>1</v>
      </c>
    </row>
    <row r="173" spans="1:21" ht="14.45" customHeight="1" x14ac:dyDescent="0.2">
      <c r="A173" s="821">
        <v>9</v>
      </c>
      <c r="B173" s="822" t="s">
        <v>1072</v>
      </c>
      <c r="C173" s="822" t="s">
        <v>1079</v>
      </c>
      <c r="D173" s="823" t="s">
        <v>1632</v>
      </c>
      <c r="E173" s="824" t="s">
        <v>1094</v>
      </c>
      <c r="F173" s="822" t="s">
        <v>1073</v>
      </c>
      <c r="G173" s="822" t="s">
        <v>1139</v>
      </c>
      <c r="H173" s="822" t="s">
        <v>329</v>
      </c>
      <c r="I173" s="822" t="s">
        <v>1433</v>
      </c>
      <c r="J173" s="822" t="s">
        <v>674</v>
      </c>
      <c r="K173" s="822" t="s">
        <v>675</v>
      </c>
      <c r="L173" s="825">
        <v>49.04</v>
      </c>
      <c r="M173" s="825">
        <v>49.04</v>
      </c>
      <c r="N173" s="822">
        <v>1</v>
      </c>
      <c r="O173" s="826">
        <v>0.5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9</v>
      </c>
      <c r="B174" s="822" t="s">
        <v>1072</v>
      </c>
      <c r="C174" s="822" t="s">
        <v>1079</v>
      </c>
      <c r="D174" s="823" t="s">
        <v>1632</v>
      </c>
      <c r="E174" s="824" t="s">
        <v>1094</v>
      </c>
      <c r="F174" s="822" t="s">
        <v>1073</v>
      </c>
      <c r="G174" s="822" t="s">
        <v>1197</v>
      </c>
      <c r="H174" s="822" t="s">
        <v>329</v>
      </c>
      <c r="I174" s="822" t="s">
        <v>1231</v>
      </c>
      <c r="J174" s="822" t="s">
        <v>1199</v>
      </c>
      <c r="K174" s="822"/>
      <c r="L174" s="825">
        <v>0</v>
      </c>
      <c r="M174" s="825">
        <v>0</v>
      </c>
      <c r="N174" s="822">
        <v>1</v>
      </c>
      <c r="O174" s="826">
        <v>1</v>
      </c>
      <c r="P174" s="825">
        <v>0</v>
      </c>
      <c r="Q174" s="827"/>
      <c r="R174" s="822">
        <v>1</v>
      </c>
      <c r="S174" s="827">
        <v>1</v>
      </c>
      <c r="T174" s="826">
        <v>1</v>
      </c>
      <c r="U174" s="828">
        <v>1</v>
      </c>
    </row>
    <row r="175" spans="1:21" ht="14.45" customHeight="1" x14ac:dyDescent="0.2">
      <c r="A175" s="821">
        <v>9</v>
      </c>
      <c r="B175" s="822" t="s">
        <v>1072</v>
      </c>
      <c r="C175" s="822" t="s">
        <v>1079</v>
      </c>
      <c r="D175" s="823" t="s">
        <v>1632</v>
      </c>
      <c r="E175" s="824" t="s">
        <v>1094</v>
      </c>
      <c r="F175" s="822" t="s">
        <v>1073</v>
      </c>
      <c r="G175" s="822" t="s">
        <v>1232</v>
      </c>
      <c r="H175" s="822" t="s">
        <v>329</v>
      </c>
      <c r="I175" s="822" t="s">
        <v>1233</v>
      </c>
      <c r="J175" s="822" t="s">
        <v>679</v>
      </c>
      <c r="K175" s="822" t="s">
        <v>1234</v>
      </c>
      <c r="L175" s="825">
        <v>42.14</v>
      </c>
      <c r="M175" s="825">
        <v>294.97999999999996</v>
      </c>
      <c r="N175" s="822">
        <v>7</v>
      </c>
      <c r="O175" s="826">
        <v>4.5</v>
      </c>
      <c r="P175" s="825">
        <v>42.14</v>
      </c>
      <c r="Q175" s="827">
        <v>0.14285714285714288</v>
      </c>
      <c r="R175" s="822">
        <v>1</v>
      </c>
      <c r="S175" s="827">
        <v>0.14285714285714285</v>
      </c>
      <c r="T175" s="826">
        <v>0.5</v>
      </c>
      <c r="U175" s="828">
        <v>0.1111111111111111</v>
      </c>
    </row>
    <row r="176" spans="1:21" ht="14.45" customHeight="1" x14ac:dyDescent="0.2">
      <c r="A176" s="821">
        <v>9</v>
      </c>
      <c r="B176" s="822" t="s">
        <v>1072</v>
      </c>
      <c r="C176" s="822" t="s">
        <v>1079</v>
      </c>
      <c r="D176" s="823" t="s">
        <v>1632</v>
      </c>
      <c r="E176" s="824" t="s">
        <v>1094</v>
      </c>
      <c r="F176" s="822" t="s">
        <v>1073</v>
      </c>
      <c r="G176" s="822" t="s">
        <v>1434</v>
      </c>
      <c r="H176" s="822" t="s">
        <v>329</v>
      </c>
      <c r="I176" s="822" t="s">
        <v>1435</v>
      </c>
      <c r="J176" s="822" t="s">
        <v>669</v>
      </c>
      <c r="K176" s="822" t="s">
        <v>670</v>
      </c>
      <c r="L176" s="825">
        <v>0</v>
      </c>
      <c r="M176" s="825">
        <v>0</v>
      </c>
      <c r="N176" s="822">
        <v>1</v>
      </c>
      <c r="O176" s="826">
        <v>1</v>
      </c>
      <c r="P176" s="825"/>
      <c r="Q176" s="827"/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9</v>
      </c>
      <c r="B177" s="822" t="s">
        <v>1072</v>
      </c>
      <c r="C177" s="822" t="s">
        <v>1079</v>
      </c>
      <c r="D177" s="823" t="s">
        <v>1632</v>
      </c>
      <c r="E177" s="824" t="s">
        <v>1094</v>
      </c>
      <c r="F177" s="822" t="s">
        <v>1073</v>
      </c>
      <c r="G177" s="822" t="s">
        <v>1149</v>
      </c>
      <c r="H177" s="822" t="s">
        <v>329</v>
      </c>
      <c r="I177" s="822" t="s">
        <v>1436</v>
      </c>
      <c r="J177" s="822" t="s">
        <v>1437</v>
      </c>
      <c r="K177" s="822" t="s">
        <v>1438</v>
      </c>
      <c r="L177" s="825">
        <v>0</v>
      </c>
      <c r="M177" s="825">
        <v>0</v>
      </c>
      <c r="N177" s="822">
        <v>2</v>
      </c>
      <c r="O177" s="826">
        <v>1.5</v>
      </c>
      <c r="P177" s="825">
        <v>0</v>
      </c>
      <c r="Q177" s="827"/>
      <c r="R177" s="822">
        <v>1</v>
      </c>
      <c r="S177" s="827">
        <v>0.5</v>
      </c>
      <c r="T177" s="826">
        <v>0.5</v>
      </c>
      <c r="U177" s="828">
        <v>0.33333333333333331</v>
      </c>
    </row>
    <row r="178" spans="1:21" ht="14.45" customHeight="1" x14ac:dyDescent="0.2">
      <c r="A178" s="821">
        <v>9</v>
      </c>
      <c r="B178" s="822" t="s">
        <v>1072</v>
      </c>
      <c r="C178" s="822" t="s">
        <v>1079</v>
      </c>
      <c r="D178" s="823" t="s">
        <v>1632</v>
      </c>
      <c r="E178" s="824" t="s">
        <v>1094</v>
      </c>
      <c r="F178" s="822" t="s">
        <v>1073</v>
      </c>
      <c r="G178" s="822" t="s">
        <v>1149</v>
      </c>
      <c r="H178" s="822" t="s">
        <v>329</v>
      </c>
      <c r="I178" s="822" t="s">
        <v>1439</v>
      </c>
      <c r="J178" s="822" t="s">
        <v>1437</v>
      </c>
      <c r="K178" s="822" t="s">
        <v>1440</v>
      </c>
      <c r="L178" s="825">
        <v>0</v>
      </c>
      <c r="M178" s="825">
        <v>0</v>
      </c>
      <c r="N178" s="822">
        <v>1</v>
      </c>
      <c r="O178" s="826">
        <v>1</v>
      </c>
      <c r="P178" s="825">
        <v>0</v>
      </c>
      <c r="Q178" s="827"/>
      <c r="R178" s="822">
        <v>1</v>
      </c>
      <c r="S178" s="827">
        <v>1</v>
      </c>
      <c r="T178" s="826">
        <v>1</v>
      </c>
      <c r="U178" s="828">
        <v>1</v>
      </c>
    </row>
    <row r="179" spans="1:21" ht="14.45" customHeight="1" x14ac:dyDescent="0.2">
      <c r="A179" s="821">
        <v>9</v>
      </c>
      <c r="B179" s="822" t="s">
        <v>1072</v>
      </c>
      <c r="C179" s="822" t="s">
        <v>1079</v>
      </c>
      <c r="D179" s="823" t="s">
        <v>1632</v>
      </c>
      <c r="E179" s="824" t="s">
        <v>1094</v>
      </c>
      <c r="F179" s="822" t="s">
        <v>1073</v>
      </c>
      <c r="G179" s="822" t="s">
        <v>1242</v>
      </c>
      <c r="H179" s="822" t="s">
        <v>329</v>
      </c>
      <c r="I179" s="822" t="s">
        <v>1243</v>
      </c>
      <c r="J179" s="822" t="s">
        <v>868</v>
      </c>
      <c r="K179" s="822" t="s">
        <v>1244</v>
      </c>
      <c r="L179" s="825">
        <v>16.079999999999998</v>
      </c>
      <c r="M179" s="825">
        <v>16.079999999999998</v>
      </c>
      <c r="N179" s="822">
        <v>1</v>
      </c>
      <c r="O179" s="826">
        <v>0.5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9</v>
      </c>
      <c r="B180" s="822" t="s">
        <v>1072</v>
      </c>
      <c r="C180" s="822" t="s">
        <v>1079</v>
      </c>
      <c r="D180" s="823" t="s">
        <v>1632</v>
      </c>
      <c r="E180" s="824" t="s">
        <v>1094</v>
      </c>
      <c r="F180" s="822" t="s">
        <v>1073</v>
      </c>
      <c r="G180" s="822" t="s">
        <v>1408</v>
      </c>
      <c r="H180" s="822" t="s">
        <v>329</v>
      </c>
      <c r="I180" s="822" t="s">
        <v>1441</v>
      </c>
      <c r="J180" s="822" t="s">
        <v>1410</v>
      </c>
      <c r="K180" s="822" t="s">
        <v>1442</v>
      </c>
      <c r="L180" s="825">
        <v>73.989999999999995</v>
      </c>
      <c r="M180" s="825">
        <v>73.989999999999995</v>
      </c>
      <c r="N180" s="822">
        <v>1</v>
      </c>
      <c r="O180" s="826">
        <v>0.5</v>
      </c>
      <c r="P180" s="825">
        <v>73.989999999999995</v>
      </c>
      <c r="Q180" s="827">
        <v>1</v>
      </c>
      <c r="R180" s="822">
        <v>1</v>
      </c>
      <c r="S180" s="827">
        <v>1</v>
      </c>
      <c r="T180" s="826">
        <v>0.5</v>
      </c>
      <c r="U180" s="828">
        <v>1</v>
      </c>
    </row>
    <row r="181" spans="1:21" ht="14.45" customHeight="1" x14ac:dyDescent="0.2">
      <c r="A181" s="821">
        <v>9</v>
      </c>
      <c r="B181" s="822" t="s">
        <v>1072</v>
      </c>
      <c r="C181" s="822" t="s">
        <v>1079</v>
      </c>
      <c r="D181" s="823" t="s">
        <v>1632</v>
      </c>
      <c r="E181" s="824" t="s">
        <v>1094</v>
      </c>
      <c r="F181" s="822" t="s">
        <v>1073</v>
      </c>
      <c r="G181" s="822" t="s">
        <v>1248</v>
      </c>
      <c r="H181" s="822" t="s">
        <v>329</v>
      </c>
      <c r="I181" s="822" t="s">
        <v>1443</v>
      </c>
      <c r="J181" s="822" t="s">
        <v>826</v>
      </c>
      <c r="K181" s="822" t="s">
        <v>1444</v>
      </c>
      <c r="L181" s="825">
        <v>36.54</v>
      </c>
      <c r="M181" s="825">
        <v>36.54</v>
      </c>
      <c r="N181" s="822">
        <v>1</v>
      </c>
      <c r="O181" s="826">
        <v>0.5</v>
      </c>
      <c r="P181" s="825"/>
      <c r="Q181" s="827">
        <v>0</v>
      </c>
      <c r="R181" s="822"/>
      <c r="S181" s="827">
        <v>0</v>
      </c>
      <c r="T181" s="826"/>
      <c r="U181" s="828">
        <v>0</v>
      </c>
    </row>
    <row r="182" spans="1:21" ht="14.45" customHeight="1" x14ac:dyDescent="0.2">
      <c r="A182" s="821">
        <v>9</v>
      </c>
      <c r="B182" s="822" t="s">
        <v>1072</v>
      </c>
      <c r="C182" s="822" t="s">
        <v>1079</v>
      </c>
      <c r="D182" s="823" t="s">
        <v>1632</v>
      </c>
      <c r="E182" s="824" t="s">
        <v>1094</v>
      </c>
      <c r="F182" s="822" t="s">
        <v>1073</v>
      </c>
      <c r="G182" s="822" t="s">
        <v>1248</v>
      </c>
      <c r="H182" s="822" t="s">
        <v>329</v>
      </c>
      <c r="I182" s="822" t="s">
        <v>1249</v>
      </c>
      <c r="J182" s="822" t="s">
        <v>826</v>
      </c>
      <c r="K182" s="822" t="s">
        <v>1250</v>
      </c>
      <c r="L182" s="825">
        <v>36.54</v>
      </c>
      <c r="M182" s="825">
        <v>73.08</v>
      </c>
      <c r="N182" s="822">
        <v>2</v>
      </c>
      <c r="O182" s="826">
        <v>1.5</v>
      </c>
      <c r="P182" s="825">
        <v>36.54</v>
      </c>
      <c r="Q182" s="827">
        <v>0.5</v>
      </c>
      <c r="R182" s="822">
        <v>1</v>
      </c>
      <c r="S182" s="827">
        <v>0.5</v>
      </c>
      <c r="T182" s="826">
        <v>0.5</v>
      </c>
      <c r="U182" s="828">
        <v>0.33333333333333331</v>
      </c>
    </row>
    <row r="183" spans="1:21" ht="14.45" customHeight="1" x14ac:dyDescent="0.2">
      <c r="A183" s="821">
        <v>9</v>
      </c>
      <c r="B183" s="822" t="s">
        <v>1072</v>
      </c>
      <c r="C183" s="822" t="s">
        <v>1079</v>
      </c>
      <c r="D183" s="823" t="s">
        <v>1632</v>
      </c>
      <c r="E183" s="824" t="s">
        <v>1094</v>
      </c>
      <c r="F183" s="822" t="s">
        <v>1073</v>
      </c>
      <c r="G183" s="822" t="s">
        <v>1445</v>
      </c>
      <c r="H183" s="822" t="s">
        <v>329</v>
      </c>
      <c r="I183" s="822" t="s">
        <v>1446</v>
      </c>
      <c r="J183" s="822" t="s">
        <v>1447</v>
      </c>
      <c r="K183" s="822" t="s">
        <v>1448</v>
      </c>
      <c r="L183" s="825">
        <v>380.18</v>
      </c>
      <c r="M183" s="825">
        <v>380.18</v>
      </c>
      <c r="N183" s="822">
        <v>1</v>
      </c>
      <c r="O183" s="826">
        <v>1</v>
      </c>
      <c r="P183" s="825">
        <v>380.18</v>
      </c>
      <c r="Q183" s="827">
        <v>1</v>
      </c>
      <c r="R183" s="822">
        <v>1</v>
      </c>
      <c r="S183" s="827">
        <v>1</v>
      </c>
      <c r="T183" s="826">
        <v>1</v>
      </c>
      <c r="U183" s="828">
        <v>1</v>
      </c>
    </row>
    <row r="184" spans="1:21" ht="14.45" customHeight="1" x14ac:dyDescent="0.2">
      <c r="A184" s="821">
        <v>9</v>
      </c>
      <c r="B184" s="822" t="s">
        <v>1072</v>
      </c>
      <c r="C184" s="822" t="s">
        <v>1079</v>
      </c>
      <c r="D184" s="823" t="s">
        <v>1632</v>
      </c>
      <c r="E184" s="824" t="s">
        <v>1094</v>
      </c>
      <c r="F184" s="822" t="s">
        <v>1073</v>
      </c>
      <c r="G184" s="822" t="s">
        <v>1351</v>
      </c>
      <c r="H184" s="822" t="s">
        <v>329</v>
      </c>
      <c r="I184" s="822" t="s">
        <v>1449</v>
      </c>
      <c r="J184" s="822" t="s">
        <v>1450</v>
      </c>
      <c r="K184" s="822" t="s">
        <v>1451</v>
      </c>
      <c r="L184" s="825">
        <v>54.85</v>
      </c>
      <c r="M184" s="825">
        <v>54.85</v>
      </c>
      <c r="N184" s="822">
        <v>1</v>
      </c>
      <c r="O184" s="826">
        <v>1</v>
      </c>
      <c r="P184" s="825">
        <v>54.85</v>
      </c>
      <c r="Q184" s="827">
        <v>1</v>
      </c>
      <c r="R184" s="822">
        <v>1</v>
      </c>
      <c r="S184" s="827">
        <v>1</v>
      </c>
      <c r="T184" s="826">
        <v>1</v>
      </c>
      <c r="U184" s="828">
        <v>1</v>
      </c>
    </row>
    <row r="185" spans="1:21" ht="14.45" customHeight="1" x14ac:dyDescent="0.2">
      <c r="A185" s="821">
        <v>9</v>
      </c>
      <c r="B185" s="822" t="s">
        <v>1072</v>
      </c>
      <c r="C185" s="822" t="s">
        <v>1079</v>
      </c>
      <c r="D185" s="823" t="s">
        <v>1632</v>
      </c>
      <c r="E185" s="824" t="s">
        <v>1094</v>
      </c>
      <c r="F185" s="822" t="s">
        <v>1073</v>
      </c>
      <c r="G185" s="822" t="s">
        <v>1157</v>
      </c>
      <c r="H185" s="822" t="s">
        <v>329</v>
      </c>
      <c r="I185" s="822" t="s">
        <v>1452</v>
      </c>
      <c r="J185" s="822" t="s">
        <v>1453</v>
      </c>
      <c r="K185" s="822" t="s">
        <v>1454</v>
      </c>
      <c r="L185" s="825">
        <v>92.04</v>
      </c>
      <c r="M185" s="825">
        <v>92.04</v>
      </c>
      <c r="N185" s="822">
        <v>1</v>
      </c>
      <c r="O185" s="826">
        <v>1</v>
      </c>
      <c r="P185" s="825"/>
      <c r="Q185" s="827">
        <v>0</v>
      </c>
      <c r="R185" s="822"/>
      <c r="S185" s="827">
        <v>0</v>
      </c>
      <c r="T185" s="826"/>
      <c r="U185" s="828">
        <v>0</v>
      </c>
    </row>
    <row r="186" spans="1:21" ht="14.45" customHeight="1" x14ac:dyDescent="0.2">
      <c r="A186" s="821">
        <v>9</v>
      </c>
      <c r="B186" s="822" t="s">
        <v>1072</v>
      </c>
      <c r="C186" s="822" t="s">
        <v>1079</v>
      </c>
      <c r="D186" s="823" t="s">
        <v>1632</v>
      </c>
      <c r="E186" s="824" t="s">
        <v>1094</v>
      </c>
      <c r="F186" s="822" t="s">
        <v>1073</v>
      </c>
      <c r="G186" s="822" t="s">
        <v>1161</v>
      </c>
      <c r="H186" s="822" t="s">
        <v>694</v>
      </c>
      <c r="I186" s="822" t="s">
        <v>1162</v>
      </c>
      <c r="J186" s="822" t="s">
        <v>1163</v>
      </c>
      <c r="K186" s="822" t="s">
        <v>1164</v>
      </c>
      <c r="L186" s="825">
        <v>490.89</v>
      </c>
      <c r="M186" s="825">
        <v>490.89</v>
      </c>
      <c r="N186" s="822">
        <v>1</v>
      </c>
      <c r="O186" s="826">
        <v>1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9</v>
      </c>
      <c r="B187" s="822" t="s">
        <v>1072</v>
      </c>
      <c r="C187" s="822" t="s">
        <v>1079</v>
      </c>
      <c r="D187" s="823" t="s">
        <v>1632</v>
      </c>
      <c r="E187" s="824" t="s">
        <v>1094</v>
      </c>
      <c r="F187" s="822" t="s">
        <v>1073</v>
      </c>
      <c r="G187" s="822" t="s">
        <v>1455</v>
      </c>
      <c r="H187" s="822" t="s">
        <v>329</v>
      </c>
      <c r="I187" s="822" t="s">
        <v>1456</v>
      </c>
      <c r="J187" s="822" t="s">
        <v>1457</v>
      </c>
      <c r="K187" s="822" t="s">
        <v>1458</v>
      </c>
      <c r="L187" s="825">
        <v>35.25</v>
      </c>
      <c r="M187" s="825">
        <v>35.25</v>
      </c>
      <c r="N187" s="822">
        <v>1</v>
      </c>
      <c r="O187" s="826">
        <v>1</v>
      </c>
      <c r="P187" s="825"/>
      <c r="Q187" s="827">
        <v>0</v>
      </c>
      <c r="R187" s="822"/>
      <c r="S187" s="827">
        <v>0</v>
      </c>
      <c r="T187" s="826"/>
      <c r="U187" s="828">
        <v>0</v>
      </c>
    </row>
    <row r="188" spans="1:21" ht="14.45" customHeight="1" x14ac:dyDescent="0.2">
      <c r="A188" s="821">
        <v>9</v>
      </c>
      <c r="B188" s="822" t="s">
        <v>1072</v>
      </c>
      <c r="C188" s="822" t="s">
        <v>1079</v>
      </c>
      <c r="D188" s="823" t="s">
        <v>1632</v>
      </c>
      <c r="E188" s="824" t="s">
        <v>1094</v>
      </c>
      <c r="F188" s="822" t="s">
        <v>1073</v>
      </c>
      <c r="G188" s="822" t="s">
        <v>1165</v>
      </c>
      <c r="H188" s="822" t="s">
        <v>329</v>
      </c>
      <c r="I188" s="822" t="s">
        <v>1166</v>
      </c>
      <c r="J188" s="822" t="s">
        <v>1167</v>
      </c>
      <c r="K188" s="822" t="s">
        <v>1168</v>
      </c>
      <c r="L188" s="825">
        <v>73.010000000000005</v>
      </c>
      <c r="M188" s="825">
        <v>73.010000000000005</v>
      </c>
      <c r="N188" s="822">
        <v>1</v>
      </c>
      <c r="O188" s="826">
        <v>1</v>
      </c>
      <c r="P188" s="825"/>
      <c r="Q188" s="827">
        <v>0</v>
      </c>
      <c r="R188" s="822"/>
      <c r="S188" s="827">
        <v>0</v>
      </c>
      <c r="T188" s="826"/>
      <c r="U188" s="828">
        <v>0</v>
      </c>
    </row>
    <row r="189" spans="1:21" ht="14.45" customHeight="1" x14ac:dyDescent="0.2">
      <c r="A189" s="821">
        <v>9</v>
      </c>
      <c r="B189" s="822" t="s">
        <v>1072</v>
      </c>
      <c r="C189" s="822" t="s">
        <v>1079</v>
      </c>
      <c r="D189" s="823" t="s">
        <v>1632</v>
      </c>
      <c r="E189" s="824" t="s">
        <v>1094</v>
      </c>
      <c r="F189" s="822" t="s">
        <v>1073</v>
      </c>
      <c r="G189" s="822" t="s">
        <v>1459</v>
      </c>
      <c r="H189" s="822" t="s">
        <v>329</v>
      </c>
      <c r="I189" s="822" t="s">
        <v>1460</v>
      </c>
      <c r="J189" s="822" t="s">
        <v>759</v>
      </c>
      <c r="K189" s="822" t="s">
        <v>1287</v>
      </c>
      <c r="L189" s="825">
        <v>75.819999999999993</v>
      </c>
      <c r="M189" s="825">
        <v>75.819999999999993</v>
      </c>
      <c r="N189" s="822">
        <v>1</v>
      </c>
      <c r="O189" s="826">
        <v>1</v>
      </c>
      <c r="P189" s="825"/>
      <c r="Q189" s="827">
        <v>0</v>
      </c>
      <c r="R189" s="822"/>
      <c r="S189" s="827">
        <v>0</v>
      </c>
      <c r="T189" s="826"/>
      <c r="U189" s="828">
        <v>0</v>
      </c>
    </row>
    <row r="190" spans="1:21" ht="14.45" customHeight="1" x14ac:dyDescent="0.2">
      <c r="A190" s="821">
        <v>9</v>
      </c>
      <c r="B190" s="822" t="s">
        <v>1072</v>
      </c>
      <c r="C190" s="822" t="s">
        <v>1079</v>
      </c>
      <c r="D190" s="823" t="s">
        <v>1632</v>
      </c>
      <c r="E190" s="824" t="s">
        <v>1094</v>
      </c>
      <c r="F190" s="822" t="s">
        <v>1073</v>
      </c>
      <c r="G190" s="822" t="s">
        <v>1169</v>
      </c>
      <c r="H190" s="822" t="s">
        <v>329</v>
      </c>
      <c r="I190" s="822" t="s">
        <v>1170</v>
      </c>
      <c r="J190" s="822" t="s">
        <v>998</v>
      </c>
      <c r="K190" s="822" t="s">
        <v>1171</v>
      </c>
      <c r="L190" s="825">
        <v>27.37</v>
      </c>
      <c r="M190" s="825">
        <v>27.37</v>
      </c>
      <c r="N190" s="822">
        <v>1</v>
      </c>
      <c r="O190" s="826">
        <v>1</v>
      </c>
      <c r="P190" s="825">
        <v>27.37</v>
      </c>
      <c r="Q190" s="827">
        <v>1</v>
      </c>
      <c r="R190" s="822">
        <v>1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9</v>
      </c>
      <c r="B191" s="822" t="s">
        <v>1072</v>
      </c>
      <c r="C191" s="822" t="s">
        <v>1079</v>
      </c>
      <c r="D191" s="823" t="s">
        <v>1632</v>
      </c>
      <c r="E191" s="824" t="s">
        <v>1094</v>
      </c>
      <c r="F191" s="822" t="s">
        <v>1073</v>
      </c>
      <c r="G191" s="822" t="s">
        <v>1281</v>
      </c>
      <c r="H191" s="822" t="s">
        <v>329</v>
      </c>
      <c r="I191" s="822" t="s">
        <v>1461</v>
      </c>
      <c r="J191" s="822" t="s">
        <v>1283</v>
      </c>
      <c r="K191" s="822" t="s">
        <v>1462</v>
      </c>
      <c r="L191" s="825">
        <v>181.04</v>
      </c>
      <c r="M191" s="825">
        <v>362.08</v>
      </c>
      <c r="N191" s="822">
        <v>2</v>
      </c>
      <c r="O191" s="826">
        <v>1.5</v>
      </c>
      <c r="P191" s="825">
        <v>362.08</v>
      </c>
      <c r="Q191" s="827">
        <v>1</v>
      </c>
      <c r="R191" s="822">
        <v>2</v>
      </c>
      <c r="S191" s="827">
        <v>1</v>
      </c>
      <c r="T191" s="826">
        <v>1.5</v>
      </c>
      <c r="U191" s="828">
        <v>1</v>
      </c>
    </row>
    <row r="192" spans="1:21" ht="14.45" customHeight="1" x14ac:dyDescent="0.2">
      <c r="A192" s="821">
        <v>9</v>
      </c>
      <c r="B192" s="822" t="s">
        <v>1072</v>
      </c>
      <c r="C192" s="822" t="s">
        <v>1079</v>
      </c>
      <c r="D192" s="823" t="s">
        <v>1632</v>
      </c>
      <c r="E192" s="824" t="s">
        <v>1094</v>
      </c>
      <c r="F192" s="822" t="s">
        <v>1073</v>
      </c>
      <c r="G192" s="822" t="s">
        <v>1176</v>
      </c>
      <c r="H192" s="822" t="s">
        <v>694</v>
      </c>
      <c r="I192" s="822" t="s">
        <v>1177</v>
      </c>
      <c r="J192" s="822" t="s">
        <v>882</v>
      </c>
      <c r="K192" s="822" t="s">
        <v>883</v>
      </c>
      <c r="L192" s="825">
        <v>63.75</v>
      </c>
      <c r="M192" s="825">
        <v>63.75</v>
      </c>
      <c r="N192" s="822">
        <v>1</v>
      </c>
      <c r="O192" s="826">
        <v>0.5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9</v>
      </c>
      <c r="B193" s="822" t="s">
        <v>1072</v>
      </c>
      <c r="C193" s="822" t="s">
        <v>1079</v>
      </c>
      <c r="D193" s="823" t="s">
        <v>1632</v>
      </c>
      <c r="E193" s="824" t="s">
        <v>1094</v>
      </c>
      <c r="F193" s="822" t="s">
        <v>1073</v>
      </c>
      <c r="G193" s="822" t="s">
        <v>1463</v>
      </c>
      <c r="H193" s="822" t="s">
        <v>329</v>
      </c>
      <c r="I193" s="822" t="s">
        <v>1464</v>
      </c>
      <c r="J193" s="822" t="s">
        <v>1465</v>
      </c>
      <c r="K193" s="822" t="s">
        <v>1466</v>
      </c>
      <c r="L193" s="825">
        <v>77.13</v>
      </c>
      <c r="M193" s="825">
        <v>77.13</v>
      </c>
      <c r="N193" s="822">
        <v>1</v>
      </c>
      <c r="O193" s="826">
        <v>1</v>
      </c>
      <c r="P193" s="825"/>
      <c r="Q193" s="827">
        <v>0</v>
      </c>
      <c r="R193" s="822"/>
      <c r="S193" s="827">
        <v>0</v>
      </c>
      <c r="T193" s="826"/>
      <c r="U193" s="828">
        <v>0</v>
      </c>
    </row>
    <row r="194" spans="1:21" ht="14.45" customHeight="1" x14ac:dyDescent="0.2">
      <c r="A194" s="821">
        <v>9</v>
      </c>
      <c r="B194" s="822" t="s">
        <v>1072</v>
      </c>
      <c r="C194" s="822" t="s">
        <v>1079</v>
      </c>
      <c r="D194" s="823" t="s">
        <v>1632</v>
      </c>
      <c r="E194" s="824" t="s">
        <v>1094</v>
      </c>
      <c r="F194" s="822" t="s">
        <v>1073</v>
      </c>
      <c r="G194" s="822" t="s">
        <v>1182</v>
      </c>
      <c r="H194" s="822" t="s">
        <v>329</v>
      </c>
      <c r="I194" s="822" t="s">
        <v>1467</v>
      </c>
      <c r="J194" s="822" t="s">
        <v>1468</v>
      </c>
      <c r="K194" s="822" t="s">
        <v>1469</v>
      </c>
      <c r="L194" s="825">
        <v>0</v>
      </c>
      <c r="M194" s="825">
        <v>0</v>
      </c>
      <c r="N194" s="822">
        <v>1</v>
      </c>
      <c r="O194" s="826">
        <v>1</v>
      </c>
      <c r="P194" s="825">
        <v>0</v>
      </c>
      <c r="Q194" s="827"/>
      <c r="R194" s="822">
        <v>1</v>
      </c>
      <c r="S194" s="827">
        <v>1</v>
      </c>
      <c r="T194" s="826">
        <v>1</v>
      </c>
      <c r="U194" s="828">
        <v>1</v>
      </c>
    </row>
    <row r="195" spans="1:21" ht="14.45" customHeight="1" x14ac:dyDescent="0.2">
      <c r="A195" s="821">
        <v>9</v>
      </c>
      <c r="B195" s="822" t="s">
        <v>1072</v>
      </c>
      <c r="C195" s="822" t="s">
        <v>1079</v>
      </c>
      <c r="D195" s="823" t="s">
        <v>1632</v>
      </c>
      <c r="E195" s="824" t="s">
        <v>1094</v>
      </c>
      <c r="F195" s="822" t="s">
        <v>1073</v>
      </c>
      <c r="G195" s="822" t="s">
        <v>1470</v>
      </c>
      <c r="H195" s="822" t="s">
        <v>329</v>
      </c>
      <c r="I195" s="822" t="s">
        <v>1471</v>
      </c>
      <c r="J195" s="822" t="s">
        <v>1472</v>
      </c>
      <c r="K195" s="822" t="s">
        <v>1473</v>
      </c>
      <c r="L195" s="825">
        <v>179.83</v>
      </c>
      <c r="M195" s="825">
        <v>179.83</v>
      </c>
      <c r="N195" s="822">
        <v>1</v>
      </c>
      <c r="O195" s="826">
        <v>0.5</v>
      </c>
      <c r="P195" s="825"/>
      <c r="Q195" s="827">
        <v>0</v>
      </c>
      <c r="R195" s="822"/>
      <c r="S195" s="827">
        <v>0</v>
      </c>
      <c r="T195" s="826"/>
      <c r="U195" s="828">
        <v>0</v>
      </c>
    </row>
    <row r="196" spans="1:21" ht="14.45" customHeight="1" x14ac:dyDescent="0.2">
      <c r="A196" s="821">
        <v>9</v>
      </c>
      <c r="B196" s="822" t="s">
        <v>1072</v>
      </c>
      <c r="C196" s="822" t="s">
        <v>1079</v>
      </c>
      <c r="D196" s="823" t="s">
        <v>1632</v>
      </c>
      <c r="E196" s="824" t="s">
        <v>1094</v>
      </c>
      <c r="F196" s="822" t="s">
        <v>1073</v>
      </c>
      <c r="G196" s="822" t="s">
        <v>1189</v>
      </c>
      <c r="H196" s="822" t="s">
        <v>694</v>
      </c>
      <c r="I196" s="822" t="s">
        <v>1372</v>
      </c>
      <c r="J196" s="822" t="s">
        <v>1373</v>
      </c>
      <c r="K196" s="822" t="s">
        <v>1374</v>
      </c>
      <c r="L196" s="825">
        <v>154.36000000000001</v>
      </c>
      <c r="M196" s="825">
        <v>154.36000000000001</v>
      </c>
      <c r="N196" s="822">
        <v>1</v>
      </c>
      <c r="O196" s="826">
        <v>1</v>
      </c>
      <c r="P196" s="825">
        <v>154.36000000000001</v>
      </c>
      <c r="Q196" s="827">
        <v>1</v>
      </c>
      <c r="R196" s="822">
        <v>1</v>
      </c>
      <c r="S196" s="827">
        <v>1</v>
      </c>
      <c r="T196" s="826">
        <v>1</v>
      </c>
      <c r="U196" s="828">
        <v>1</v>
      </c>
    </row>
    <row r="197" spans="1:21" ht="14.45" customHeight="1" x14ac:dyDescent="0.2">
      <c r="A197" s="821">
        <v>9</v>
      </c>
      <c r="B197" s="822" t="s">
        <v>1072</v>
      </c>
      <c r="C197" s="822" t="s">
        <v>1079</v>
      </c>
      <c r="D197" s="823" t="s">
        <v>1632</v>
      </c>
      <c r="E197" s="824" t="s">
        <v>1094</v>
      </c>
      <c r="F197" s="822" t="s">
        <v>1073</v>
      </c>
      <c r="G197" s="822" t="s">
        <v>1189</v>
      </c>
      <c r="H197" s="822" t="s">
        <v>329</v>
      </c>
      <c r="I197" s="822" t="s">
        <v>1474</v>
      </c>
      <c r="J197" s="822" t="s">
        <v>1475</v>
      </c>
      <c r="K197" s="822" t="s">
        <v>1476</v>
      </c>
      <c r="L197" s="825">
        <v>75.73</v>
      </c>
      <c r="M197" s="825">
        <v>75.73</v>
      </c>
      <c r="N197" s="822">
        <v>1</v>
      </c>
      <c r="O197" s="826">
        <v>1</v>
      </c>
      <c r="P197" s="825"/>
      <c r="Q197" s="827">
        <v>0</v>
      </c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9</v>
      </c>
      <c r="B198" s="822" t="s">
        <v>1072</v>
      </c>
      <c r="C198" s="822" t="s">
        <v>1079</v>
      </c>
      <c r="D198" s="823" t="s">
        <v>1632</v>
      </c>
      <c r="E198" s="824" t="s">
        <v>1094</v>
      </c>
      <c r="F198" s="822" t="s">
        <v>1073</v>
      </c>
      <c r="G198" s="822" t="s">
        <v>1193</v>
      </c>
      <c r="H198" s="822" t="s">
        <v>329</v>
      </c>
      <c r="I198" s="822" t="s">
        <v>1194</v>
      </c>
      <c r="J198" s="822" t="s">
        <v>1195</v>
      </c>
      <c r="K198" s="822" t="s">
        <v>1196</v>
      </c>
      <c r="L198" s="825">
        <v>294.81</v>
      </c>
      <c r="M198" s="825">
        <v>5896.2000000000007</v>
      </c>
      <c r="N198" s="822">
        <v>20</v>
      </c>
      <c r="O198" s="826">
        <v>5.5</v>
      </c>
      <c r="P198" s="825">
        <v>4127.34</v>
      </c>
      <c r="Q198" s="827">
        <v>0.7</v>
      </c>
      <c r="R198" s="822">
        <v>14</v>
      </c>
      <c r="S198" s="827">
        <v>0.7</v>
      </c>
      <c r="T198" s="826">
        <v>4</v>
      </c>
      <c r="U198" s="828">
        <v>0.72727272727272729</v>
      </c>
    </row>
    <row r="199" spans="1:21" ht="14.45" customHeight="1" x14ac:dyDescent="0.2">
      <c r="A199" s="821">
        <v>9</v>
      </c>
      <c r="B199" s="822" t="s">
        <v>1072</v>
      </c>
      <c r="C199" s="822" t="s">
        <v>1079</v>
      </c>
      <c r="D199" s="823" t="s">
        <v>1632</v>
      </c>
      <c r="E199" s="824" t="s">
        <v>1094</v>
      </c>
      <c r="F199" s="822" t="s">
        <v>1073</v>
      </c>
      <c r="G199" s="822" t="s">
        <v>1193</v>
      </c>
      <c r="H199" s="822" t="s">
        <v>329</v>
      </c>
      <c r="I199" s="822" t="s">
        <v>1477</v>
      </c>
      <c r="J199" s="822" t="s">
        <v>1478</v>
      </c>
      <c r="K199" s="822" t="s">
        <v>1196</v>
      </c>
      <c r="L199" s="825">
        <v>1614.9</v>
      </c>
      <c r="M199" s="825">
        <v>3229.8</v>
      </c>
      <c r="N199" s="822">
        <v>2</v>
      </c>
      <c r="O199" s="826">
        <v>1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9</v>
      </c>
      <c r="B200" s="822" t="s">
        <v>1072</v>
      </c>
      <c r="C200" s="822" t="s">
        <v>1079</v>
      </c>
      <c r="D200" s="823" t="s">
        <v>1632</v>
      </c>
      <c r="E200" s="824" t="s">
        <v>1094</v>
      </c>
      <c r="F200" s="822" t="s">
        <v>1074</v>
      </c>
      <c r="G200" s="822" t="s">
        <v>1197</v>
      </c>
      <c r="H200" s="822" t="s">
        <v>329</v>
      </c>
      <c r="I200" s="822" t="s">
        <v>1479</v>
      </c>
      <c r="J200" s="822" t="s">
        <v>1199</v>
      </c>
      <c r="K200" s="822"/>
      <c r="L200" s="825">
        <v>0</v>
      </c>
      <c r="M200" s="825">
        <v>0</v>
      </c>
      <c r="N200" s="822">
        <v>1</v>
      </c>
      <c r="O200" s="826">
        <v>1</v>
      </c>
      <c r="P200" s="825"/>
      <c r="Q200" s="827"/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9</v>
      </c>
      <c r="B201" s="822" t="s">
        <v>1072</v>
      </c>
      <c r="C201" s="822" t="s">
        <v>1079</v>
      </c>
      <c r="D201" s="823" t="s">
        <v>1632</v>
      </c>
      <c r="E201" s="824" t="s">
        <v>1088</v>
      </c>
      <c r="F201" s="822" t="s">
        <v>1073</v>
      </c>
      <c r="G201" s="822" t="s">
        <v>1133</v>
      </c>
      <c r="H201" s="822" t="s">
        <v>329</v>
      </c>
      <c r="I201" s="822" t="s">
        <v>1134</v>
      </c>
      <c r="J201" s="822" t="s">
        <v>650</v>
      </c>
      <c r="K201" s="822" t="s">
        <v>651</v>
      </c>
      <c r="L201" s="825">
        <v>105.63</v>
      </c>
      <c r="M201" s="825">
        <v>105.63</v>
      </c>
      <c r="N201" s="822">
        <v>1</v>
      </c>
      <c r="O201" s="826">
        <v>1</v>
      </c>
      <c r="P201" s="825">
        <v>105.63</v>
      </c>
      <c r="Q201" s="827">
        <v>1</v>
      </c>
      <c r="R201" s="822">
        <v>1</v>
      </c>
      <c r="S201" s="827">
        <v>1</v>
      </c>
      <c r="T201" s="826">
        <v>1</v>
      </c>
      <c r="U201" s="828">
        <v>1</v>
      </c>
    </row>
    <row r="202" spans="1:21" ht="14.45" customHeight="1" x14ac:dyDescent="0.2">
      <c r="A202" s="821">
        <v>9</v>
      </c>
      <c r="B202" s="822" t="s">
        <v>1072</v>
      </c>
      <c r="C202" s="822" t="s">
        <v>1079</v>
      </c>
      <c r="D202" s="823" t="s">
        <v>1632</v>
      </c>
      <c r="E202" s="824" t="s">
        <v>1088</v>
      </c>
      <c r="F202" s="822" t="s">
        <v>1073</v>
      </c>
      <c r="G202" s="822" t="s">
        <v>1139</v>
      </c>
      <c r="H202" s="822" t="s">
        <v>329</v>
      </c>
      <c r="I202" s="822" t="s">
        <v>1227</v>
      </c>
      <c r="J202" s="822" t="s">
        <v>674</v>
      </c>
      <c r="K202" s="822" t="s">
        <v>675</v>
      </c>
      <c r="L202" s="825">
        <v>49.04</v>
      </c>
      <c r="M202" s="825">
        <v>49.04</v>
      </c>
      <c r="N202" s="822">
        <v>1</v>
      </c>
      <c r="O202" s="826">
        <v>1</v>
      </c>
      <c r="P202" s="825"/>
      <c r="Q202" s="827">
        <v>0</v>
      </c>
      <c r="R202" s="822"/>
      <c r="S202" s="827">
        <v>0</v>
      </c>
      <c r="T202" s="826"/>
      <c r="U202" s="828">
        <v>0</v>
      </c>
    </row>
    <row r="203" spans="1:21" ht="14.45" customHeight="1" x14ac:dyDescent="0.2">
      <c r="A203" s="821">
        <v>9</v>
      </c>
      <c r="B203" s="822" t="s">
        <v>1072</v>
      </c>
      <c r="C203" s="822" t="s">
        <v>1079</v>
      </c>
      <c r="D203" s="823" t="s">
        <v>1632</v>
      </c>
      <c r="E203" s="824" t="s">
        <v>1088</v>
      </c>
      <c r="F203" s="822" t="s">
        <v>1073</v>
      </c>
      <c r="G203" s="822" t="s">
        <v>1139</v>
      </c>
      <c r="H203" s="822" t="s">
        <v>329</v>
      </c>
      <c r="I203" s="822" t="s">
        <v>1140</v>
      </c>
      <c r="J203" s="822" t="s">
        <v>630</v>
      </c>
      <c r="K203" s="822" t="s">
        <v>631</v>
      </c>
      <c r="L203" s="825">
        <v>0</v>
      </c>
      <c r="M203" s="825">
        <v>0</v>
      </c>
      <c r="N203" s="822">
        <v>1</v>
      </c>
      <c r="O203" s="826">
        <v>1</v>
      </c>
      <c r="P203" s="825">
        <v>0</v>
      </c>
      <c r="Q203" s="827"/>
      <c r="R203" s="822">
        <v>1</v>
      </c>
      <c r="S203" s="827">
        <v>1</v>
      </c>
      <c r="T203" s="826">
        <v>1</v>
      </c>
      <c r="U203" s="828">
        <v>1</v>
      </c>
    </row>
    <row r="204" spans="1:21" ht="14.45" customHeight="1" x14ac:dyDescent="0.2">
      <c r="A204" s="821">
        <v>9</v>
      </c>
      <c r="B204" s="822" t="s">
        <v>1072</v>
      </c>
      <c r="C204" s="822" t="s">
        <v>1079</v>
      </c>
      <c r="D204" s="823" t="s">
        <v>1632</v>
      </c>
      <c r="E204" s="824" t="s">
        <v>1088</v>
      </c>
      <c r="F204" s="822" t="s">
        <v>1073</v>
      </c>
      <c r="G204" s="822" t="s">
        <v>1248</v>
      </c>
      <c r="H204" s="822" t="s">
        <v>329</v>
      </c>
      <c r="I204" s="822" t="s">
        <v>1249</v>
      </c>
      <c r="J204" s="822" t="s">
        <v>826</v>
      </c>
      <c r="K204" s="822" t="s">
        <v>1250</v>
      </c>
      <c r="L204" s="825">
        <v>36.54</v>
      </c>
      <c r="M204" s="825">
        <v>109.62</v>
      </c>
      <c r="N204" s="822">
        <v>3</v>
      </c>
      <c r="O204" s="826">
        <v>3</v>
      </c>
      <c r="P204" s="825">
        <v>36.54</v>
      </c>
      <c r="Q204" s="827">
        <v>0.33333333333333331</v>
      </c>
      <c r="R204" s="822">
        <v>1</v>
      </c>
      <c r="S204" s="827">
        <v>0.33333333333333331</v>
      </c>
      <c r="T204" s="826">
        <v>1</v>
      </c>
      <c r="U204" s="828">
        <v>0.33333333333333331</v>
      </c>
    </row>
    <row r="205" spans="1:21" ht="14.45" customHeight="1" x14ac:dyDescent="0.2">
      <c r="A205" s="821">
        <v>9</v>
      </c>
      <c r="B205" s="822" t="s">
        <v>1072</v>
      </c>
      <c r="C205" s="822" t="s">
        <v>1079</v>
      </c>
      <c r="D205" s="823" t="s">
        <v>1632</v>
      </c>
      <c r="E205" s="824" t="s">
        <v>1088</v>
      </c>
      <c r="F205" s="822" t="s">
        <v>1073</v>
      </c>
      <c r="G205" s="822" t="s">
        <v>1480</v>
      </c>
      <c r="H205" s="822" t="s">
        <v>694</v>
      </c>
      <c r="I205" s="822" t="s">
        <v>1481</v>
      </c>
      <c r="J205" s="822" t="s">
        <v>1482</v>
      </c>
      <c r="K205" s="822" t="s">
        <v>1483</v>
      </c>
      <c r="L205" s="825">
        <v>126.27</v>
      </c>
      <c r="M205" s="825">
        <v>378.81</v>
      </c>
      <c r="N205" s="822">
        <v>3</v>
      </c>
      <c r="O205" s="826">
        <v>3</v>
      </c>
      <c r="P205" s="825">
        <v>378.81</v>
      </c>
      <c r="Q205" s="827">
        <v>1</v>
      </c>
      <c r="R205" s="822">
        <v>3</v>
      </c>
      <c r="S205" s="827">
        <v>1</v>
      </c>
      <c r="T205" s="826">
        <v>3</v>
      </c>
      <c r="U205" s="828">
        <v>1</v>
      </c>
    </row>
    <row r="206" spans="1:21" ht="14.45" customHeight="1" x14ac:dyDescent="0.2">
      <c r="A206" s="821">
        <v>9</v>
      </c>
      <c r="B206" s="822" t="s">
        <v>1072</v>
      </c>
      <c r="C206" s="822" t="s">
        <v>1079</v>
      </c>
      <c r="D206" s="823" t="s">
        <v>1632</v>
      </c>
      <c r="E206" s="824" t="s">
        <v>1088</v>
      </c>
      <c r="F206" s="822" t="s">
        <v>1073</v>
      </c>
      <c r="G206" s="822" t="s">
        <v>1193</v>
      </c>
      <c r="H206" s="822" t="s">
        <v>329</v>
      </c>
      <c r="I206" s="822" t="s">
        <v>1307</v>
      </c>
      <c r="J206" s="822" t="s">
        <v>1308</v>
      </c>
      <c r="K206" s="822" t="s">
        <v>1298</v>
      </c>
      <c r="L206" s="825">
        <v>294.81</v>
      </c>
      <c r="M206" s="825">
        <v>1474.0500000000002</v>
      </c>
      <c r="N206" s="822">
        <v>5</v>
      </c>
      <c r="O206" s="826">
        <v>2</v>
      </c>
      <c r="P206" s="825">
        <v>1474.0500000000002</v>
      </c>
      <c r="Q206" s="827">
        <v>1</v>
      </c>
      <c r="R206" s="822">
        <v>5</v>
      </c>
      <c r="S206" s="827">
        <v>1</v>
      </c>
      <c r="T206" s="826">
        <v>2</v>
      </c>
      <c r="U206" s="828">
        <v>1</v>
      </c>
    </row>
    <row r="207" spans="1:21" ht="14.45" customHeight="1" x14ac:dyDescent="0.2">
      <c r="A207" s="821">
        <v>9</v>
      </c>
      <c r="B207" s="822" t="s">
        <v>1072</v>
      </c>
      <c r="C207" s="822" t="s">
        <v>1079</v>
      </c>
      <c r="D207" s="823" t="s">
        <v>1632</v>
      </c>
      <c r="E207" s="824" t="s">
        <v>1088</v>
      </c>
      <c r="F207" s="822" t="s">
        <v>1073</v>
      </c>
      <c r="G207" s="822" t="s">
        <v>1193</v>
      </c>
      <c r="H207" s="822" t="s">
        <v>329</v>
      </c>
      <c r="I207" s="822" t="s">
        <v>1312</v>
      </c>
      <c r="J207" s="822" t="s">
        <v>1313</v>
      </c>
      <c r="K207" s="822" t="s">
        <v>1314</v>
      </c>
      <c r="L207" s="825">
        <v>2844.97</v>
      </c>
      <c r="M207" s="825">
        <v>17069.82</v>
      </c>
      <c r="N207" s="822">
        <v>6</v>
      </c>
      <c r="O207" s="826">
        <v>1</v>
      </c>
      <c r="P207" s="825">
        <v>17069.82</v>
      </c>
      <c r="Q207" s="827">
        <v>1</v>
      </c>
      <c r="R207" s="822">
        <v>6</v>
      </c>
      <c r="S207" s="827">
        <v>1</v>
      </c>
      <c r="T207" s="826">
        <v>1</v>
      </c>
      <c r="U207" s="828">
        <v>1</v>
      </c>
    </row>
    <row r="208" spans="1:21" ht="14.45" customHeight="1" x14ac:dyDescent="0.2">
      <c r="A208" s="821">
        <v>9</v>
      </c>
      <c r="B208" s="822" t="s">
        <v>1072</v>
      </c>
      <c r="C208" s="822" t="s">
        <v>1079</v>
      </c>
      <c r="D208" s="823" t="s">
        <v>1632</v>
      </c>
      <c r="E208" s="824" t="s">
        <v>1088</v>
      </c>
      <c r="F208" s="822" t="s">
        <v>1073</v>
      </c>
      <c r="G208" s="822" t="s">
        <v>1193</v>
      </c>
      <c r="H208" s="822" t="s">
        <v>329</v>
      </c>
      <c r="I208" s="822" t="s">
        <v>1194</v>
      </c>
      <c r="J208" s="822" t="s">
        <v>1195</v>
      </c>
      <c r="K208" s="822" t="s">
        <v>1196</v>
      </c>
      <c r="L208" s="825">
        <v>294.81</v>
      </c>
      <c r="M208" s="825">
        <v>7370.25</v>
      </c>
      <c r="N208" s="822">
        <v>25</v>
      </c>
      <c r="O208" s="826">
        <v>10</v>
      </c>
      <c r="P208" s="825">
        <v>4716.96</v>
      </c>
      <c r="Q208" s="827">
        <v>0.64</v>
      </c>
      <c r="R208" s="822">
        <v>16</v>
      </c>
      <c r="S208" s="827">
        <v>0.64</v>
      </c>
      <c r="T208" s="826">
        <v>6</v>
      </c>
      <c r="U208" s="828">
        <v>0.6</v>
      </c>
    </row>
    <row r="209" spans="1:21" ht="14.45" customHeight="1" x14ac:dyDescent="0.2">
      <c r="A209" s="821">
        <v>9</v>
      </c>
      <c r="B209" s="822" t="s">
        <v>1072</v>
      </c>
      <c r="C209" s="822" t="s">
        <v>1079</v>
      </c>
      <c r="D209" s="823" t="s">
        <v>1632</v>
      </c>
      <c r="E209" s="824" t="s">
        <v>1088</v>
      </c>
      <c r="F209" s="822" t="s">
        <v>1074</v>
      </c>
      <c r="G209" s="822" t="s">
        <v>1197</v>
      </c>
      <c r="H209" s="822" t="s">
        <v>329</v>
      </c>
      <c r="I209" s="822" t="s">
        <v>1484</v>
      </c>
      <c r="J209" s="822" t="s">
        <v>1199</v>
      </c>
      <c r="K209" s="822"/>
      <c r="L209" s="825">
        <v>0</v>
      </c>
      <c r="M209" s="825">
        <v>0</v>
      </c>
      <c r="N209" s="822">
        <v>1</v>
      </c>
      <c r="O209" s="826">
        <v>1</v>
      </c>
      <c r="P209" s="825">
        <v>0</v>
      </c>
      <c r="Q209" s="827"/>
      <c r="R209" s="822">
        <v>1</v>
      </c>
      <c r="S209" s="827">
        <v>1</v>
      </c>
      <c r="T209" s="826">
        <v>1</v>
      </c>
      <c r="U209" s="828">
        <v>1</v>
      </c>
    </row>
    <row r="210" spans="1:21" ht="14.45" customHeight="1" x14ac:dyDescent="0.2">
      <c r="A210" s="821">
        <v>9</v>
      </c>
      <c r="B210" s="822" t="s">
        <v>1072</v>
      </c>
      <c r="C210" s="822" t="s">
        <v>1079</v>
      </c>
      <c r="D210" s="823" t="s">
        <v>1632</v>
      </c>
      <c r="E210" s="824" t="s">
        <v>1085</v>
      </c>
      <c r="F210" s="822" t="s">
        <v>1073</v>
      </c>
      <c r="G210" s="822" t="s">
        <v>1485</v>
      </c>
      <c r="H210" s="822" t="s">
        <v>329</v>
      </c>
      <c r="I210" s="822" t="s">
        <v>1486</v>
      </c>
      <c r="J210" s="822" t="s">
        <v>1487</v>
      </c>
      <c r="K210" s="822" t="s">
        <v>1488</v>
      </c>
      <c r="L210" s="825">
        <v>186.84</v>
      </c>
      <c r="M210" s="825">
        <v>186.84</v>
      </c>
      <c r="N210" s="822">
        <v>1</v>
      </c>
      <c r="O210" s="826">
        <v>0.5</v>
      </c>
      <c r="P210" s="825"/>
      <c r="Q210" s="827">
        <v>0</v>
      </c>
      <c r="R210" s="822"/>
      <c r="S210" s="827">
        <v>0</v>
      </c>
      <c r="T210" s="826"/>
      <c r="U210" s="828">
        <v>0</v>
      </c>
    </row>
    <row r="211" spans="1:21" ht="14.45" customHeight="1" x14ac:dyDescent="0.2">
      <c r="A211" s="821">
        <v>9</v>
      </c>
      <c r="B211" s="822" t="s">
        <v>1072</v>
      </c>
      <c r="C211" s="822" t="s">
        <v>1079</v>
      </c>
      <c r="D211" s="823" t="s">
        <v>1632</v>
      </c>
      <c r="E211" s="824" t="s">
        <v>1085</v>
      </c>
      <c r="F211" s="822" t="s">
        <v>1073</v>
      </c>
      <c r="G211" s="822" t="s">
        <v>1106</v>
      </c>
      <c r="H211" s="822" t="s">
        <v>329</v>
      </c>
      <c r="I211" s="822" t="s">
        <v>1107</v>
      </c>
      <c r="J211" s="822" t="s">
        <v>1108</v>
      </c>
      <c r="K211" s="822" t="s">
        <v>1109</v>
      </c>
      <c r="L211" s="825">
        <v>97.96</v>
      </c>
      <c r="M211" s="825">
        <v>293.88</v>
      </c>
      <c r="N211" s="822">
        <v>3</v>
      </c>
      <c r="O211" s="826">
        <v>2</v>
      </c>
      <c r="P211" s="825">
        <v>293.88</v>
      </c>
      <c r="Q211" s="827">
        <v>1</v>
      </c>
      <c r="R211" s="822">
        <v>3</v>
      </c>
      <c r="S211" s="827">
        <v>1</v>
      </c>
      <c r="T211" s="826">
        <v>2</v>
      </c>
      <c r="U211" s="828">
        <v>1</v>
      </c>
    </row>
    <row r="212" spans="1:21" ht="14.45" customHeight="1" x14ac:dyDescent="0.2">
      <c r="A212" s="821">
        <v>9</v>
      </c>
      <c r="B212" s="822" t="s">
        <v>1072</v>
      </c>
      <c r="C212" s="822" t="s">
        <v>1079</v>
      </c>
      <c r="D212" s="823" t="s">
        <v>1632</v>
      </c>
      <c r="E212" s="824" t="s">
        <v>1085</v>
      </c>
      <c r="F212" s="822" t="s">
        <v>1073</v>
      </c>
      <c r="G212" s="822" t="s">
        <v>1400</v>
      </c>
      <c r="H212" s="822" t="s">
        <v>694</v>
      </c>
      <c r="I212" s="822" t="s">
        <v>1401</v>
      </c>
      <c r="J212" s="822" t="s">
        <v>1402</v>
      </c>
      <c r="K212" s="822" t="s">
        <v>1354</v>
      </c>
      <c r="L212" s="825">
        <v>176.32</v>
      </c>
      <c r="M212" s="825">
        <v>176.32</v>
      </c>
      <c r="N212" s="822">
        <v>1</v>
      </c>
      <c r="O212" s="826">
        <v>1</v>
      </c>
      <c r="P212" s="825"/>
      <c r="Q212" s="827">
        <v>0</v>
      </c>
      <c r="R212" s="822"/>
      <c r="S212" s="827">
        <v>0</v>
      </c>
      <c r="T212" s="826"/>
      <c r="U212" s="828">
        <v>0</v>
      </c>
    </row>
    <row r="213" spans="1:21" ht="14.45" customHeight="1" x14ac:dyDescent="0.2">
      <c r="A213" s="821">
        <v>9</v>
      </c>
      <c r="B213" s="822" t="s">
        <v>1072</v>
      </c>
      <c r="C213" s="822" t="s">
        <v>1079</v>
      </c>
      <c r="D213" s="823" t="s">
        <v>1632</v>
      </c>
      <c r="E213" s="824" t="s">
        <v>1085</v>
      </c>
      <c r="F213" s="822" t="s">
        <v>1073</v>
      </c>
      <c r="G213" s="822" t="s">
        <v>1489</v>
      </c>
      <c r="H213" s="822" t="s">
        <v>329</v>
      </c>
      <c r="I213" s="822" t="s">
        <v>1490</v>
      </c>
      <c r="J213" s="822" t="s">
        <v>1491</v>
      </c>
      <c r="K213" s="822" t="s">
        <v>1492</v>
      </c>
      <c r="L213" s="825">
        <v>132</v>
      </c>
      <c r="M213" s="825">
        <v>396</v>
      </c>
      <c r="N213" s="822">
        <v>3</v>
      </c>
      <c r="O213" s="826">
        <v>1</v>
      </c>
      <c r="P213" s="825"/>
      <c r="Q213" s="827">
        <v>0</v>
      </c>
      <c r="R213" s="822"/>
      <c r="S213" s="827">
        <v>0</v>
      </c>
      <c r="T213" s="826"/>
      <c r="U213" s="828">
        <v>0</v>
      </c>
    </row>
    <row r="214" spans="1:21" ht="14.45" customHeight="1" x14ac:dyDescent="0.2">
      <c r="A214" s="821">
        <v>9</v>
      </c>
      <c r="B214" s="822" t="s">
        <v>1072</v>
      </c>
      <c r="C214" s="822" t="s">
        <v>1079</v>
      </c>
      <c r="D214" s="823" t="s">
        <v>1632</v>
      </c>
      <c r="E214" s="824" t="s">
        <v>1085</v>
      </c>
      <c r="F214" s="822" t="s">
        <v>1073</v>
      </c>
      <c r="G214" s="822" t="s">
        <v>1217</v>
      </c>
      <c r="H214" s="822" t="s">
        <v>329</v>
      </c>
      <c r="I214" s="822" t="s">
        <v>1221</v>
      </c>
      <c r="J214" s="822" t="s">
        <v>1219</v>
      </c>
      <c r="K214" s="822" t="s">
        <v>1222</v>
      </c>
      <c r="L214" s="825">
        <v>19.89</v>
      </c>
      <c r="M214" s="825">
        <v>59.67</v>
      </c>
      <c r="N214" s="822">
        <v>3</v>
      </c>
      <c r="O214" s="826">
        <v>1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9</v>
      </c>
      <c r="B215" s="822" t="s">
        <v>1072</v>
      </c>
      <c r="C215" s="822" t="s">
        <v>1079</v>
      </c>
      <c r="D215" s="823" t="s">
        <v>1632</v>
      </c>
      <c r="E215" s="824" t="s">
        <v>1085</v>
      </c>
      <c r="F215" s="822" t="s">
        <v>1073</v>
      </c>
      <c r="G215" s="822" t="s">
        <v>1407</v>
      </c>
      <c r="H215" s="822" t="s">
        <v>694</v>
      </c>
      <c r="I215" s="822" t="s">
        <v>1493</v>
      </c>
      <c r="J215" s="822" t="s">
        <v>757</v>
      </c>
      <c r="K215" s="822" t="s">
        <v>1063</v>
      </c>
      <c r="L215" s="825">
        <v>120.15</v>
      </c>
      <c r="M215" s="825">
        <v>120.15</v>
      </c>
      <c r="N215" s="822">
        <v>1</v>
      </c>
      <c r="O215" s="826">
        <v>1</v>
      </c>
      <c r="P215" s="825">
        <v>120.15</v>
      </c>
      <c r="Q215" s="827">
        <v>1</v>
      </c>
      <c r="R215" s="822">
        <v>1</v>
      </c>
      <c r="S215" s="827">
        <v>1</v>
      </c>
      <c r="T215" s="826">
        <v>1</v>
      </c>
      <c r="U215" s="828">
        <v>1</v>
      </c>
    </row>
    <row r="216" spans="1:21" ht="14.45" customHeight="1" x14ac:dyDescent="0.2">
      <c r="A216" s="821">
        <v>9</v>
      </c>
      <c r="B216" s="822" t="s">
        <v>1072</v>
      </c>
      <c r="C216" s="822" t="s">
        <v>1079</v>
      </c>
      <c r="D216" s="823" t="s">
        <v>1632</v>
      </c>
      <c r="E216" s="824" t="s">
        <v>1085</v>
      </c>
      <c r="F216" s="822" t="s">
        <v>1073</v>
      </c>
      <c r="G216" s="822" t="s">
        <v>1133</v>
      </c>
      <c r="H216" s="822" t="s">
        <v>329</v>
      </c>
      <c r="I216" s="822" t="s">
        <v>1134</v>
      </c>
      <c r="J216" s="822" t="s">
        <v>650</v>
      </c>
      <c r="K216" s="822" t="s">
        <v>651</v>
      </c>
      <c r="L216" s="825">
        <v>105.63</v>
      </c>
      <c r="M216" s="825">
        <v>1267.56</v>
      </c>
      <c r="N216" s="822">
        <v>12</v>
      </c>
      <c r="O216" s="826">
        <v>6.5</v>
      </c>
      <c r="P216" s="825">
        <v>950.67</v>
      </c>
      <c r="Q216" s="827">
        <v>0.75</v>
      </c>
      <c r="R216" s="822">
        <v>9</v>
      </c>
      <c r="S216" s="827">
        <v>0.75</v>
      </c>
      <c r="T216" s="826">
        <v>4.5</v>
      </c>
      <c r="U216" s="828">
        <v>0.69230769230769229</v>
      </c>
    </row>
    <row r="217" spans="1:21" ht="14.45" customHeight="1" x14ac:dyDescent="0.2">
      <c r="A217" s="821">
        <v>9</v>
      </c>
      <c r="B217" s="822" t="s">
        <v>1072</v>
      </c>
      <c r="C217" s="822" t="s">
        <v>1079</v>
      </c>
      <c r="D217" s="823" t="s">
        <v>1632</v>
      </c>
      <c r="E217" s="824" t="s">
        <v>1085</v>
      </c>
      <c r="F217" s="822" t="s">
        <v>1073</v>
      </c>
      <c r="G217" s="822" t="s">
        <v>1494</v>
      </c>
      <c r="H217" s="822" t="s">
        <v>329</v>
      </c>
      <c r="I217" s="822" t="s">
        <v>1495</v>
      </c>
      <c r="J217" s="822" t="s">
        <v>1496</v>
      </c>
      <c r="K217" s="822" t="s">
        <v>1497</v>
      </c>
      <c r="L217" s="825">
        <v>98.89</v>
      </c>
      <c r="M217" s="825">
        <v>197.78</v>
      </c>
      <c r="N217" s="822">
        <v>2</v>
      </c>
      <c r="O217" s="826">
        <v>1</v>
      </c>
      <c r="P217" s="825"/>
      <c r="Q217" s="827">
        <v>0</v>
      </c>
      <c r="R217" s="822"/>
      <c r="S217" s="827">
        <v>0</v>
      </c>
      <c r="T217" s="826"/>
      <c r="U217" s="828">
        <v>0</v>
      </c>
    </row>
    <row r="218" spans="1:21" ht="14.45" customHeight="1" x14ac:dyDescent="0.2">
      <c r="A218" s="821">
        <v>9</v>
      </c>
      <c r="B218" s="822" t="s">
        <v>1072</v>
      </c>
      <c r="C218" s="822" t="s">
        <v>1079</v>
      </c>
      <c r="D218" s="823" t="s">
        <v>1632</v>
      </c>
      <c r="E218" s="824" t="s">
        <v>1085</v>
      </c>
      <c r="F218" s="822" t="s">
        <v>1073</v>
      </c>
      <c r="G218" s="822" t="s">
        <v>1139</v>
      </c>
      <c r="H218" s="822" t="s">
        <v>329</v>
      </c>
      <c r="I218" s="822" t="s">
        <v>1498</v>
      </c>
      <c r="J218" s="822" t="s">
        <v>674</v>
      </c>
      <c r="K218" s="822" t="s">
        <v>1499</v>
      </c>
      <c r="L218" s="825">
        <v>49.04</v>
      </c>
      <c r="M218" s="825">
        <v>735.6</v>
      </c>
      <c r="N218" s="822">
        <v>15</v>
      </c>
      <c r="O218" s="826">
        <v>8</v>
      </c>
      <c r="P218" s="825">
        <v>539.44000000000005</v>
      </c>
      <c r="Q218" s="827">
        <v>0.73333333333333339</v>
      </c>
      <c r="R218" s="822">
        <v>11</v>
      </c>
      <c r="S218" s="827">
        <v>0.73333333333333328</v>
      </c>
      <c r="T218" s="826">
        <v>5.5</v>
      </c>
      <c r="U218" s="828">
        <v>0.6875</v>
      </c>
    </row>
    <row r="219" spans="1:21" ht="14.45" customHeight="1" x14ac:dyDescent="0.2">
      <c r="A219" s="821">
        <v>9</v>
      </c>
      <c r="B219" s="822" t="s">
        <v>1072</v>
      </c>
      <c r="C219" s="822" t="s">
        <v>1079</v>
      </c>
      <c r="D219" s="823" t="s">
        <v>1632</v>
      </c>
      <c r="E219" s="824" t="s">
        <v>1085</v>
      </c>
      <c r="F219" s="822" t="s">
        <v>1073</v>
      </c>
      <c r="G219" s="822" t="s">
        <v>1500</v>
      </c>
      <c r="H219" s="822" t="s">
        <v>329</v>
      </c>
      <c r="I219" s="822" t="s">
        <v>1501</v>
      </c>
      <c r="J219" s="822" t="s">
        <v>1502</v>
      </c>
      <c r="K219" s="822" t="s">
        <v>1503</v>
      </c>
      <c r="L219" s="825">
        <v>25.53</v>
      </c>
      <c r="M219" s="825">
        <v>25.53</v>
      </c>
      <c r="N219" s="822">
        <v>1</v>
      </c>
      <c r="O219" s="826">
        <v>1</v>
      </c>
      <c r="P219" s="825">
        <v>25.53</v>
      </c>
      <c r="Q219" s="827">
        <v>1</v>
      </c>
      <c r="R219" s="822">
        <v>1</v>
      </c>
      <c r="S219" s="827">
        <v>1</v>
      </c>
      <c r="T219" s="826">
        <v>1</v>
      </c>
      <c r="U219" s="828">
        <v>1</v>
      </c>
    </row>
    <row r="220" spans="1:21" ht="14.45" customHeight="1" x14ac:dyDescent="0.2">
      <c r="A220" s="821">
        <v>9</v>
      </c>
      <c r="B220" s="822" t="s">
        <v>1072</v>
      </c>
      <c r="C220" s="822" t="s">
        <v>1079</v>
      </c>
      <c r="D220" s="823" t="s">
        <v>1632</v>
      </c>
      <c r="E220" s="824" t="s">
        <v>1085</v>
      </c>
      <c r="F220" s="822" t="s">
        <v>1073</v>
      </c>
      <c r="G220" s="822" t="s">
        <v>1248</v>
      </c>
      <c r="H220" s="822" t="s">
        <v>329</v>
      </c>
      <c r="I220" s="822" t="s">
        <v>1249</v>
      </c>
      <c r="J220" s="822" t="s">
        <v>826</v>
      </c>
      <c r="K220" s="822" t="s">
        <v>1250</v>
      </c>
      <c r="L220" s="825">
        <v>36.54</v>
      </c>
      <c r="M220" s="825">
        <v>438.47999999999996</v>
      </c>
      <c r="N220" s="822">
        <v>12</v>
      </c>
      <c r="O220" s="826">
        <v>10</v>
      </c>
      <c r="P220" s="825">
        <v>255.77999999999997</v>
      </c>
      <c r="Q220" s="827">
        <v>0.58333333333333337</v>
      </c>
      <c r="R220" s="822">
        <v>7</v>
      </c>
      <c r="S220" s="827">
        <v>0.58333333333333337</v>
      </c>
      <c r="T220" s="826">
        <v>6</v>
      </c>
      <c r="U220" s="828">
        <v>0.6</v>
      </c>
    </row>
    <row r="221" spans="1:21" ht="14.45" customHeight="1" x14ac:dyDescent="0.2">
      <c r="A221" s="821">
        <v>9</v>
      </c>
      <c r="B221" s="822" t="s">
        <v>1072</v>
      </c>
      <c r="C221" s="822" t="s">
        <v>1079</v>
      </c>
      <c r="D221" s="823" t="s">
        <v>1632</v>
      </c>
      <c r="E221" s="824" t="s">
        <v>1085</v>
      </c>
      <c r="F221" s="822" t="s">
        <v>1073</v>
      </c>
      <c r="G221" s="822" t="s">
        <v>1504</v>
      </c>
      <c r="H221" s="822" t="s">
        <v>329</v>
      </c>
      <c r="I221" s="822" t="s">
        <v>1505</v>
      </c>
      <c r="J221" s="822" t="s">
        <v>1506</v>
      </c>
      <c r="K221" s="822" t="s">
        <v>1507</v>
      </c>
      <c r="L221" s="825">
        <v>131.02000000000001</v>
      </c>
      <c r="M221" s="825">
        <v>786.12000000000012</v>
      </c>
      <c r="N221" s="822">
        <v>6</v>
      </c>
      <c r="O221" s="826">
        <v>1</v>
      </c>
      <c r="P221" s="825"/>
      <c r="Q221" s="827">
        <v>0</v>
      </c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9</v>
      </c>
      <c r="B222" s="822" t="s">
        <v>1072</v>
      </c>
      <c r="C222" s="822" t="s">
        <v>1079</v>
      </c>
      <c r="D222" s="823" t="s">
        <v>1632</v>
      </c>
      <c r="E222" s="824" t="s">
        <v>1085</v>
      </c>
      <c r="F222" s="822" t="s">
        <v>1073</v>
      </c>
      <c r="G222" s="822" t="s">
        <v>1157</v>
      </c>
      <c r="H222" s="822" t="s">
        <v>329</v>
      </c>
      <c r="I222" s="822" t="s">
        <v>1359</v>
      </c>
      <c r="J222" s="822" t="s">
        <v>1360</v>
      </c>
      <c r="K222" s="822" t="s">
        <v>1361</v>
      </c>
      <c r="L222" s="825">
        <v>141.25</v>
      </c>
      <c r="M222" s="825">
        <v>565</v>
      </c>
      <c r="N222" s="822">
        <v>4</v>
      </c>
      <c r="O222" s="826">
        <v>1</v>
      </c>
      <c r="P222" s="825"/>
      <c r="Q222" s="827">
        <v>0</v>
      </c>
      <c r="R222" s="822"/>
      <c r="S222" s="827">
        <v>0</v>
      </c>
      <c r="T222" s="826"/>
      <c r="U222" s="828">
        <v>0</v>
      </c>
    </row>
    <row r="223" spans="1:21" ht="14.45" customHeight="1" x14ac:dyDescent="0.2">
      <c r="A223" s="821">
        <v>9</v>
      </c>
      <c r="B223" s="822" t="s">
        <v>1072</v>
      </c>
      <c r="C223" s="822" t="s">
        <v>1079</v>
      </c>
      <c r="D223" s="823" t="s">
        <v>1632</v>
      </c>
      <c r="E223" s="824" t="s">
        <v>1085</v>
      </c>
      <c r="F223" s="822" t="s">
        <v>1073</v>
      </c>
      <c r="G223" s="822" t="s">
        <v>1157</v>
      </c>
      <c r="H223" s="822" t="s">
        <v>694</v>
      </c>
      <c r="I223" s="822" t="s">
        <v>1158</v>
      </c>
      <c r="J223" s="822" t="s">
        <v>1159</v>
      </c>
      <c r="K223" s="822" t="s">
        <v>1160</v>
      </c>
      <c r="L223" s="825">
        <v>141.25</v>
      </c>
      <c r="M223" s="825">
        <v>706.25</v>
      </c>
      <c r="N223" s="822">
        <v>5</v>
      </c>
      <c r="O223" s="826">
        <v>2.5</v>
      </c>
      <c r="P223" s="825">
        <v>423.75</v>
      </c>
      <c r="Q223" s="827">
        <v>0.6</v>
      </c>
      <c r="R223" s="822">
        <v>3</v>
      </c>
      <c r="S223" s="827">
        <v>0.6</v>
      </c>
      <c r="T223" s="826">
        <v>2</v>
      </c>
      <c r="U223" s="828">
        <v>0.8</v>
      </c>
    </row>
    <row r="224" spans="1:21" ht="14.45" customHeight="1" x14ac:dyDescent="0.2">
      <c r="A224" s="821">
        <v>9</v>
      </c>
      <c r="B224" s="822" t="s">
        <v>1072</v>
      </c>
      <c r="C224" s="822" t="s">
        <v>1079</v>
      </c>
      <c r="D224" s="823" t="s">
        <v>1632</v>
      </c>
      <c r="E224" s="824" t="s">
        <v>1085</v>
      </c>
      <c r="F224" s="822" t="s">
        <v>1073</v>
      </c>
      <c r="G224" s="822" t="s">
        <v>1508</v>
      </c>
      <c r="H224" s="822" t="s">
        <v>329</v>
      </c>
      <c r="I224" s="822" t="s">
        <v>1509</v>
      </c>
      <c r="J224" s="822" t="s">
        <v>1510</v>
      </c>
      <c r="K224" s="822" t="s">
        <v>1511</v>
      </c>
      <c r="L224" s="825">
        <v>97.76</v>
      </c>
      <c r="M224" s="825">
        <v>195.52</v>
      </c>
      <c r="N224" s="822">
        <v>2</v>
      </c>
      <c r="O224" s="826">
        <v>1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9</v>
      </c>
      <c r="B225" s="822" t="s">
        <v>1072</v>
      </c>
      <c r="C225" s="822" t="s">
        <v>1079</v>
      </c>
      <c r="D225" s="823" t="s">
        <v>1632</v>
      </c>
      <c r="E225" s="824" t="s">
        <v>1085</v>
      </c>
      <c r="F225" s="822" t="s">
        <v>1073</v>
      </c>
      <c r="G225" s="822" t="s">
        <v>1512</v>
      </c>
      <c r="H225" s="822" t="s">
        <v>329</v>
      </c>
      <c r="I225" s="822" t="s">
        <v>1513</v>
      </c>
      <c r="J225" s="822" t="s">
        <v>1514</v>
      </c>
      <c r="K225" s="822" t="s">
        <v>1515</v>
      </c>
      <c r="L225" s="825">
        <v>127.91</v>
      </c>
      <c r="M225" s="825">
        <v>127.91</v>
      </c>
      <c r="N225" s="822">
        <v>1</v>
      </c>
      <c r="O225" s="826">
        <v>1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9</v>
      </c>
      <c r="B226" s="822" t="s">
        <v>1072</v>
      </c>
      <c r="C226" s="822" t="s">
        <v>1079</v>
      </c>
      <c r="D226" s="823" t="s">
        <v>1632</v>
      </c>
      <c r="E226" s="824" t="s">
        <v>1085</v>
      </c>
      <c r="F226" s="822" t="s">
        <v>1073</v>
      </c>
      <c r="G226" s="822" t="s">
        <v>1172</v>
      </c>
      <c r="H226" s="822" t="s">
        <v>694</v>
      </c>
      <c r="I226" s="822" t="s">
        <v>1173</v>
      </c>
      <c r="J226" s="822" t="s">
        <v>1174</v>
      </c>
      <c r="K226" s="822" t="s">
        <v>1175</v>
      </c>
      <c r="L226" s="825">
        <v>87.67</v>
      </c>
      <c r="M226" s="825">
        <v>526.02</v>
      </c>
      <c r="N226" s="822">
        <v>6</v>
      </c>
      <c r="O226" s="826">
        <v>2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9</v>
      </c>
      <c r="B227" s="822" t="s">
        <v>1072</v>
      </c>
      <c r="C227" s="822" t="s">
        <v>1079</v>
      </c>
      <c r="D227" s="823" t="s">
        <v>1632</v>
      </c>
      <c r="E227" s="824" t="s">
        <v>1085</v>
      </c>
      <c r="F227" s="822" t="s">
        <v>1073</v>
      </c>
      <c r="G227" s="822" t="s">
        <v>1516</v>
      </c>
      <c r="H227" s="822" t="s">
        <v>329</v>
      </c>
      <c r="I227" s="822" t="s">
        <v>1517</v>
      </c>
      <c r="J227" s="822" t="s">
        <v>1518</v>
      </c>
      <c r="K227" s="822" t="s">
        <v>1519</v>
      </c>
      <c r="L227" s="825">
        <v>42.54</v>
      </c>
      <c r="M227" s="825">
        <v>127.62</v>
      </c>
      <c r="N227" s="822">
        <v>3</v>
      </c>
      <c r="O227" s="826">
        <v>1</v>
      </c>
      <c r="P227" s="825"/>
      <c r="Q227" s="827">
        <v>0</v>
      </c>
      <c r="R227" s="822"/>
      <c r="S227" s="827">
        <v>0</v>
      </c>
      <c r="T227" s="826"/>
      <c r="U227" s="828">
        <v>0</v>
      </c>
    </row>
    <row r="228" spans="1:21" ht="14.45" customHeight="1" x14ac:dyDescent="0.2">
      <c r="A228" s="821">
        <v>9</v>
      </c>
      <c r="B228" s="822" t="s">
        <v>1072</v>
      </c>
      <c r="C228" s="822" t="s">
        <v>1079</v>
      </c>
      <c r="D228" s="823" t="s">
        <v>1632</v>
      </c>
      <c r="E228" s="824" t="s">
        <v>1085</v>
      </c>
      <c r="F228" s="822" t="s">
        <v>1073</v>
      </c>
      <c r="G228" s="822" t="s">
        <v>1516</v>
      </c>
      <c r="H228" s="822" t="s">
        <v>329</v>
      </c>
      <c r="I228" s="822" t="s">
        <v>1520</v>
      </c>
      <c r="J228" s="822" t="s">
        <v>1521</v>
      </c>
      <c r="K228" s="822" t="s">
        <v>1522</v>
      </c>
      <c r="L228" s="825">
        <v>59.56</v>
      </c>
      <c r="M228" s="825">
        <v>59.56</v>
      </c>
      <c r="N228" s="822">
        <v>1</v>
      </c>
      <c r="O228" s="826">
        <v>1</v>
      </c>
      <c r="P228" s="825"/>
      <c r="Q228" s="827">
        <v>0</v>
      </c>
      <c r="R228" s="822"/>
      <c r="S228" s="827">
        <v>0</v>
      </c>
      <c r="T228" s="826"/>
      <c r="U228" s="828">
        <v>0</v>
      </c>
    </row>
    <row r="229" spans="1:21" ht="14.45" customHeight="1" x14ac:dyDescent="0.2">
      <c r="A229" s="821">
        <v>9</v>
      </c>
      <c r="B229" s="822" t="s">
        <v>1072</v>
      </c>
      <c r="C229" s="822" t="s">
        <v>1079</v>
      </c>
      <c r="D229" s="823" t="s">
        <v>1632</v>
      </c>
      <c r="E229" s="824" t="s">
        <v>1085</v>
      </c>
      <c r="F229" s="822" t="s">
        <v>1073</v>
      </c>
      <c r="G229" s="822" t="s">
        <v>1523</v>
      </c>
      <c r="H229" s="822" t="s">
        <v>329</v>
      </c>
      <c r="I229" s="822" t="s">
        <v>1524</v>
      </c>
      <c r="J229" s="822" t="s">
        <v>1525</v>
      </c>
      <c r="K229" s="822" t="s">
        <v>1526</v>
      </c>
      <c r="L229" s="825">
        <v>60.39</v>
      </c>
      <c r="M229" s="825">
        <v>181.17000000000002</v>
      </c>
      <c r="N229" s="822">
        <v>3</v>
      </c>
      <c r="O229" s="826">
        <v>1</v>
      </c>
      <c r="P229" s="825">
        <v>181.17000000000002</v>
      </c>
      <c r="Q229" s="827">
        <v>1</v>
      </c>
      <c r="R229" s="822">
        <v>3</v>
      </c>
      <c r="S229" s="827">
        <v>1</v>
      </c>
      <c r="T229" s="826">
        <v>1</v>
      </c>
      <c r="U229" s="828">
        <v>1</v>
      </c>
    </row>
    <row r="230" spans="1:21" ht="14.45" customHeight="1" x14ac:dyDescent="0.2">
      <c r="A230" s="821">
        <v>9</v>
      </c>
      <c r="B230" s="822" t="s">
        <v>1072</v>
      </c>
      <c r="C230" s="822" t="s">
        <v>1079</v>
      </c>
      <c r="D230" s="823" t="s">
        <v>1632</v>
      </c>
      <c r="E230" s="824" t="s">
        <v>1085</v>
      </c>
      <c r="F230" s="822" t="s">
        <v>1073</v>
      </c>
      <c r="G230" s="822" t="s">
        <v>1527</v>
      </c>
      <c r="H230" s="822" t="s">
        <v>329</v>
      </c>
      <c r="I230" s="822" t="s">
        <v>1528</v>
      </c>
      <c r="J230" s="822" t="s">
        <v>1529</v>
      </c>
      <c r="K230" s="822" t="s">
        <v>1530</v>
      </c>
      <c r="L230" s="825">
        <v>98.98</v>
      </c>
      <c r="M230" s="825">
        <v>197.96</v>
      </c>
      <c r="N230" s="822">
        <v>2</v>
      </c>
      <c r="O230" s="826">
        <v>1</v>
      </c>
      <c r="P230" s="825"/>
      <c r="Q230" s="827">
        <v>0</v>
      </c>
      <c r="R230" s="822"/>
      <c r="S230" s="827">
        <v>0</v>
      </c>
      <c r="T230" s="826"/>
      <c r="U230" s="828">
        <v>0</v>
      </c>
    </row>
    <row r="231" spans="1:21" ht="14.45" customHeight="1" x14ac:dyDescent="0.2">
      <c r="A231" s="821">
        <v>9</v>
      </c>
      <c r="B231" s="822" t="s">
        <v>1072</v>
      </c>
      <c r="C231" s="822" t="s">
        <v>1079</v>
      </c>
      <c r="D231" s="823" t="s">
        <v>1632</v>
      </c>
      <c r="E231" s="824" t="s">
        <v>1085</v>
      </c>
      <c r="F231" s="822" t="s">
        <v>1073</v>
      </c>
      <c r="G231" s="822" t="s">
        <v>1182</v>
      </c>
      <c r="H231" s="822" t="s">
        <v>329</v>
      </c>
      <c r="I231" s="822" t="s">
        <v>1531</v>
      </c>
      <c r="J231" s="822" t="s">
        <v>1532</v>
      </c>
      <c r="K231" s="822" t="s">
        <v>1185</v>
      </c>
      <c r="L231" s="825">
        <v>177.92</v>
      </c>
      <c r="M231" s="825">
        <v>533.76</v>
      </c>
      <c r="N231" s="822">
        <v>3</v>
      </c>
      <c r="O231" s="826">
        <v>1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9</v>
      </c>
      <c r="B232" s="822" t="s">
        <v>1072</v>
      </c>
      <c r="C232" s="822" t="s">
        <v>1079</v>
      </c>
      <c r="D232" s="823" t="s">
        <v>1632</v>
      </c>
      <c r="E232" s="824" t="s">
        <v>1085</v>
      </c>
      <c r="F232" s="822" t="s">
        <v>1073</v>
      </c>
      <c r="G232" s="822" t="s">
        <v>1182</v>
      </c>
      <c r="H232" s="822" t="s">
        <v>329</v>
      </c>
      <c r="I232" s="822" t="s">
        <v>1533</v>
      </c>
      <c r="J232" s="822" t="s">
        <v>1532</v>
      </c>
      <c r="K232" s="822" t="s">
        <v>1534</v>
      </c>
      <c r="L232" s="825">
        <v>387.73</v>
      </c>
      <c r="M232" s="825">
        <v>387.73</v>
      </c>
      <c r="N232" s="822">
        <v>1</v>
      </c>
      <c r="O232" s="826">
        <v>1</v>
      </c>
      <c r="P232" s="825"/>
      <c r="Q232" s="827">
        <v>0</v>
      </c>
      <c r="R232" s="822"/>
      <c r="S232" s="827">
        <v>0</v>
      </c>
      <c r="T232" s="826"/>
      <c r="U232" s="828">
        <v>0</v>
      </c>
    </row>
    <row r="233" spans="1:21" ht="14.45" customHeight="1" x14ac:dyDescent="0.2">
      <c r="A233" s="821">
        <v>9</v>
      </c>
      <c r="B233" s="822" t="s">
        <v>1072</v>
      </c>
      <c r="C233" s="822" t="s">
        <v>1079</v>
      </c>
      <c r="D233" s="823" t="s">
        <v>1632</v>
      </c>
      <c r="E233" s="824" t="s">
        <v>1085</v>
      </c>
      <c r="F233" s="822" t="s">
        <v>1073</v>
      </c>
      <c r="G233" s="822" t="s">
        <v>1535</v>
      </c>
      <c r="H233" s="822" t="s">
        <v>694</v>
      </c>
      <c r="I233" s="822" t="s">
        <v>1536</v>
      </c>
      <c r="J233" s="822" t="s">
        <v>1537</v>
      </c>
      <c r="K233" s="822" t="s">
        <v>1538</v>
      </c>
      <c r="L233" s="825">
        <v>0</v>
      </c>
      <c r="M233" s="825">
        <v>0</v>
      </c>
      <c r="N233" s="822">
        <v>1</v>
      </c>
      <c r="O233" s="826">
        <v>1</v>
      </c>
      <c r="P233" s="825"/>
      <c r="Q233" s="827"/>
      <c r="R233" s="822"/>
      <c r="S233" s="827">
        <v>0</v>
      </c>
      <c r="T233" s="826"/>
      <c r="U233" s="828">
        <v>0</v>
      </c>
    </row>
    <row r="234" spans="1:21" ht="14.45" customHeight="1" x14ac:dyDescent="0.2">
      <c r="A234" s="821">
        <v>9</v>
      </c>
      <c r="B234" s="822" t="s">
        <v>1072</v>
      </c>
      <c r="C234" s="822" t="s">
        <v>1079</v>
      </c>
      <c r="D234" s="823" t="s">
        <v>1632</v>
      </c>
      <c r="E234" s="824" t="s">
        <v>1085</v>
      </c>
      <c r="F234" s="822" t="s">
        <v>1073</v>
      </c>
      <c r="G234" s="822" t="s">
        <v>1539</v>
      </c>
      <c r="H234" s="822" t="s">
        <v>329</v>
      </c>
      <c r="I234" s="822" t="s">
        <v>1540</v>
      </c>
      <c r="J234" s="822" t="s">
        <v>1541</v>
      </c>
      <c r="K234" s="822" t="s">
        <v>1542</v>
      </c>
      <c r="L234" s="825">
        <v>656.92</v>
      </c>
      <c r="M234" s="825">
        <v>1970.7599999999998</v>
      </c>
      <c r="N234" s="822">
        <v>3</v>
      </c>
      <c r="O234" s="826">
        <v>1</v>
      </c>
      <c r="P234" s="825"/>
      <c r="Q234" s="827">
        <v>0</v>
      </c>
      <c r="R234" s="822"/>
      <c r="S234" s="827">
        <v>0</v>
      </c>
      <c r="T234" s="826"/>
      <c r="U234" s="828">
        <v>0</v>
      </c>
    </row>
    <row r="235" spans="1:21" ht="14.45" customHeight="1" x14ac:dyDescent="0.2">
      <c r="A235" s="821">
        <v>9</v>
      </c>
      <c r="B235" s="822" t="s">
        <v>1072</v>
      </c>
      <c r="C235" s="822" t="s">
        <v>1079</v>
      </c>
      <c r="D235" s="823" t="s">
        <v>1632</v>
      </c>
      <c r="E235" s="824" t="s">
        <v>1085</v>
      </c>
      <c r="F235" s="822" t="s">
        <v>1073</v>
      </c>
      <c r="G235" s="822" t="s">
        <v>1543</v>
      </c>
      <c r="H235" s="822" t="s">
        <v>329</v>
      </c>
      <c r="I235" s="822" t="s">
        <v>1544</v>
      </c>
      <c r="J235" s="822" t="s">
        <v>1545</v>
      </c>
      <c r="K235" s="822" t="s">
        <v>1546</v>
      </c>
      <c r="L235" s="825">
        <v>239.79</v>
      </c>
      <c r="M235" s="825">
        <v>239.79</v>
      </c>
      <c r="N235" s="822">
        <v>1</v>
      </c>
      <c r="O235" s="826">
        <v>1</v>
      </c>
      <c r="P235" s="825">
        <v>239.79</v>
      </c>
      <c r="Q235" s="827">
        <v>1</v>
      </c>
      <c r="R235" s="822">
        <v>1</v>
      </c>
      <c r="S235" s="827">
        <v>1</v>
      </c>
      <c r="T235" s="826">
        <v>1</v>
      </c>
      <c r="U235" s="828">
        <v>1</v>
      </c>
    </row>
    <row r="236" spans="1:21" ht="14.45" customHeight="1" x14ac:dyDescent="0.2">
      <c r="A236" s="821">
        <v>9</v>
      </c>
      <c r="B236" s="822" t="s">
        <v>1072</v>
      </c>
      <c r="C236" s="822" t="s">
        <v>1079</v>
      </c>
      <c r="D236" s="823" t="s">
        <v>1632</v>
      </c>
      <c r="E236" s="824" t="s">
        <v>1085</v>
      </c>
      <c r="F236" s="822" t="s">
        <v>1073</v>
      </c>
      <c r="G236" s="822" t="s">
        <v>1189</v>
      </c>
      <c r="H236" s="822" t="s">
        <v>694</v>
      </c>
      <c r="I236" s="822" t="s">
        <v>1190</v>
      </c>
      <c r="J236" s="822" t="s">
        <v>1191</v>
      </c>
      <c r="K236" s="822" t="s">
        <v>1192</v>
      </c>
      <c r="L236" s="825">
        <v>149.52000000000001</v>
      </c>
      <c r="M236" s="825">
        <v>149.52000000000001</v>
      </c>
      <c r="N236" s="822">
        <v>1</v>
      </c>
      <c r="O236" s="826">
        <v>1</v>
      </c>
      <c r="P236" s="825">
        <v>149.52000000000001</v>
      </c>
      <c r="Q236" s="827">
        <v>1</v>
      </c>
      <c r="R236" s="822">
        <v>1</v>
      </c>
      <c r="S236" s="827">
        <v>1</v>
      </c>
      <c r="T236" s="826">
        <v>1</v>
      </c>
      <c r="U236" s="828">
        <v>1</v>
      </c>
    </row>
    <row r="237" spans="1:21" ht="14.45" customHeight="1" x14ac:dyDescent="0.2">
      <c r="A237" s="821">
        <v>9</v>
      </c>
      <c r="B237" s="822" t="s">
        <v>1072</v>
      </c>
      <c r="C237" s="822" t="s">
        <v>1079</v>
      </c>
      <c r="D237" s="823" t="s">
        <v>1632</v>
      </c>
      <c r="E237" s="824" t="s">
        <v>1085</v>
      </c>
      <c r="F237" s="822" t="s">
        <v>1073</v>
      </c>
      <c r="G237" s="822" t="s">
        <v>1193</v>
      </c>
      <c r="H237" s="822" t="s">
        <v>329</v>
      </c>
      <c r="I237" s="822" t="s">
        <v>1194</v>
      </c>
      <c r="J237" s="822" t="s">
        <v>1195</v>
      </c>
      <c r="K237" s="822" t="s">
        <v>1196</v>
      </c>
      <c r="L237" s="825">
        <v>294.81</v>
      </c>
      <c r="M237" s="825">
        <v>11202.78</v>
      </c>
      <c r="N237" s="822">
        <v>38</v>
      </c>
      <c r="O237" s="826">
        <v>4.5</v>
      </c>
      <c r="P237" s="825">
        <v>5011.7700000000004</v>
      </c>
      <c r="Q237" s="827">
        <v>0.44736842105263158</v>
      </c>
      <c r="R237" s="822">
        <v>17</v>
      </c>
      <c r="S237" s="827">
        <v>0.44736842105263158</v>
      </c>
      <c r="T237" s="826">
        <v>2</v>
      </c>
      <c r="U237" s="828">
        <v>0.44444444444444442</v>
      </c>
    </row>
    <row r="238" spans="1:21" ht="14.45" customHeight="1" x14ac:dyDescent="0.2">
      <c r="A238" s="821">
        <v>9</v>
      </c>
      <c r="B238" s="822" t="s">
        <v>1072</v>
      </c>
      <c r="C238" s="822" t="s">
        <v>1079</v>
      </c>
      <c r="D238" s="823" t="s">
        <v>1632</v>
      </c>
      <c r="E238" s="824" t="s">
        <v>1085</v>
      </c>
      <c r="F238" s="822" t="s">
        <v>1074</v>
      </c>
      <c r="G238" s="822" t="s">
        <v>1197</v>
      </c>
      <c r="H238" s="822" t="s">
        <v>329</v>
      </c>
      <c r="I238" s="822" t="s">
        <v>1547</v>
      </c>
      <c r="J238" s="822" t="s">
        <v>1199</v>
      </c>
      <c r="K238" s="822"/>
      <c r="L238" s="825">
        <v>0</v>
      </c>
      <c r="M238" s="825">
        <v>0</v>
      </c>
      <c r="N238" s="822">
        <v>1</v>
      </c>
      <c r="O238" s="826">
        <v>1</v>
      </c>
      <c r="P238" s="825">
        <v>0</v>
      </c>
      <c r="Q238" s="827"/>
      <c r="R238" s="822">
        <v>1</v>
      </c>
      <c r="S238" s="827">
        <v>1</v>
      </c>
      <c r="T238" s="826">
        <v>1</v>
      </c>
      <c r="U238" s="828">
        <v>1</v>
      </c>
    </row>
    <row r="239" spans="1:21" ht="14.45" customHeight="1" x14ac:dyDescent="0.2">
      <c r="A239" s="821">
        <v>9</v>
      </c>
      <c r="B239" s="822" t="s">
        <v>1072</v>
      </c>
      <c r="C239" s="822" t="s">
        <v>1079</v>
      </c>
      <c r="D239" s="823" t="s">
        <v>1632</v>
      </c>
      <c r="E239" s="824" t="s">
        <v>1085</v>
      </c>
      <c r="F239" s="822" t="s">
        <v>1075</v>
      </c>
      <c r="G239" s="822" t="s">
        <v>1388</v>
      </c>
      <c r="H239" s="822" t="s">
        <v>329</v>
      </c>
      <c r="I239" s="822" t="s">
        <v>1548</v>
      </c>
      <c r="J239" s="822" t="s">
        <v>1549</v>
      </c>
      <c r="K239" s="822" t="s">
        <v>1550</v>
      </c>
      <c r="L239" s="825">
        <v>500.25</v>
      </c>
      <c r="M239" s="825">
        <v>500.25</v>
      </c>
      <c r="N239" s="822">
        <v>1</v>
      </c>
      <c r="O239" s="826">
        <v>1</v>
      </c>
      <c r="P239" s="825">
        <v>500.25</v>
      </c>
      <c r="Q239" s="827">
        <v>1</v>
      </c>
      <c r="R239" s="822">
        <v>1</v>
      </c>
      <c r="S239" s="827">
        <v>1</v>
      </c>
      <c r="T239" s="826">
        <v>1</v>
      </c>
      <c r="U239" s="828">
        <v>1</v>
      </c>
    </row>
    <row r="240" spans="1:21" ht="14.45" customHeight="1" x14ac:dyDescent="0.2">
      <c r="A240" s="821">
        <v>9</v>
      </c>
      <c r="B240" s="822" t="s">
        <v>1072</v>
      </c>
      <c r="C240" s="822" t="s">
        <v>1079</v>
      </c>
      <c r="D240" s="823" t="s">
        <v>1632</v>
      </c>
      <c r="E240" s="824" t="s">
        <v>1090</v>
      </c>
      <c r="F240" s="822" t="s">
        <v>1073</v>
      </c>
      <c r="G240" s="822" t="s">
        <v>1110</v>
      </c>
      <c r="H240" s="822" t="s">
        <v>329</v>
      </c>
      <c r="I240" s="822" t="s">
        <v>1398</v>
      </c>
      <c r="J240" s="822" t="s">
        <v>1112</v>
      </c>
      <c r="K240" s="822" t="s">
        <v>1399</v>
      </c>
      <c r="L240" s="825">
        <v>42.1</v>
      </c>
      <c r="M240" s="825">
        <v>42.1</v>
      </c>
      <c r="N240" s="822">
        <v>1</v>
      </c>
      <c r="O240" s="826">
        <v>1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9</v>
      </c>
      <c r="B241" s="822" t="s">
        <v>1072</v>
      </c>
      <c r="C241" s="822" t="s">
        <v>1079</v>
      </c>
      <c r="D241" s="823" t="s">
        <v>1632</v>
      </c>
      <c r="E241" s="824" t="s">
        <v>1090</v>
      </c>
      <c r="F241" s="822" t="s">
        <v>1073</v>
      </c>
      <c r="G241" s="822" t="s">
        <v>1400</v>
      </c>
      <c r="H241" s="822" t="s">
        <v>694</v>
      </c>
      <c r="I241" s="822" t="s">
        <v>1551</v>
      </c>
      <c r="J241" s="822" t="s">
        <v>1402</v>
      </c>
      <c r="K241" s="822" t="s">
        <v>1552</v>
      </c>
      <c r="L241" s="825">
        <v>58.77</v>
      </c>
      <c r="M241" s="825">
        <v>58.77</v>
      </c>
      <c r="N241" s="822">
        <v>1</v>
      </c>
      <c r="O241" s="826">
        <v>1</v>
      </c>
      <c r="P241" s="825">
        <v>58.77</v>
      </c>
      <c r="Q241" s="827">
        <v>1</v>
      </c>
      <c r="R241" s="822">
        <v>1</v>
      </c>
      <c r="S241" s="827">
        <v>1</v>
      </c>
      <c r="T241" s="826">
        <v>1</v>
      </c>
      <c r="U241" s="828">
        <v>1</v>
      </c>
    </row>
    <row r="242" spans="1:21" ht="14.45" customHeight="1" x14ac:dyDescent="0.2">
      <c r="A242" s="821">
        <v>9</v>
      </c>
      <c r="B242" s="822" t="s">
        <v>1072</v>
      </c>
      <c r="C242" s="822" t="s">
        <v>1079</v>
      </c>
      <c r="D242" s="823" t="s">
        <v>1632</v>
      </c>
      <c r="E242" s="824" t="s">
        <v>1090</v>
      </c>
      <c r="F242" s="822" t="s">
        <v>1073</v>
      </c>
      <c r="G242" s="822" t="s">
        <v>1133</v>
      </c>
      <c r="H242" s="822" t="s">
        <v>329</v>
      </c>
      <c r="I242" s="822" t="s">
        <v>1134</v>
      </c>
      <c r="J242" s="822" t="s">
        <v>650</v>
      </c>
      <c r="K242" s="822" t="s">
        <v>651</v>
      </c>
      <c r="L242" s="825">
        <v>105.63</v>
      </c>
      <c r="M242" s="825">
        <v>105.63</v>
      </c>
      <c r="N242" s="822">
        <v>1</v>
      </c>
      <c r="O242" s="826">
        <v>0.5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9</v>
      </c>
      <c r="B243" s="822" t="s">
        <v>1072</v>
      </c>
      <c r="C243" s="822" t="s">
        <v>1079</v>
      </c>
      <c r="D243" s="823" t="s">
        <v>1632</v>
      </c>
      <c r="E243" s="824" t="s">
        <v>1090</v>
      </c>
      <c r="F243" s="822" t="s">
        <v>1073</v>
      </c>
      <c r="G243" s="822" t="s">
        <v>1139</v>
      </c>
      <c r="H243" s="822" t="s">
        <v>329</v>
      </c>
      <c r="I243" s="822" t="s">
        <v>1227</v>
      </c>
      <c r="J243" s="822" t="s">
        <v>674</v>
      </c>
      <c r="K243" s="822" t="s">
        <v>675</v>
      </c>
      <c r="L243" s="825">
        <v>49.04</v>
      </c>
      <c r="M243" s="825">
        <v>49.04</v>
      </c>
      <c r="N243" s="822">
        <v>1</v>
      </c>
      <c r="O243" s="826">
        <v>0.5</v>
      </c>
      <c r="P243" s="825"/>
      <c r="Q243" s="827">
        <v>0</v>
      </c>
      <c r="R243" s="822"/>
      <c r="S243" s="827">
        <v>0</v>
      </c>
      <c r="T243" s="826"/>
      <c r="U243" s="828">
        <v>0</v>
      </c>
    </row>
    <row r="244" spans="1:21" ht="14.45" customHeight="1" x14ac:dyDescent="0.2">
      <c r="A244" s="821">
        <v>9</v>
      </c>
      <c r="B244" s="822" t="s">
        <v>1072</v>
      </c>
      <c r="C244" s="822" t="s">
        <v>1079</v>
      </c>
      <c r="D244" s="823" t="s">
        <v>1632</v>
      </c>
      <c r="E244" s="824" t="s">
        <v>1090</v>
      </c>
      <c r="F244" s="822" t="s">
        <v>1073</v>
      </c>
      <c r="G244" s="822" t="s">
        <v>1139</v>
      </c>
      <c r="H244" s="822" t="s">
        <v>329</v>
      </c>
      <c r="I244" s="822" t="s">
        <v>1140</v>
      </c>
      <c r="J244" s="822" t="s">
        <v>630</v>
      </c>
      <c r="K244" s="822" t="s">
        <v>631</v>
      </c>
      <c r="L244" s="825">
        <v>0</v>
      </c>
      <c r="M244" s="825">
        <v>0</v>
      </c>
      <c r="N244" s="822">
        <v>2</v>
      </c>
      <c r="O244" s="826">
        <v>1.5</v>
      </c>
      <c r="P244" s="825">
        <v>0</v>
      </c>
      <c r="Q244" s="827"/>
      <c r="R244" s="822">
        <v>1</v>
      </c>
      <c r="S244" s="827">
        <v>0.5</v>
      </c>
      <c r="T244" s="826">
        <v>1</v>
      </c>
      <c r="U244" s="828">
        <v>0.66666666666666663</v>
      </c>
    </row>
    <row r="245" spans="1:21" ht="14.45" customHeight="1" x14ac:dyDescent="0.2">
      <c r="A245" s="821">
        <v>9</v>
      </c>
      <c r="B245" s="822" t="s">
        <v>1072</v>
      </c>
      <c r="C245" s="822" t="s">
        <v>1079</v>
      </c>
      <c r="D245" s="823" t="s">
        <v>1632</v>
      </c>
      <c r="E245" s="824" t="s">
        <v>1090</v>
      </c>
      <c r="F245" s="822" t="s">
        <v>1073</v>
      </c>
      <c r="G245" s="822" t="s">
        <v>1245</v>
      </c>
      <c r="H245" s="822" t="s">
        <v>329</v>
      </c>
      <c r="I245" s="822" t="s">
        <v>1246</v>
      </c>
      <c r="J245" s="822" t="s">
        <v>685</v>
      </c>
      <c r="K245" s="822" t="s">
        <v>1247</v>
      </c>
      <c r="L245" s="825">
        <v>61.97</v>
      </c>
      <c r="M245" s="825">
        <v>61.97</v>
      </c>
      <c r="N245" s="822">
        <v>1</v>
      </c>
      <c r="O245" s="826">
        <v>1</v>
      </c>
      <c r="P245" s="825">
        <v>61.97</v>
      </c>
      <c r="Q245" s="827">
        <v>1</v>
      </c>
      <c r="R245" s="822">
        <v>1</v>
      </c>
      <c r="S245" s="827">
        <v>1</v>
      </c>
      <c r="T245" s="826">
        <v>1</v>
      </c>
      <c r="U245" s="828">
        <v>1</v>
      </c>
    </row>
    <row r="246" spans="1:21" ht="14.45" customHeight="1" x14ac:dyDescent="0.2">
      <c r="A246" s="821">
        <v>9</v>
      </c>
      <c r="B246" s="822" t="s">
        <v>1072</v>
      </c>
      <c r="C246" s="822" t="s">
        <v>1079</v>
      </c>
      <c r="D246" s="823" t="s">
        <v>1632</v>
      </c>
      <c r="E246" s="824" t="s">
        <v>1090</v>
      </c>
      <c r="F246" s="822" t="s">
        <v>1073</v>
      </c>
      <c r="G246" s="822" t="s">
        <v>1248</v>
      </c>
      <c r="H246" s="822" t="s">
        <v>329</v>
      </c>
      <c r="I246" s="822" t="s">
        <v>1249</v>
      </c>
      <c r="J246" s="822" t="s">
        <v>826</v>
      </c>
      <c r="K246" s="822" t="s">
        <v>1250</v>
      </c>
      <c r="L246" s="825">
        <v>36.54</v>
      </c>
      <c r="M246" s="825">
        <v>36.54</v>
      </c>
      <c r="N246" s="822">
        <v>1</v>
      </c>
      <c r="O246" s="826">
        <v>1</v>
      </c>
      <c r="P246" s="825">
        <v>36.54</v>
      </c>
      <c r="Q246" s="827">
        <v>1</v>
      </c>
      <c r="R246" s="822">
        <v>1</v>
      </c>
      <c r="S246" s="827">
        <v>1</v>
      </c>
      <c r="T246" s="826">
        <v>1</v>
      </c>
      <c r="U246" s="828">
        <v>1</v>
      </c>
    </row>
    <row r="247" spans="1:21" ht="14.45" customHeight="1" x14ac:dyDescent="0.2">
      <c r="A247" s="821">
        <v>9</v>
      </c>
      <c r="B247" s="822" t="s">
        <v>1072</v>
      </c>
      <c r="C247" s="822" t="s">
        <v>1079</v>
      </c>
      <c r="D247" s="823" t="s">
        <v>1632</v>
      </c>
      <c r="E247" s="824" t="s">
        <v>1090</v>
      </c>
      <c r="F247" s="822" t="s">
        <v>1073</v>
      </c>
      <c r="G247" s="822" t="s">
        <v>1351</v>
      </c>
      <c r="H247" s="822" t="s">
        <v>329</v>
      </c>
      <c r="I247" s="822" t="s">
        <v>1449</v>
      </c>
      <c r="J247" s="822" t="s">
        <v>1450</v>
      </c>
      <c r="K247" s="822" t="s">
        <v>1451</v>
      </c>
      <c r="L247" s="825">
        <v>54.85</v>
      </c>
      <c r="M247" s="825">
        <v>54.85</v>
      </c>
      <c r="N247" s="822">
        <v>1</v>
      </c>
      <c r="O247" s="826"/>
      <c r="P247" s="825"/>
      <c r="Q247" s="827">
        <v>0</v>
      </c>
      <c r="R247" s="822"/>
      <c r="S247" s="827">
        <v>0</v>
      </c>
      <c r="T247" s="826"/>
      <c r="U247" s="828"/>
    </row>
    <row r="248" spans="1:21" ht="14.45" customHeight="1" x14ac:dyDescent="0.2">
      <c r="A248" s="821">
        <v>9</v>
      </c>
      <c r="B248" s="822" t="s">
        <v>1072</v>
      </c>
      <c r="C248" s="822" t="s">
        <v>1079</v>
      </c>
      <c r="D248" s="823" t="s">
        <v>1632</v>
      </c>
      <c r="E248" s="824" t="s">
        <v>1090</v>
      </c>
      <c r="F248" s="822" t="s">
        <v>1073</v>
      </c>
      <c r="G248" s="822" t="s">
        <v>1553</v>
      </c>
      <c r="H248" s="822" t="s">
        <v>329</v>
      </c>
      <c r="I248" s="822" t="s">
        <v>1554</v>
      </c>
      <c r="J248" s="822" t="s">
        <v>1555</v>
      </c>
      <c r="K248" s="822" t="s">
        <v>1556</v>
      </c>
      <c r="L248" s="825">
        <v>89.39</v>
      </c>
      <c r="M248" s="825">
        <v>178.78</v>
      </c>
      <c r="N248" s="822">
        <v>2</v>
      </c>
      <c r="O248" s="826">
        <v>1</v>
      </c>
      <c r="P248" s="825">
        <v>178.78</v>
      </c>
      <c r="Q248" s="827">
        <v>1</v>
      </c>
      <c r="R248" s="822">
        <v>2</v>
      </c>
      <c r="S248" s="827">
        <v>1</v>
      </c>
      <c r="T248" s="826">
        <v>1</v>
      </c>
      <c r="U248" s="828">
        <v>1</v>
      </c>
    </row>
    <row r="249" spans="1:21" ht="14.45" customHeight="1" x14ac:dyDescent="0.2">
      <c r="A249" s="821">
        <v>9</v>
      </c>
      <c r="B249" s="822" t="s">
        <v>1072</v>
      </c>
      <c r="C249" s="822" t="s">
        <v>1079</v>
      </c>
      <c r="D249" s="823" t="s">
        <v>1632</v>
      </c>
      <c r="E249" s="824" t="s">
        <v>1090</v>
      </c>
      <c r="F249" s="822" t="s">
        <v>1073</v>
      </c>
      <c r="G249" s="822" t="s">
        <v>1362</v>
      </c>
      <c r="H249" s="822" t="s">
        <v>329</v>
      </c>
      <c r="I249" s="822" t="s">
        <v>1363</v>
      </c>
      <c r="J249" s="822" t="s">
        <v>1364</v>
      </c>
      <c r="K249" s="822" t="s">
        <v>1365</v>
      </c>
      <c r="L249" s="825">
        <v>179.21</v>
      </c>
      <c r="M249" s="825">
        <v>179.21</v>
      </c>
      <c r="N249" s="822">
        <v>1</v>
      </c>
      <c r="O249" s="826">
        <v>1</v>
      </c>
      <c r="P249" s="825">
        <v>179.21</v>
      </c>
      <c r="Q249" s="827">
        <v>1</v>
      </c>
      <c r="R249" s="822">
        <v>1</v>
      </c>
      <c r="S249" s="827">
        <v>1</v>
      </c>
      <c r="T249" s="826">
        <v>1</v>
      </c>
      <c r="U249" s="828">
        <v>1</v>
      </c>
    </row>
    <row r="250" spans="1:21" ht="14.45" customHeight="1" x14ac:dyDescent="0.2">
      <c r="A250" s="821">
        <v>9</v>
      </c>
      <c r="B250" s="822" t="s">
        <v>1072</v>
      </c>
      <c r="C250" s="822" t="s">
        <v>1079</v>
      </c>
      <c r="D250" s="823" t="s">
        <v>1632</v>
      </c>
      <c r="E250" s="824" t="s">
        <v>1090</v>
      </c>
      <c r="F250" s="822" t="s">
        <v>1073</v>
      </c>
      <c r="G250" s="822" t="s">
        <v>1169</v>
      </c>
      <c r="H250" s="822" t="s">
        <v>329</v>
      </c>
      <c r="I250" s="822" t="s">
        <v>1557</v>
      </c>
      <c r="J250" s="822" t="s">
        <v>998</v>
      </c>
      <c r="K250" s="822" t="s">
        <v>1558</v>
      </c>
      <c r="L250" s="825">
        <v>0</v>
      </c>
      <c r="M250" s="825">
        <v>0</v>
      </c>
      <c r="N250" s="822">
        <v>1</v>
      </c>
      <c r="O250" s="826">
        <v>1</v>
      </c>
      <c r="P250" s="825">
        <v>0</v>
      </c>
      <c r="Q250" s="827"/>
      <c r="R250" s="822">
        <v>1</v>
      </c>
      <c r="S250" s="827">
        <v>1</v>
      </c>
      <c r="T250" s="826">
        <v>1</v>
      </c>
      <c r="U250" s="828">
        <v>1</v>
      </c>
    </row>
    <row r="251" spans="1:21" ht="14.45" customHeight="1" x14ac:dyDescent="0.2">
      <c r="A251" s="821">
        <v>9</v>
      </c>
      <c r="B251" s="822" t="s">
        <v>1072</v>
      </c>
      <c r="C251" s="822" t="s">
        <v>1079</v>
      </c>
      <c r="D251" s="823" t="s">
        <v>1632</v>
      </c>
      <c r="E251" s="824" t="s">
        <v>1090</v>
      </c>
      <c r="F251" s="822" t="s">
        <v>1073</v>
      </c>
      <c r="G251" s="822" t="s">
        <v>1193</v>
      </c>
      <c r="H251" s="822" t="s">
        <v>329</v>
      </c>
      <c r="I251" s="822" t="s">
        <v>1307</v>
      </c>
      <c r="J251" s="822" t="s">
        <v>1308</v>
      </c>
      <c r="K251" s="822" t="s">
        <v>1298</v>
      </c>
      <c r="L251" s="825">
        <v>294.81</v>
      </c>
      <c r="M251" s="825">
        <v>1179.24</v>
      </c>
      <c r="N251" s="822">
        <v>4</v>
      </c>
      <c r="O251" s="826">
        <v>0.5</v>
      </c>
      <c r="P251" s="825"/>
      <c r="Q251" s="827">
        <v>0</v>
      </c>
      <c r="R251" s="822"/>
      <c r="S251" s="827">
        <v>0</v>
      </c>
      <c r="T251" s="826"/>
      <c r="U251" s="828">
        <v>0</v>
      </c>
    </row>
    <row r="252" spans="1:21" ht="14.45" customHeight="1" x14ac:dyDescent="0.2">
      <c r="A252" s="821">
        <v>9</v>
      </c>
      <c r="B252" s="822" t="s">
        <v>1072</v>
      </c>
      <c r="C252" s="822" t="s">
        <v>1079</v>
      </c>
      <c r="D252" s="823" t="s">
        <v>1632</v>
      </c>
      <c r="E252" s="824" t="s">
        <v>1090</v>
      </c>
      <c r="F252" s="822" t="s">
        <v>1073</v>
      </c>
      <c r="G252" s="822" t="s">
        <v>1193</v>
      </c>
      <c r="H252" s="822" t="s">
        <v>329</v>
      </c>
      <c r="I252" s="822" t="s">
        <v>1194</v>
      </c>
      <c r="J252" s="822" t="s">
        <v>1195</v>
      </c>
      <c r="K252" s="822" t="s">
        <v>1196</v>
      </c>
      <c r="L252" s="825">
        <v>294.81</v>
      </c>
      <c r="M252" s="825">
        <v>1179.24</v>
      </c>
      <c r="N252" s="822">
        <v>4</v>
      </c>
      <c r="O252" s="826">
        <v>1</v>
      </c>
      <c r="P252" s="825">
        <v>1179.24</v>
      </c>
      <c r="Q252" s="827">
        <v>1</v>
      </c>
      <c r="R252" s="822">
        <v>4</v>
      </c>
      <c r="S252" s="827">
        <v>1</v>
      </c>
      <c r="T252" s="826">
        <v>1</v>
      </c>
      <c r="U252" s="828">
        <v>1</v>
      </c>
    </row>
    <row r="253" spans="1:21" ht="14.45" customHeight="1" x14ac:dyDescent="0.2">
      <c r="A253" s="821">
        <v>9</v>
      </c>
      <c r="B253" s="822" t="s">
        <v>1072</v>
      </c>
      <c r="C253" s="822" t="s">
        <v>1079</v>
      </c>
      <c r="D253" s="823" t="s">
        <v>1632</v>
      </c>
      <c r="E253" s="824" t="s">
        <v>1089</v>
      </c>
      <c r="F253" s="822" t="s">
        <v>1073</v>
      </c>
      <c r="G253" s="822" t="s">
        <v>1559</v>
      </c>
      <c r="H253" s="822" t="s">
        <v>694</v>
      </c>
      <c r="I253" s="822" t="s">
        <v>1560</v>
      </c>
      <c r="J253" s="822" t="s">
        <v>1561</v>
      </c>
      <c r="K253" s="822" t="s">
        <v>1562</v>
      </c>
      <c r="L253" s="825">
        <v>93.27</v>
      </c>
      <c r="M253" s="825">
        <v>93.27</v>
      </c>
      <c r="N253" s="822">
        <v>1</v>
      </c>
      <c r="O253" s="826">
        <v>0.5</v>
      </c>
      <c r="P253" s="825"/>
      <c r="Q253" s="827">
        <v>0</v>
      </c>
      <c r="R253" s="822"/>
      <c r="S253" s="827">
        <v>0</v>
      </c>
      <c r="T253" s="826"/>
      <c r="U253" s="828">
        <v>0</v>
      </c>
    </row>
    <row r="254" spans="1:21" ht="14.45" customHeight="1" x14ac:dyDescent="0.2">
      <c r="A254" s="821">
        <v>9</v>
      </c>
      <c r="B254" s="822" t="s">
        <v>1072</v>
      </c>
      <c r="C254" s="822" t="s">
        <v>1079</v>
      </c>
      <c r="D254" s="823" t="s">
        <v>1632</v>
      </c>
      <c r="E254" s="824" t="s">
        <v>1089</v>
      </c>
      <c r="F254" s="822" t="s">
        <v>1073</v>
      </c>
      <c r="G254" s="822" t="s">
        <v>1559</v>
      </c>
      <c r="H254" s="822" t="s">
        <v>694</v>
      </c>
      <c r="I254" s="822" t="s">
        <v>1563</v>
      </c>
      <c r="J254" s="822" t="s">
        <v>1561</v>
      </c>
      <c r="K254" s="822" t="s">
        <v>1564</v>
      </c>
      <c r="L254" s="825">
        <v>31.09</v>
      </c>
      <c r="M254" s="825">
        <v>62.18</v>
      </c>
      <c r="N254" s="822">
        <v>2</v>
      </c>
      <c r="O254" s="826">
        <v>1</v>
      </c>
      <c r="P254" s="825">
        <v>62.18</v>
      </c>
      <c r="Q254" s="827">
        <v>1</v>
      </c>
      <c r="R254" s="822">
        <v>2</v>
      </c>
      <c r="S254" s="827">
        <v>1</v>
      </c>
      <c r="T254" s="826">
        <v>1</v>
      </c>
      <c r="U254" s="828">
        <v>1</v>
      </c>
    </row>
    <row r="255" spans="1:21" ht="14.45" customHeight="1" x14ac:dyDescent="0.2">
      <c r="A255" s="821">
        <v>9</v>
      </c>
      <c r="B255" s="822" t="s">
        <v>1072</v>
      </c>
      <c r="C255" s="822" t="s">
        <v>1079</v>
      </c>
      <c r="D255" s="823" t="s">
        <v>1632</v>
      </c>
      <c r="E255" s="824" t="s">
        <v>1089</v>
      </c>
      <c r="F255" s="822" t="s">
        <v>1073</v>
      </c>
      <c r="G255" s="822" t="s">
        <v>1098</v>
      </c>
      <c r="H255" s="822" t="s">
        <v>329</v>
      </c>
      <c r="I255" s="822" t="s">
        <v>1565</v>
      </c>
      <c r="J255" s="822" t="s">
        <v>1566</v>
      </c>
      <c r="K255" s="822" t="s">
        <v>1567</v>
      </c>
      <c r="L255" s="825">
        <v>254.49</v>
      </c>
      <c r="M255" s="825">
        <v>508.98</v>
      </c>
      <c r="N255" s="822">
        <v>2</v>
      </c>
      <c r="O255" s="826">
        <v>1.5</v>
      </c>
      <c r="P255" s="825">
        <v>254.49</v>
      </c>
      <c r="Q255" s="827">
        <v>0.5</v>
      </c>
      <c r="R255" s="822">
        <v>1</v>
      </c>
      <c r="S255" s="827">
        <v>0.5</v>
      </c>
      <c r="T255" s="826">
        <v>1</v>
      </c>
      <c r="U255" s="828">
        <v>0.66666666666666663</v>
      </c>
    </row>
    <row r="256" spans="1:21" ht="14.45" customHeight="1" x14ac:dyDescent="0.2">
      <c r="A256" s="821">
        <v>9</v>
      </c>
      <c r="B256" s="822" t="s">
        <v>1072</v>
      </c>
      <c r="C256" s="822" t="s">
        <v>1079</v>
      </c>
      <c r="D256" s="823" t="s">
        <v>1632</v>
      </c>
      <c r="E256" s="824" t="s">
        <v>1089</v>
      </c>
      <c r="F256" s="822" t="s">
        <v>1073</v>
      </c>
      <c r="G256" s="822" t="s">
        <v>1568</v>
      </c>
      <c r="H256" s="822" t="s">
        <v>329</v>
      </c>
      <c r="I256" s="822" t="s">
        <v>1569</v>
      </c>
      <c r="J256" s="822" t="s">
        <v>1570</v>
      </c>
      <c r="K256" s="822" t="s">
        <v>1571</v>
      </c>
      <c r="L256" s="825">
        <v>52.78</v>
      </c>
      <c r="M256" s="825">
        <v>52.78</v>
      </c>
      <c r="N256" s="822">
        <v>1</v>
      </c>
      <c r="O256" s="826">
        <v>1</v>
      </c>
      <c r="P256" s="825">
        <v>52.78</v>
      </c>
      <c r="Q256" s="827">
        <v>1</v>
      </c>
      <c r="R256" s="822">
        <v>1</v>
      </c>
      <c r="S256" s="827">
        <v>1</v>
      </c>
      <c r="T256" s="826">
        <v>1</v>
      </c>
      <c r="U256" s="828">
        <v>1</v>
      </c>
    </row>
    <row r="257" spans="1:21" ht="14.45" customHeight="1" x14ac:dyDescent="0.2">
      <c r="A257" s="821">
        <v>9</v>
      </c>
      <c r="B257" s="822" t="s">
        <v>1072</v>
      </c>
      <c r="C257" s="822" t="s">
        <v>1079</v>
      </c>
      <c r="D257" s="823" t="s">
        <v>1632</v>
      </c>
      <c r="E257" s="824" t="s">
        <v>1089</v>
      </c>
      <c r="F257" s="822" t="s">
        <v>1073</v>
      </c>
      <c r="G257" s="822" t="s">
        <v>1572</v>
      </c>
      <c r="H257" s="822" t="s">
        <v>694</v>
      </c>
      <c r="I257" s="822" t="s">
        <v>1573</v>
      </c>
      <c r="J257" s="822" t="s">
        <v>1574</v>
      </c>
      <c r="K257" s="822" t="s">
        <v>1575</v>
      </c>
      <c r="L257" s="825">
        <v>20.83</v>
      </c>
      <c r="M257" s="825">
        <v>145.81</v>
      </c>
      <c r="N257" s="822">
        <v>7</v>
      </c>
      <c r="O257" s="826">
        <v>1.5</v>
      </c>
      <c r="P257" s="825">
        <v>104.14999999999999</v>
      </c>
      <c r="Q257" s="827">
        <v>0.71428571428571419</v>
      </c>
      <c r="R257" s="822">
        <v>5</v>
      </c>
      <c r="S257" s="827">
        <v>0.7142857142857143</v>
      </c>
      <c r="T257" s="826">
        <v>1</v>
      </c>
      <c r="U257" s="828">
        <v>0.66666666666666663</v>
      </c>
    </row>
    <row r="258" spans="1:21" ht="14.45" customHeight="1" x14ac:dyDescent="0.2">
      <c r="A258" s="821">
        <v>9</v>
      </c>
      <c r="B258" s="822" t="s">
        <v>1072</v>
      </c>
      <c r="C258" s="822" t="s">
        <v>1079</v>
      </c>
      <c r="D258" s="823" t="s">
        <v>1632</v>
      </c>
      <c r="E258" s="824" t="s">
        <v>1089</v>
      </c>
      <c r="F258" s="822" t="s">
        <v>1073</v>
      </c>
      <c r="G258" s="822" t="s">
        <v>1135</v>
      </c>
      <c r="H258" s="822" t="s">
        <v>329</v>
      </c>
      <c r="I258" s="822" t="s">
        <v>1136</v>
      </c>
      <c r="J258" s="822" t="s">
        <v>1137</v>
      </c>
      <c r="K258" s="822" t="s">
        <v>1138</v>
      </c>
      <c r="L258" s="825">
        <v>79.64</v>
      </c>
      <c r="M258" s="825">
        <v>159.28</v>
      </c>
      <c r="N258" s="822">
        <v>2</v>
      </c>
      <c r="O258" s="826">
        <v>0.5</v>
      </c>
      <c r="P258" s="825">
        <v>159.28</v>
      </c>
      <c r="Q258" s="827">
        <v>1</v>
      </c>
      <c r="R258" s="822">
        <v>2</v>
      </c>
      <c r="S258" s="827">
        <v>1</v>
      </c>
      <c r="T258" s="826">
        <v>0.5</v>
      </c>
      <c r="U258" s="828">
        <v>1</v>
      </c>
    </row>
    <row r="259" spans="1:21" ht="14.45" customHeight="1" x14ac:dyDescent="0.2">
      <c r="A259" s="821">
        <v>9</v>
      </c>
      <c r="B259" s="822" t="s">
        <v>1072</v>
      </c>
      <c r="C259" s="822" t="s">
        <v>1079</v>
      </c>
      <c r="D259" s="823" t="s">
        <v>1632</v>
      </c>
      <c r="E259" s="824" t="s">
        <v>1089</v>
      </c>
      <c r="F259" s="822" t="s">
        <v>1073</v>
      </c>
      <c r="G259" s="822" t="s">
        <v>1355</v>
      </c>
      <c r="H259" s="822" t="s">
        <v>329</v>
      </c>
      <c r="I259" s="822" t="s">
        <v>1356</v>
      </c>
      <c r="J259" s="822" t="s">
        <v>1357</v>
      </c>
      <c r="K259" s="822" t="s">
        <v>1358</v>
      </c>
      <c r="L259" s="825">
        <v>90.95</v>
      </c>
      <c r="M259" s="825">
        <v>90.95</v>
      </c>
      <c r="N259" s="822">
        <v>1</v>
      </c>
      <c r="O259" s="826">
        <v>1</v>
      </c>
      <c r="P259" s="825">
        <v>90.95</v>
      </c>
      <c r="Q259" s="827">
        <v>1</v>
      </c>
      <c r="R259" s="822">
        <v>1</v>
      </c>
      <c r="S259" s="827">
        <v>1</v>
      </c>
      <c r="T259" s="826">
        <v>1</v>
      </c>
      <c r="U259" s="828">
        <v>1</v>
      </c>
    </row>
    <row r="260" spans="1:21" ht="14.45" customHeight="1" x14ac:dyDescent="0.2">
      <c r="A260" s="821">
        <v>9</v>
      </c>
      <c r="B260" s="822" t="s">
        <v>1072</v>
      </c>
      <c r="C260" s="822" t="s">
        <v>1079</v>
      </c>
      <c r="D260" s="823" t="s">
        <v>1632</v>
      </c>
      <c r="E260" s="824" t="s">
        <v>1089</v>
      </c>
      <c r="F260" s="822" t="s">
        <v>1073</v>
      </c>
      <c r="G260" s="822" t="s">
        <v>1576</v>
      </c>
      <c r="H260" s="822" t="s">
        <v>694</v>
      </c>
      <c r="I260" s="822" t="s">
        <v>1577</v>
      </c>
      <c r="J260" s="822" t="s">
        <v>1578</v>
      </c>
      <c r="K260" s="822" t="s">
        <v>1579</v>
      </c>
      <c r="L260" s="825">
        <v>11.48</v>
      </c>
      <c r="M260" s="825">
        <v>57.4</v>
      </c>
      <c r="N260" s="822">
        <v>5</v>
      </c>
      <c r="O260" s="826">
        <v>1</v>
      </c>
      <c r="P260" s="825">
        <v>57.4</v>
      </c>
      <c r="Q260" s="827">
        <v>1</v>
      </c>
      <c r="R260" s="822">
        <v>5</v>
      </c>
      <c r="S260" s="827">
        <v>1</v>
      </c>
      <c r="T260" s="826">
        <v>1</v>
      </c>
      <c r="U260" s="828">
        <v>1</v>
      </c>
    </row>
    <row r="261" spans="1:21" ht="14.45" customHeight="1" x14ac:dyDescent="0.2">
      <c r="A261" s="821">
        <v>9</v>
      </c>
      <c r="B261" s="822" t="s">
        <v>1072</v>
      </c>
      <c r="C261" s="822" t="s">
        <v>1079</v>
      </c>
      <c r="D261" s="823" t="s">
        <v>1632</v>
      </c>
      <c r="E261" s="824" t="s">
        <v>1089</v>
      </c>
      <c r="F261" s="822" t="s">
        <v>1073</v>
      </c>
      <c r="G261" s="822" t="s">
        <v>1580</v>
      </c>
      <c r="H261" s="822" t="s">
        <v>329</v>
      </c>
      <c r="I261" s="822" t="s">
        <v>1581</v>
      </c>
      <c r="J261" s="822" t="s">
        <v>1582</v>
      </c>
      <c r="K261" s="822" t="s">
        <v>1583</v>
      </c>
      <c r="L261" s="825">
        <v>0</v>
      </c>
      <c r="M261" s="825">
        <v>0</v>
      </c>
      <c r="N261" s="822">
        <v>1</v>
      </c>
      <c r="O261" s="826">
        <v>1</v>
      </c>
      <c r="P261" s="825">
        <v>0</v>
      </c>
      <c r="Q261" s="827"/>
      <c r="R261" s="822">
        <v>1</v>
      </c>
      <c r="S261" s="827">
        <v>1</v>
      </c>
      <c r="T261" s="826">
        <v>1</v>
      </c>
      <c r="U261" s="828">
        <v>1</v>
      </c>
    </row>
    <row r="262" spans="1:21" ht="14.45" customHeight="1" x14ac:dyDescent="0.2">
      <c r="A262" s="821">
        <v>9</v>
      </c>
      <c r="B262" s="822" t="s">
        <v>1072</v>
      </c>
      <c r="C262" s="822" t="s">
        <v>1079</v>
      </c>
      <c r="D262" s="823" t="s">
        <v>1632</v>
      </c>
      <c r="E262" s="824" t="s">
        <v>1089</v>
      </c>
      <c r="F262" s="822" t="s">
        <v>1073</v>
      </c>
      <c r="G262" s="822" t="s">
        <v>1584</v>
      </c>
      <c r="H262" s="822" t="s">
        <v>694</v>
      </c>
      <c r="I262" s="822" t="s">
        <v>1585</v>
      </c>
      <c r="J262" s="822" t="s">
        <v>1586</v>
      </c>
      <c r="K262" s="822" t="s">
        <v>1587</v>
      </c>
      <c r="L262" s="825">
        <v>134.61000000000001</v>
      </c>
      <c r="M262" s="825">
        <v>538.44000000000005</v>
      </c>
      <c r="N262" s="822">
        <v>4</v>
      </c>
      <c r="O262" s="826">
        <v>1.5</v>
      </c>
      <c r="P262" s="825">
        <v>403.83000000000004</v>
      </c>
      <c r="Q262" s="827">
        <v>0.75</v>
      </c>
      <c r="R262" s="822">
        <v>3</v>
      </c>
      <c r="S262" s="827">
        <v>0.75</v>
      </c>
      <c r="T262" s="826">
        <v>1</v>
      </c>
      <c r="U262" s="828">
        <v>0.66666666666666663</v>
      </c>
    </row>
    <row r="263" spans="1:21" ht="14.45" customHeight="1" x14ac:dyDescent="0.2">
      <c r="A263" s="821">
        <v>9</v>
      </c>
      <c r="B263" s="822" t="s">
        <v>1072</v>
      </c>
      <c r="C263" s="822" t="s">
        <v>1079</v>
      </c>
      <c r="D263" s="823" t="s">
        <v>1632</v>
      </c>
      <c r="E263" s="824" t="s">
        <v>1089</v>
      </c>
      <c r="F263" s="822" t="s">
        <v>1073</v>
      </c>
      <c r="G263" s="822" t="s">
        <v>1588</v>
      </c>
      <c r="H263" s="822" t="s">
        <v>329</v>
      </c>
      <c r="I263" s="822" t="s">
        <v>1589</v>
      </c>
      <c r="J263" s="822" t="s">
        <v>1590</v>
      </c>
      <c r="K263" s="822" t="s">
        <v>1591</v>
      </c>
      <c r="L263" s="825">
        <v>829.27</v>
      </c>
      <c r="M263" s="825">
        <v>1658.54</v>
      </c>
      <c r="N263" s="822">
        <v>2</v>
      </c>
      <c r="O263" s="826">
        <v>0.5</v>
      </c>
      <c r="P263" s="825">
        <v>1658.54</v>
      </c>
      <c r="Q263" s="827">
        <v>1</v>
      </c>
      <c r="R263" s="822">
        <v>2</v>
      </c>
      <c r="S263" s="827">
        <v>1</v>
      </c>
      <c r="T263" s="826">
        <v>0.5</v>
      </c>
      <c r="U263" s="828">
        <v>1</v>
      </c>
    </row>
    <row r="264" spans="1:21" ht="14.45" customHeight="1" x14ac:dyDescent="0.2">
      <c r="A264" s="821">
        <v>9</v>
      </c>
      <c r="B264" s="822" t="s">
        <v>1072</v>
      </c>
      <c r="C264" s="822" t="s">
        <v>1079</v>
      </c>
      <c r="D264" s="823" t="s">
        <v>1632</v>
      </c>
      <c r="E264" s="824" t="s">
        <v>1097</v>
      </c>
      <c r="F264" s="822" t="s">
        <v>1073</v>
      </c>
      <c r="G264" s="822" t="s">
        <v>1248</v>
      </c>
      <c r="H264" s="822" t="s">
        <v>329</v>
      </c>
      <c r="I264" s="822" t="s">
        <v>1249</v>
      </c>
      <c r="J264" s="822" t="s">
        <v>826</v>
      </c>
      <c r="K264" s="822" t="s">
        <v>1250</v>
      </c>
      <c r="L264" s="825">
        <v>36.54</v>
      </c>
      <c r="M264" s="825">
        <v>36.54</v>
      </c>
      <c r="N264" s="822">
        <v>1</v>
      </c>
      <c r="O264" s="826">
        <v>0.5</v>
      </c>
      <c r="P264" s="825">
        <v>36.54</v>
      </c>
      <c r="Q264" s="827">
        <v>1</v>
      </c>
      <c r="R264" s="822">
        <v>1</v>
      </c>
      <c r="S264" s="827">
        <v>1</v>
      </c>
      <c r="T264" s="826">
        <v>0.5</v>
      </c>
      <c r="U264" s="828">
        <v>1</v>
      </c>
    </row>
    <row r="265" spans="1:21" ht="14.45" customHeight="1" x14ac:dyDescent="0.2">
      <c r="A265" s="821">
        <v>9</v>
      </c>
      <c r="B265" s="822" t="s">
        <v>1072</v>
      </c>
      <c r="C265" s="822" t="s">
        <v>1079</v>
      </c>
      <c r="D265" s="823" t="s">
        <v>1632</v>
      </c>
      <c r="E265" s="824" t="s">
        <v>1097</v>
      </c>
      <c r="F265" s="822" t="s">
        <v>1073</v>
      </c>
      <c r="G265" s="822" t="s">
        <v>1269</v>
      </c>
      <c r="H265" s="822" t="s">
        <v>329</v>
      </c>
      <c r="I265" s="822" t="s">
        <v>1270</v>
      </c>
      <c r="J265" s="822" t="s">
        <v>1271</v>
      </c>
      <c r="K265" s="822" t="s">
        <v>1272</v>
      </c>
      <c r="L265" s="825">
        <v>0</v>
      </c>
      <c r="M265" s="825">
        <v>0</v>
      </c>
      <c r="N265" s="822">
        <v>2</v>
      </c>
      <c r="O265" s="826">
        <v>1</v>
      </c>
      <c r="P265" s="825"/>
      <c r="Q265" s="827"/>
      <c r="R265" s="822"/>
      <c r="S265" s="827">
        <v>0</v>
      </c>
      <c r="T265" s="826"/>
      <c r="U265" s="828">
        <v>0</v>
      </c>
    </row>
    <row r="266" spans="1:21" ht="14.45" customHeight="1" x14ac:dyDescent="0.2">
      <c r="A266" s="821">
        <v>9</v>
      </c>
      <c r="B266" s="822" t="s">
        <v>1072</v>
      </c>
      <c r="C266" s="822" t="s">
        <v>1079</v>
      </c>
      <c r="D266" s="823" t="s">
        <v>1632</v>
      </c>
      <c r="E266" s="824" t="s">
        <v>1097</v>
      </c>
      <c r="F266" s="822" t="s">
        <v>1073</v>
      </c>
      <c r="G266" s="822" t="s">
        <v>1189</v>
      </c>
      <c r="H266" s="822" t="s">
        <v>694</v>
      </c>
      <c r="I266" s="822" t="s">
        <v>1372</v>
      </c>
      <c r="J266" s="822" t="s">
        <v>1373</v>
      </c>
      <c r="K266" s="822" t="s">
        <v>1374</v>
      </c>
      <c r="L266" s="825">
        <v>154.36000000000001</v>
      </c>
      <c r="M266" s="825">
        <v>154.36000000000001</v>
      </c>
      <c r="N266" s="822">
        <v>1</v>
      </c>
      <c r="O266" s="826">
        <v>1</v>
      </c>
      <c r="P266" s="825"/>
      <c r="Q266" s="827">
        <v>0</v>
      </c>
      <c r="R266" s="822"/>
      <c r="S266" s="827">
        <v>0</v>
      </c>
      <c r="T266" s="826"/>
      <c r="U266" s="828">
        <v>0</v>
      </c>
    </row>
    <row r="267" spans="1:21" ht="14.45" customHeight="1" x14ac:dyDescent="0.2">
      <c r="A267" s="821">
        <v>9</v>
      </c>
      <c r="B267" s="822" t="s">
        <v>1072</v>
      </c>
      <c r="C267" s="822" t="s">
        <v>1079</v>
      </c>
      <c r="D267" s="823" t="s">
        <v>1632</v>
      </c>
      <c r="E267" s="824" t="s">
        <v>1097</v>
      </c>
      <c r="F267" s="822" t="s">
        <v>1073</v>
      </c>
      <c r="G267" s="822" t="s">
        <v>1193</v>
      </c>
      <c r="H267" s="822" t="s">
        <v>329</v>
      </c>
      <c r="I267" s="822" t="s">
        <v>1307</v>
      </c>
      <c r="J267" s="822" t="s">
        <v>1308</v>
      </c>
      <c r="K267" s="822" t="s">
        <v>1298</v>
      </c>
      <c r="L267" s="825">
        <v>294.81</v>
      </c>
      <c r="M267" s="825">
        <v>884.43000000000006</v>
      </c>
      <c r="N267" s="822">
        <v>3</v>
      </c>
      <c r="O267" s="826">
        <v>0.5</v>
      </c>
      <c r="P267" s="825">
        <v>884.43000000000006</v>
      </c>
      <c r="Q267" s="827">
        <v>1</v>
      </c>
      <c r="R267" s="822">
        <v>3</v>
      </c>
      <c r="S267" s="827">
        <v>1</v>
      </c>
      <c r="T267" s="826">
        <v>0.5</v>
      </c>
      <c r="U267" s="828">
        <v>1</v>
      </c>
    </row>
    <row r="268" spans="1:21" ht="14.45" customHeight="1" x14ac:dyDescent="0.2">
      <c r="A268" s="821">
        <v>9</v>
      </c>
      <c r="B268" s="822" t="s">
        <v>1072</v>
      </c>
      <c r="C268" s="822" t="s">
        <v>1079</v>
      </c>
      <c r="D268" s="823" t="s">
        <v>1632</v>
      </c>
      <c r="E268" s="824" t="s">
        <v>1092</v>
      </c>
      <c r="F268" s="822" t="s">
        <v>1073</v>
      </c>
      <c r="G268" s="822" t="s">
        <v>1133</v>
      </c>
      <c r="H268" s="822" t="s">
        <v>329</v>
      </c>
      <c r="I268" s="822" t="s">
        <v>1134</v>
      </c>
      <c r="J268" s="822" t="s">
        <v>650</v>
      </c>
      <c r="K268" s="822" t="s">
        <v>651</v>
      </c>
      <c r="L268" s="825">
        <v>105.63</v>
      </c>
      <c r="M268" s="825">
        <v>105.63</v>
      </c>
      <c r="N268" s="822">
        <v>1</v>
      </c>
      <c r="O268" s="826">
        <v>1</v>
      </c>
      <c r="P268" s="825"/>
      <c r="Q268" s="827">
        <v>0</v>
      </c>
      <c r="R268" s="822"/>
      <c r="S268" s="827">
        <v>0</v>
      </c>
      <c r="T268" s="826"/>
      <c r="U268" s="828">
        <v>0</v>
      </c>
    </row>
    <row r="269" spans="1:21" ht="14.45" customHeight="1" x14ac:dyDescent="0.2">
      <c r="A269" s="821">
        <v>9</v>
      </c>
      <c r="B269" s="822" t="s">
        <v>1072</v>
      </c>
      <c r="C269" s="822" t="s">
        <v>1079</v>
      </c>
      <c r="D269" s="823" t="s">
        <v>1632</v>
      </c>
      <c r="E269" s="824" t="s">
        <v>1092</v>
      </c>
      <c r="F269" s="822" t="s">
        <v>1073</v>
      </c>
      <c r="G269" s="822" t="s">
        <v>1153</v>
      </c>
      <c r="H269" s="822" t="s">
        <v>329</v>
      </c>
      <c r="I269" s="822" t="s">
        <v>1267</v>
      </c>
      <c r="J269" s="822" t="s">
        <v>1155</v>
      </c>
      <c r="K269" s="822" t="s">
        <v>1268</v>
      </c>
      <c r="L269" s="825">
        <v>70.209999999999994</v>
      </c>
      <c r="M269" s="825">
        <v>70.209999999999994</v>
      </c>
      <c r="N269" s="822">
        <v>1</v>
      </c>
      <c r="O269" s="826">
        <v>1</v>
      </c>
      <c r="P269" s="825">
        <v>70.209999999999994</v>
      </c>
      <c r="Q269" s="827">
        <v>1</v>
      </c>
      <c r="R269" s="822">
        <v>1</v>
      </c>
      <c r="S269" s="827">
        <v>1</v>
      </c>
      <c r="T269" s="826">
        <v>1</v>
      </c>
      <c r="U269" s="828">
        <v>1</v>
      </c>
    </row>
    <row r="270" spans="1:21" ht="14.45" customHeight="1" x14ac:dyDescent="0.2">
      <c r="A270" s="821">
        <v>9</v>
      </c>
      <c r="B270" s="822" t="s">
        <v>1072</v>
      </c>
      <c r="C270" s="822" t="s">
        <v>1079</v>
      </c>
      <c r="D270" s="823" t="s">
        <v>1632</v>
      </c>
      <c r="E270" s="824" t="s">
        <v>1084</v>
      </c>
      <c r="F270" s="822" t="s">
        <v>1073</v>
      </c>
      <c r="G270" s="822" t="s">
        <v>1568</v>
      </c>
      <c r="H270" s="822" t="s">
        <v>329</v>
      </c>
      <c r="I270" s="822" t="s">
        <v>1592</v>
      </c>
      <c r="J270" s="822" t="s">
        <v>1593</v>
      </c>
      <c r="K270" s="822" t="s">
        <v>1594</v>
      </c>
      <c r="L270" s="825">
        <v>0</v>
      </c>
      <c r="M270" s="825">
        <v>0</v>
      </c>
      <c r="N270" s="822">
        <v>2</v>
      </c>
      <c r="O270" s="826">
        <v>2</v>
      </c>
      <c r="P270" s="825">
        <v>0</v>
      </c>
      <c r="Q270" s="827"/>
      <c r="R270" s="822">
        <v>2</v>
      </c>
      <c r="S270" s="827">
        <v>1</v>
      </c>
      <c r="T270" s="826">
        <v>2</v>
      </c>
      <c r="U270" s="828">
        <v>1</v>
      </c>
    </row>
    <row r="271" spans="1:21" ht="14.45" customHeight="1" x14ac:dyDescent="0.2">
      <c r="A271" s="821">
        <v>9</v>
      </c>
      <c r="B271" s="822" t="s">
        <v>1072</v>
      </c>
      <c r="C271" s="822" t="s">
        <v>1079</v>
      </c>
      <c r="D271" s="823" t="s">
        <v>1632</v>
      </c>
      <c r="E271" s="824" t="s">
        <v>1084</v>
      </c>
      <c r="F271" s="822" t="s">
        <v>1073</v>
      </c>
      <c r="G271" s="822" t="s">
        <v>1595</v>
      </c>
      <c r="H271" s="822" t="s">
        <v>329</v>
      </c>
      <c r="I271" s="822" t="s">
        <v>1596</v>
      </c>
      <c r="J271" s="822" t="s">
        <v>1597</v>
      </c>
      <c r="K271" s="822" t="s">
        <v>1598</v>
      </c>
      <c r="L271" s="825">
        <v>633.49</v>
      </c>
      <c r="M271" s="825">
        <v>633.49</v>
      </c>
      <c r="N271" s="822">
        <v>1</v>
      </c>
      <c r="O271" s="826">
        <v>1</v>
      </c>
      <c r="P271" s="825">
        <v>633.49</v>
      </c>
      <c r="Q271" s="827">
        <v>1</v>
      </c>
      <c r="R271" s="822">
        <v>1</v>
      </c>
      <c r="S271" s="827">
        <v>1</v>
      </c>
      <c r="T271" s="826">
        <v>1</v>
      </c>
      <c r="U271" s="828">
        <v>1</v>
      </c>
    </row>
    <row r="272" spans="1:21" ht="14.45" customHeight="1" x14ac:dyDescent="0.2">
      <c r="A272" s="821">
        <v>9</v>
      </c>
      <c r="B272" s="822" t="s">
        <v>1072</v>
      </c>
      <c r="C272" s="822" t="s">
        <v>1079</v>
      </c>
      <c r="D272" s="823" t="s">
        <v>1632</v>
      </c>
      <c r="E272" s="824" t="s">
        <v>1084</v>
      </c>
      <c r="F272" s="822" t="s">
        <v>1073</v>
      </c>
      <c r="G272" s="822" t="s">
        <v>1599</v>
      </c>
      <c r="H272" s="822" t="s">
        <v>329</v>
      </c>
      <c r="I272" s="822" t="s">
        <v>1600</v>
      </c>
      <c r="J272" s="822" t="s">
        <v>1601</v>
      </c>
      <c r="K272" s="822" t="s">
        <v>1602</v>
      </c>
      <c r="L272" s="825">
        <v>159.16999999999999</v>
      </c>
      <c r="M272" s="825">
        <v>318.33999999999997</v>
      </c>
      <c r="N272" s="822">
        <v>2</v>
      </c>
      <c r="O272" s="826">
        <v>2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9</v>
      </c>
      <c r="B273" s="822" t="s">
        <v>1072</v>
      </c>
      <c r="C273" s="822" t="s">
        <v>1079</v>
      </c>
      <c r="D273" s="823" t="s">
        <v>1632</v>
      </c>
      <c r="E273" s="824" t="s">
        <v>1084</v>
      </c>
      <c r="F273" s="822" t="s">
        <v>1073</v>
      </c>
      <c r="G273" s="822" t="s">
        <v>1217</v>
      </c>
      <c r="H273" s="822" t="s">
        <v>329</v>
      </c>
      <c r="I273" s="822" t="s">
        <v>1218</v>
      </c>
      <c r="J273" s="822" t="s">
        <v>1219</v>
      </c>
      <c r="K273" s="822" t="s">
        <v>1220</v>
      </c>
      <c r="L273" s="825">
        <v>19.89</v>
      </c>
      <c r="M273" s="825">
        <v>39.78</v>
      </c>
      <c r="N273" s="822">
        <v>2</v>
      </c>
      <c r="O273" s="826">
        <v>2</v>
      </c>
      <c r="P273" s="825">
        <v>19.89</v>
      </c>
      <c r="Q273" s="827">
        <v>0.5</v>
      </c>
      <c r="R273" s="822">
        <v>1</v>
      </c>
      <c r="S273" s="827">
        <v>0.5</v>
      </c>
      <c r="T273" s="826">
        <v>1</v>
      </c>
      <c r="U273" s="828">
        <v>0.5</v>
      </c>
    </row>
    <row r="274" spans="1:21" ht="14.45" customHeight="1" x14ac:dyDescent="0.2">
      <c r="A274" s="821">
        <v>9</v>
      </c>
      <c r="B274" s="822" t="s">
        <v>1072</v>
      </c>
      <c r="C274" s="822" t="s">
        <v>1079</v>
      </c>
      <c r="D274" s="823" t="s">
        <v>1632</v>
      </c>
      <c r="E274" s="824" t="s">
        <v>1084</v>
      </c>
      <c r="F274" s="822" t="s">
        <v>1073</v>
      </c>
      <c r="G274" s="822" t="s">
        <v>1217</v>
      </c>
      <c r="H274" s="822" t="s">
        <v>329</v>
      </c>
      <c r="I274" s="822" t="s">
        <v>1221</v>
      </c>
      <c r="J274" s="822" t="s">
        <v>1219</v>
      </c>
      <c r="K274" s="822" t="s">
        <v>1222</v>
      </c>
      <c r="L274" s="825">
        <v>19.89</v>
      </c>
      <c r="M274" s="825">
        <v>19.89</v>
      </c>
      <c r="N274" s="822">
        <v>1</v>
      </c>
      <c r="O274" s="826">
        <v>0.5</v>
      </c>
      <c r="P274" s="825"/>
      <c r="Q274" s="827">
        <v>0</v>
      </c>
      <c r="R274" s="822"/>
      <c r="S274" s="827">
        <v>0</v>
      </c>
      <c r="T274" s="826"/>
      <c r="U274" s="828">
        <v>0</v>
      </c>
    </row>
    <row r="275" spans="1:21" ht="14.45" customHeight="1" x14ac:dyDescent="0.2">
      <c r="A275" s="821">
        <v>9</v>
      </c>
      <c r="B275" s="822" t="s">
        <v>1072</v>
      </c>
      <c r="C275" s="822" t="s">
        <v>1079</v>
      </c>
      <c r="D275" s="823" t="s">
        <v>1632</v>
      </c>
      <c r="E275" s="824" t="s">
        <v>1084</v>
      </c>
      <c r="F275" s="822" t="s">
        <v>1073</v>
      </c>
      <c r="G275" s="822" t="s">
        <v>1603</v>
      </c>
      <c r="H275" s="822" t="s">
        <v>329</v>
      </c>
      <c r="I275" s="822" t="s">
        <v>1604</v>
      </c>
      <c r="J275" s="822" t="s">
        <v>1605</v>
      </c>
      <c r="K275" s="822" t="s">
        <v>1606</v>
      </c>
      <c r="L275" s="825">
        <v>112.77</v>
      </c>
      <c r="M275" s="825">
        <v>112.77</v>
      </c>
      <c r="N275" s="822">
        <v>1</v>
      </c>
      <c r="O275" s="826">
        <v>1</v>
      </c>
      <c r="P275" s="825">
        <v>112.77</v>
      </c>
      <c r="Q275" s="827">
        <v>1</v>
      </c>
      <c r="R275" s="822">
        <v>1</v>
      </c>
      <c r="S275" s="827">
        <v>1</v>
      </c>
      <c r="T275" s="826">
        <v>1</v>
      </c>
      <c r="U275" s="828">
        <v>1</v>
      </c>
    </row>
    <row r="276" spans="1:21" ht="14.45" customHeight="1" x14ac:dyDescent="0.2">
      <c r="A276" s="821">
        <v>9</v>
      </c>
      <c r="B276" s="822" t="s">
        <v>1072</v>
      </c>
      <c r="C276" s="822" t="s">
        <v>1079</v>
      </c>
      <c r="D276" s="823" t="s">
        <v>1632</v>
      </c>
      <c r="E276" s="824" t="s">
        <v>1084</v>
      </c>
      <c r="F276" s="822" t="s">
        <v>1073</v>
      </c>
      <c r="G276" s="822" t="s">
        <v>1133</v>
      </c>
      <c r="H276" s="822" t="s">
        <v>329</v>
      </c>
      <c r="I276" s="822" t="s">
        <v>1134</v>
      </c>
      <c r="J276" s="822" t="s">
        <v>650</v>
      </c>
      <c r="K276" s="822" t="s">
        <v>651</v>
      </c>
      <c r="L276" s="825">
        <v>105.63</v>
      </c>
      <c r="M276" s="825">
        <v>105.63</v>
      </c>
      <c r="N276" s="822">
        <v>1</v>
      </c>
      <c r="O276" s="826">
        <v>0.5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9</v>
      </c>
      <c r="B277" s="822" t="s">
        <v>1072</v>
      </c>
      <c r="C277" s="822" t="s">
        <v>1079</v>
      </c>
      <c r="D277" s="823" t="s">
        <v>1632</v>
      </c>
      <c r="E277" s="824" t="s">
        <v>1084</v>
      </c>
      <c r="F277" s="822" t="s">
        <v>1073</v>
      </c>
      <c r="G277" s="822" t="s">
        <v>1139</v>
      </c>
      <c r="H277" s="822" t="s">
        <v>329</v>
      </c>
      <c r="I277" s="822" t="s">
        <v>1227</v>
      </c>
      <c r="J277" s="822" t="s">
        <v>674</v>
      </c>
      <c r="K277" s="822" t="s">
        <v>675</v>
      </c>
      <c r="L277" s="825">
        <v>49.04</v>
      </c>
      <c r="M277" s="825">
        <v>98.08</v>
      </c>
      <c r="N277" s="822">
        <v>2</v>
      </c>
      <c r="O277" s="826">
        <v>1.5</v>
      </c>
      <c r="P277" s="825"/>
      <c r="Q277" s="827">
        <v>0</v>
      </c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9</v>
      </c>
      <c r="B278" s="822" t="s">
        <v>1072</v>
      </c>
      <c r="C278" s="822" t="s">
        <v>1079</v>
      </c>
      <c r="D278" s="823" t="s">
        <v>1632</v>
      </c>
      <c r="E278" s="824" t="s">
        <v>1084</v>
      </c>
      <c r="F278" s="822" t="s">
        <v>1073</v>
      </c>
      <c r="G278" s="822" t="s">
        <v>1139</v>
      </c>
      <c r="H278" s="822" t="s">
        <v>329</v>
      </c>
      <c r="I278" s="822" t="s">
        <v>1607</v>
      </c>
      <c r="J278" s="822" t="s">
        <v>674</v>
      </c>
      <c r="K278" s="822" t="s">
        <v>1499</v>
      </c>
      <c r="L278" s="825">
        <v>49.04</v>
      </c>
      <c r="M278" s="825">
        <v>49.04</v>
      </c>
      <c r="N278" s="822">
        <v>1</v>
      </c>
      <c r="O278" s="826">
        <v>1</v>
      </c>
      <c r="P278" s="825"/>
      <c r="Q278" s="827">
        <v>0</v>
      </c>
      <c r="R278" s="822"/>
      <c r="S278" s="827">
        <v>0</v>
      </c>
      <c r="T278" s="826"/>
      <c r="U278" s="828">
        <v>0</v>
      </c>
    </row>
    <row r="279" spans="1:21" ht="14.45" customHeight="1" x14ac:dyDescent="0.2">
      <c r="A279" s="821">
        <v>9</v>
      </c>
      <c r="B279" s="822" t="s">
        <v>1072</v>
      </c>
      <c r="C279" s="822" t="s">
        <v>1079</v>
      </c>
      <c r="D279" s="823" t="s">
        <v>1632</v>
      </c>
      <c r="E279" s="824" t="s">
        <v>1084</v>
      </c>
      <c r="F279" s="822" t="s">
        <v>1073</v>
      </c>
      <c r="G279" s="822" t="s">
        <v>1232</v>
      </c>
      <c r="H279" s="822" t="s">
        <v>329</v>
      </c>
      <c r="I279" s="822" t="s">
        <v>1233</v>
      </c>
      <c r="J279" s="822" t="s">
        <v>679</v>
      </c>
      <c r="K279" s="822" t="s">
        <v>1234</v>
      </c>
      <c r="L279" s="825">
        <v>42.14</v>
      </c>
      <c r="M279" s="825">
        <v>126.42</v>
      </c>
      <c r="N279" s="822">
        <v>3</v>
      </c>
      <c r="O279" s="826">
        <v>3</v>
      </c>
      <c r="P279" s="825">
        <v>42.14</v>
      </c>
      <c r="Q279" s="827">
        <v>0.33333333333333331</v>
      </c>
      <c r="R279" s="822">
        <v>1</v>
      </c>
      <c r="S279" s="827">
        <v>0.33333333333333331</v>
      </c>
      <c r="T279" s="826">
        <v>1</v>
      </c>
      <c r="U279" s="828">
        <v>0.33333333333333331</v>
      </c>
    </row>
    <row r="280" spans="1:21" ht="14.45" customHeight="1" x14ac:dyDescent="0.2">
      <c r="A280" s="821">
        <v>9</v>
      </c>
      <c r="B280" s="822" t="s">
        <v>1072</v>
      </c>
      <c r="C280" s="822" t="s">
        <v>1079</v>
      </c>
      <c r="D280" s="823" t="s">
        <v>1632</v>
      </c>
      <c r="E280" s="824" t="s">
        <v>1084</v>
      </c>
      <c r="F280" s="822" t="s">
        <v>1073</v>
      </c>
      <c r="G280" s="822" t="s">
        <v>1245</v>
      </c>
      <c r="H280" s="822" t="s">
        <v>329</v>
      </c>
      <c r="I280" s="822" t="s">
        <v>1246</v>
      </c>
      <c r="J280" s="822" t="s">
        <v>685</v>
      </c>
      <c r="K280" s="822" t="s">
        <v>1247</v>
      </c>
      <c r="L280" s="825">
        <v>61.97</v>
      </c>
      <c r="M280" s="825">
        <v>61.97</v>
      </c>
      <c r="N280" s="822">
        <v>1</v>
      </c>
      <c r="O280" s="826">
        <v>1</v>
      </c>
      <c r="P280" s="825"/>
      <c r="Q280" s="827">
        <v>0</v>
      </c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9</v>
      </c>
      <c r="B281" s="822" t="s">
        <v>1072</v>
      </c>
      <c r="C281" s="822" t="s">
        <v>1079</v>
      </c>
      <c r="D281" s="823" t="s">
        <v>1632</v>
      </c>
      <c r="E281" s="824" t="s">
        <v>1084</v>
      </c>
      <c r="F281" s="822" t="s">
        <v>1073</v>
      </c>
      <c r="G281" s="822" t="s">
        <v>1351</v>
      </c>
      <c r="H281" s="822" t="s">
        <v>329</v>
      </c>
      <c r="I281" s="822" t="s">
        <v>1608</v>
      </c>
      <c r="J281" s="822" t="s">
        <v>1450</v>
      </c>
      <c r="K281" s="822" t="s">
        <v>1609</v>
      </c>
      <c r="L281" s="825">
        <v>176.32</v>
      </c>
      <c r="M281" s="825">
        <v>176.32</v>
      </c>
      <c r="N281" s="822">
        <v>1</v>
      </c>
      <c r="O281" s="826">
        <v>1</v>
      </c>
      <c r="P281" s="825">
        <v>176.32</v>
      </c>
      <c r="Q281" s="827">
        <v>1</v>
      </c>
      <c r="R281" s="822">
        <v>1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9</v>
      </c>
      <c r="B282" s="822" t="s">
        <v>1072</v>
      </c>
      <c r="C282" s="822" t="s">
        <v>1079</v>
      </c>
      <c r="D282" s="823" t="s">
        <v>1632</v>
      </c>
      <c r="E282" s="824" t="s">
        <v>1084</v>
      </c>
      <c r="F282" s="822" t="s">
        <v>1073</v>
      </c>
      <c r="G282" s="822" t="s">
        <v>1553</v>
      </c>
      <c r="H282" s="822" t="s">
        <v>329</v>
      </c>
      <c r="I282" s="822" t="s">
        <v>1610</v>
      </c>
      <c r="J282" s="822" t="s">
        <v>1555</v>
      </c>
      <c r="K282" s="822" t="s">
        <v>1611</v>
      </c>
      <c r="L282" s="825">
        <v>312.86</v>
      </c>
      <c r="M282" s="825">
        <v>625.72</v>
      </c>
      <c r="N282" s="822">
        <v>2</v>
      </c>
      <c r="O282" s="826">
        <v>1</v>
      </c>
      <c r="P282" s="825"/>
      <c r="Q282" s="827">
        <v>0</v>
      </c>
      <c r="R282" s="822"/>
      <c r="S282" s="827">
        <v>0</v>
      </c>
      <c r="T282" s="826"/>
      <c r="U282" s="828">
        <v>0</v>
      </c>
    </row>
    <row r="283" spans="1:21" ht="14.45" customHeight="1" x14ac:dyDescent="0.2">
      <c r="A283" s="821">
        <v>9</v>
      </c>
      <c r="B283" s="822" t="s">
        <v>1072</v>
      </c>
      <c r="C283" s="822" t="s">
        <v>1079</v>
      </c>
      <c r="D283" s="823" t="s">
        <v>1632</v>
      </c>
      <c r="E283" s="824" t="s">
        <v>1084</v>
      </c>
      <c r="F283" s="822" t="s">
        <v>1073</v>
      </c>
      <c r="G283" s="822" t="s">
        <v>1553</v>
      </c>
      <c r="H283" s="822" t="s">
        <v>329</v>
      </c>
      <c r="I283" s="822" t="s">
        <v>1554</v>
      </c>
      <c r="J283" s="822" t="s">
        <v>1555</v>
      </c>
      <c r="K283" s="822" t="s">
        <v>1556</v>
      </c>
      <c r="L283" s="825">
        <v>89.39</v>
      </c>
      <c r="M283" s="825">
        <v>89.39</v>
      </c>
      <c r="N283" s="822">
        <v>1</v>
      </c>
      <c r="O283" s="826">
        <v>1</v>
      </c>
      <c r="P283" s="825"/>
      <c r="Q283" s="827">
        <v>0</v>
      </c>
      <c r="R283" s="822"/>
      <c r="S283" s="827">
        <v>0</v>
      </c>
      <c r="T283" s="826"/>
      <c r="U283" s="828">
        <v>0</v>
      </c>
    </row>
    <row r="284" spans="1:21" ht="14.45" customHeight="1" x14ac:dyDescent="0.2">
      <c r="A284" s="821">
        <v>9</v>
      </c>
      <c r="B284" s="822" t="s">
        <v>1072</v>
      </c>
      <c r="C284" s="822" t="s">
        <v>1079</v>
      </c>
      <c r="D284" s="823" t="s">
        <v>1632</v>
      </c>
      <c r="E284" s="824" t="s">
        <v>1084</v>
      </c>
      <c r="F284" s="822" t="s">
        <v>1073</v>
      </c>
      <c r="G284" s="822" t="s">
        <v>1553</v>
      </c>
      <c r="H284" s="822" t="s">
        <v>329</v>
      </c>
      <c r="I284" s="822" t="s">
        <v>1612</v>
      </c>
      <c r="J284" s="822" t="s">
        <v>1613</v>
      </c>
      <c r="K284" s="822" t="s">
        <v>1611</v>
      </c>
      <c r="L284" s="825">
        <v>312.86</v>
      </c>
      <c r="M284" s="825">
        <v>938.58</v>
      </c>
      <c r="N284" s="822">
        <v>3</v>
      </c>
      <c r="O284" s="826">
        <v>2</v>
      </c>
      <c r="P284" s="825"/>
      <c r="Q284" s="827">
        <v>0</v>
      </c>
      <c r="R284" s="822"/>
      <c r="S284" s="827">
        <v>0</v>
      </c>
      <c r="T284" s="826"/>
      <c r="U284" s="828">
        <v>0</v>
      </c>
    </row>
    <row r="285" spans="1:21" ht="14.45" customHeight="1" x14ac:dyDescent="0.2">
      <c r="A285" s="821">
        <v>9</v>
      </c>
      <c r="B285" s="822" t="s">
        <v>1072</v>
      </c>
      <c r="C285" s="822" t="s">
        <v>1079</v>
      </c>
      <c r="D285" s="823" t="s">
        <v>1632</v>
      </c>
      <c r="E285" s="824" t="s">
        <v>1084</v>
      </c>
      <c r="F285" s="822" t="s">
        <v>1073</v>
      </c>
      <c r="G285" s="822" t="s">
        <v>1614</v>
      </c>
      <c r="H285" s="822" t="s">
        <v>329</v>
      </c>
      <c r="I285" s="822" t="s">
        <v>1615</v>
      </c>
      <c r="J285" s="822" t="s">
        <v>1616</v>
      </c>
      <c r="K285" s="822" t="s">
        <v>1458</v>
      </c>
      <c r="L285" s="825">
        <v>174.59</v>
      </c>
      <c r="M285" s="825">
        <v>174.59</v>
      </c>
      <c r="N285" s="822">
        <v>1</v>
      </c>
      <c r="O285" s="826">
        <v>1</v>
      </c>
      <c r="P285" s="825"/>
      <c r="Q285" s="827">
        <v>0</v>
      </c>
      <c r="R285" s="822"/>
      <c r="S285" s="827">
        <v>0</v>
      </c>
      <c r="T285" s="826"/>
      <c r="U285" s="828">
        <v>0</v>
      </c>
    </row>
    <row r="286" spans="1:21" ht="14.45" customHeight="1" x14ac:dyDescent="0.2">
      <c r="A286" s="821">
        <v>9</v>
      </c>
      <c r="B286" s="822" t="s">
        <v>1072</v>
      </c>
      <c r="C286" s="822" t="s">
        <v>1079</v>
      </c>
      <c r="D286" s="823" t="s">
        <v>1632</v>
      </c>
      <c r="E286" s="824" t="s">
        <v>1084</v>
      </c>
      <c r="F286" s="822" t="s">
        <v>1073</v>
      </c>
      <c r="G286" s="822" t="s">
        <v>1285</v>
      </c>
      <c r="H286" s="822" t="s">
        <v>329</v>
      </c>
      <c r="I286" s="822" t="s">
        <v>1286</v>
      </c>
      <c r="J286" s="822" t="s">
        <v>689</v>
      </c>
      <c r="K286" s="822" t="s">
        <v>1287</v>
      </c>
      <c r="L286" s="825">
        <v>61.97</v>
      </c>
      <c r="M286" s="825">
        <v>123.94</v>
      </c>
      <c r="N286" s="822">
        <v>2</v>
      </c>
      <c r="O286" s="826">
        <v>2</v>
      </c>
      <c r="P286" s="825"/>
      <c r="Q286" s="827">
        <v>0</v>
      </c>
      <c r="R286" s="822"/>
      <c r="S286" s="827">
        <v>0</v>
      </c>
      <c r="T286" s="826"/>
      <c r="U286" s="828">
        <v>0</v>
      </c>
    </row>
    <row r="287" spans="1:21" ht="14.45" customHeight="1" x14ac:dyDescent="0.2">
      <c r="A287" s="821">
        <v>9</v>
      </c>
      <c r="B287" s="822" t="s">
        <v>1072</v>
      </c>
      <c r="C287" s="822" t="s">
        <v>1079</v>
      </c>
      <c r="D287" s="823" t="s">
        <v>1632</v>
      </c>
      <c r="E287" s="824" t="s">
        <v>1084</v>
      </c>
      <c r="F287" s="822" t="s">
        <v>1073</v>
      </c>
      <c r="G287" s="822" t="s">
        <v>1535</v>
      </c>
      <c r="H287" s="822" t="s">
        <v>329</v>
      </c>
      <c r="I287" s="822" t="s">
        <v>1617</v>
      </c>
      <c r="J287" s="822" t="s">
        <v>1618</v>
      </c>
      <c r="K287" s="822" t="s">
        <v>1619</v>
      </c>
      <c r="L287" s="825">
        <v>0</v>
      </c>
      <c r="M287" s="825">
        <v>0</v>
      </c>
      <c r="N287" s="822">
        <v>2</v>
      </c>
      <c r="O287" s="826">
        <v>2</v>
      </c>
      <c r="P287" s="825">
        <v>0</v>
      </c>
      <c r="Q287" s="827"/>
      <c r="R287" s="822">
        <v>1</v>
      </c>
      <c r="S287" s="827">
        <v>0.5</v>
      </c>
      <c r="T287" s="826">
        <v>1</v>
      </c>
      <c r="U287" s="828">
        <v>0.5</v>
      </c>
    </row>
    <row r="288" spans="1:21" ht="14.45" customHeight="1" x14ac:dyDescent="0.2">
      <c r="A288" s="821">
        <v>9</v>
      </c>
      <c r="B288" s="822" t="s">
        <v>1072</v>
      </c>
      <c r="C288" s="822" t="s">
        <v>1079</v>
      </c>
      <c r="D288" s="823" t="s">
        <v>1632</v>
      </c>
      <c r="E288" s="824" t="s">
        <v>1084</v>
      </c>
      <c r="F288" s="822" t="s">
        <v>1073</v>
      </c>
      <c r="G288" s="822" t="s">
        <v>1535</v>
      </c>
      <c r="H288" s="822" t="s">
        <v>694</v>
      </c>
      <c r="I288" s="822" t="s">
        <v>1620</v>
      </c>
      <c r="J288" s="822" t="s">
        <v>1537</v>
      </c>
      <c r="K288" s="822" t="s">
        <v>1619</v>
      </c>
      <c r="L288" s="825">
        <v>0</v>
      </c>
      <c r="M288" s="825">
        <v>0</v>
      </c>
      <c r="N288" s="822">
        <v>1</v>
      </c>
      <c r="O288" s="826">
        <v>1</v>
      </c>
      <c r="P288" s="825">
        <v>0</v>
      </c>
      <c r="Q288" s="827"/>
      <c r="R288" s="822">
        <v>1</v>
      </c>
      <c r="S288" s="827">
        <v>1</v>
      </c>
      <c r="T288" s="826">
        <v>1</v>
      </c>
      <c r="U288" s="828">
        <v>1</v>
      </c>
    </row>
    <row r="289" spans="1:21" ht="14.45" customHeight="1" x14ac:dyDescent="0.2">
      <c r="A289" s="821">
        <v>9</v>
      </c>
      <c r="B289" s="822" t="s">
        <v>1072</v>
      </c>
      <c r="C289" s="822" t="s">
        <v>1079</v>
      </c>
      <c r="D289" s="823" t="s">
        <v>1632</v>
      </c>
      <c r="E289" s="824" t="s">
        <v>1084</v>
      </c>
      <c r="F289" s="822" t="s">
        <v>1073</v>
      </c>
      <c r="G289" s="822" t="s">
        <v>1535</v>
      </c>
      <c r="H289" s="822" t="s">
        <v>329</v>
      </c>
      <c r="I289" s="822" t="s">
        <v>1621</v>
      </c>
      <c r="J289" s="822" t="s">
        <v>1622</v>
      </c>
      <c r="K289" s="822" t="s">
        <v>1619</v>
      </c>
      <c r="L289" s="825">
        <v>0</v>
      </c>
      <c r="M289" s="825">
        <v>0</v>
      </c>
      <c r="N289" s="822">
        <v>1</v>
      </c>
      <c r="O289" s="826">
        <v>1</v>
      </c>
      <c r="P289" s="825"/>
      <c r="Q289" s="827"/>
      <c r="R289" s="822"/>
      <c r="S289" s="827">
        <v>0</v>
      </c>
      <c r="T289" s="826"/>
      <c r="U289" s="828">
        <v>0</v>
      </c>
    </row>
    <row r="290" spans="1:21" ht="14.45" customHeight="1" x14ac:dyDescent="0.2">
      <c r="A290" s="821">
        <v>9</v>
      </c>
      <c r="B290" s="822" t="s">
        <v>1072</v>
      </c>
      <c r="C290" s="822" t="s">
        <v>1079</v>
      </c>
      <c r="D290" s="823" t="s">
        <v>1632</v>
      </c>
      <c r="E290" s="824" t="s">
        <v>1084</v>
      </c>
      <c r="F290" s="822" t="s">
        <v>1073</v>
      </c>
      <c r="G290" s="822" t="s">
        <v>1329</v>
      </c>
      <c r="H290" s="822" t="s">
        <v>329</v>
      </c>
      <c r="I290" s="822" t="s">
        <v>1330</v>
      </c>
      <c r="J290" s="822" t="s">
        <v>1331</v>
      </c>
      <c r="K290" s="822" t="s">
        <v>1332</v>
      </c>
      <c r="L290" s="825">
        <v>121.92</v>
      </c>
      <c r="M290" s="825">
        <v>487.68</v>
      </c>
      <c r="N290" s="822">
        <v>4</v>
      </c>
      <c r="O290" s="826">
        <v>1.5</v>
      </c>
      <c r="P290" s="825">
        <v>121.92</v>
      </c>
      <c r="Q290" s="827">
        <v>0.25</v>
      </c>
      <c r="R290" s="822">
        <v>1</v>
      </c>
      <c r="S290" s="827">
        <v>0.25</v>
      </c>
      <c r="T290" s="826">
        <v>1</v>
      </c>
      <c r="U290" s="828">
        <v>0.66666666666666663</v>
      </c>
    </row>
    <row r="291" spans="1:21" ht="14.45" customHeight="1" x14ac:dyDescent="0.2">
      <c r="A291" s="821">
        <v>9</v>
      </c>
      <c r="B291" s="822" t="s">
        <v>1072</v>
      </c>
      <c r="C291" s="822" t="s">
        <v>1079</v>
      </c>
      <c r="D291" s="823" t="s">
        <v>1632</v>
      </c>
      <c r="E291" s="824" t="s">
        <v>1093</v>
      </c>
      <c r="F291" s="822" t="s">
        <v>1073</v>
      </c>
      <c r="G291" s="822" t="s">
        <v>1415</v>
      </c>
      <c r="H291" s="822" t="s">
        <v>329</v>
      </c>
      <c r="I291" s="822" t="s">
        <v>1416</v>
      </c>
      <c r="J291" s="822" t="s">
        <v>1417</v>
      </c>
      <c r="K291" s="822" t="s">
        <v>1418</v>
      </c>
      <c r="L291" s="825">
        <v>17.72</v>
      </c>
      <c r="M291" s="825">
        <v>35.44</v>
      </c>
      <c r="N291" s="822">
        <v>2</v>
      </c>
      <c r="O291" s="826">
        <v>1</v>
      </c>
      <c r="P291" s="825">
        <v>35.44</v>
      </c>
      <c r="Q291" s="827">
        <v>1</v>
      </c>
      <c r="R291" s="822">
        <v>2</v>
      </c>
      <c r="S291" s="827">
        <v>1</v>
      </c>
      <c r="T291" s="826">
        <v>1</v>
      </c>
      <c r="U291" s="828">
        <v>1</v>
      </c>
    </row>
    <row r="292" spans="1:21" ht="14.45" customHeight="1" x14ac:dyDescent="0.2">
      <c r="A292" s="821">
        <v>9</v>
      </c>
      <c r="B292" s="822" t="s">
        <v>1072</v>
      </c>
      <c r="C292" s="822" t="s">
        <v>1079</v>
      </c>
      <c r="D292" s="823" t="s">
        <v>1632</v>
      </c>
      <c r="E292" s="824" t="s">
        <v>1093</v>
      </c>
      <c r="F292" s="822" t="s">
        <v>1073</v>
      </c>
      <c r="G292" s="822" t="s">
        <v>1209</v>
      </c>
      <c r="H292" s="822" t="s">
        <v>329</v>
      </c>
      <c r="I292" s="822" t="s">
        <v>1210</v>
      </c>
      <c r="J292" s="822" t="s">
        <v>1211</v>
      </c>
      <c r="K292" s="822" t="s">
        <v>1212</v>
      </c>
      <c r="L292" s="825">
        <v>0</v>
      </c>
      <c r="M292" s="825">
        <v>0</v>
      </c>
      <c r="N292" s="822">
        <v>1</v>
      </c>
      <c r="O292" s="826">
        <v>1</v>
      </c>
      <c r="P292" s="825"/>
      <c r="Q292" s="827"/>
      <c r="R292" s="822"/>
      <c r="S292" s="827">
        <v>0</v>
      </c>
      <c r="T292" s="826"/>
      <c r="U292" s="828">
        <v>0</v>
      </c>
    </row>
    <row r="293" spans="1:21" ht="14.45" customHeight="1" x14ac:dyDescent="0.2">
      <c r="A293" s="821">
        <v>9</v>
      </c>
      <c r="B293" s="822" t="s">
        <v>1072</v>
      </c>
      <c r="C293" s="822" t="s">
        <v>1079</v>
      </c>
      <c r="D293" s="823" t="s">
        <v>1632</v>
      </c>
      <c r="E293" s="824" t="s">
        <v>1093</v>
      </c>
      <c r="F293" s="822" t="s">
        <v>1073</v>
      </c>
      <c r="G293" s="822" t="s">
        <v>1568</v>
      </c>
      <c r="H293" s="822" t="s">
        <v>329</v>
      </c>
      <c r="I293" s="822" t="s">
        <v>1569</v>
      </c>
      <c r="J293" s="822" t="s">
        <v>1570</v>
      </c>
      <c r="K293" s="822" t="s">
        <v>1571</v>
      </c>
      <c r="L293" s="825">
        <v>52.78</v>
      </c>
      <c r="M293" s="825">
        <v>52.78</v>
      </c>
      <c r="N293" s="822">
        <v>1</v>
      </c>
      <c r="O293" s="826">
        <v>1</v>
      </c>
      <c r="P293" s="825"/>
      <c r="Q293" s="827">
        <v>0</v>
      </c>
      <c r="R293" s="822"/>
      <c r="S293" s="827">
        <v>0</v>
      </c>
      <c r="T293" s="826"/>
      <c r="U293" s="828">
        <v>0</v>
      </c>
    </row>
    <row r="294" spans="1:21" ht="14.45" customHeight="1" x14ac:dyDescent="0.2">
      <c r="A294" s="821">
        <v>9</v>
      </c>
      <c r="B294" s="822" t="s">
        <v>1072</v>
      </c>
      <c r="C294" s="822" t="s">
        <v>1079</v>
      </c>
      <c r="D294" s="823" t="s">
        <v>1632</v>
      </c>
      <c r="E294" s="824" t="s">
        <v>1093</v>
      </c>
      <c r="F294" s="822" t="s">
        <v>1073</v>
      </c>
      <c r="G294" s="822" t="s">
        <v>1623</v>
      </c>
      <c r="H294" s="822" t="s">
        <v>329</v>
      </c>
      <c r="I294" s="822" t="s">
        <v>1624</v>
      </c>
      <c r="J294" s="822" t="s">
        <v>1625</v>
      </c>
      <c r="K294" s="822" t="s">
        <v>1626</v>
      </c>
      <c r="L294" s="825">
        <v>91.78</v>
      </c>
      <c r="M294" s="825">
        <v>91.78</v>
      </c>
      <c r="N294" s="822">
        <v>1</v>
      </c>
      <c r="O294" s="826">
        <v>1</v>
      </c>
      <c r="P294" s="825"/>
      <c r="Q294" s="827">
        <v>0</v>
      </c>
      <c r="R294" s="822"/>
      <c r="S294" s="827">
        <v>0</v>
      </c>
      <c r="T294" s="826"/>
      <c r="U294" s="828">
        <v>0</v>
      </c>
    </row>
    <row r="295" spans="1:21" ht="14.45" customHeight="1" x14ac:dyDescent="0.2">
      <c r="A295" s="821">
        <v>9</v>
      </c>
      <c r="B295" s="822" t="s">
        <v>1072</v>
      </c>
      <c r="C295" s="822" t="s">
        <v>1079</v>
      </c>
      <c r="D295" s="823" t="s">
        <v>1632</v>
      </c>
      <c r="E295" s="824" t="s">
        <v>1093</v>
      </c>
      <c r="F295" s="822" t="s">
        <v>1073</v>
      </c>
      <c r="G295" s="822" t="s">
        <v>1245</v>
      </c>
      <c r="H295" s="822" t="s">
        <v>329</v>
      </c>
      <c r="I295" s="822" t="s">
        <v>1246</v>
      </c>
      <c r="J295" s="822" t="s">
        <v>685</v>
      </c>
      <c r="K295" s="822" t="s">
        <v>1247</v>
      </c>
      <c r="L295" s="825">
        <v>61.97</v>
      </c>
      <c r="M295" s="825">
        <v>61.97</v>
      </c>
      <c r="N295" s="822">
        <v>1</v>
      </c>
      <c r="O295" s="826">
        <v>1</v>
      </c>
      <c r="P295" s="825"/>
      <c r="Q295" s="827">
        <v>0</v>
      </c>
      <c r="R295" s="822"/>
      <c r="S295" s="827">
        <v>0</v>
      </c>
      <c r="T295" s="826"/>
      <c r="U295" s="828">
        <v>0</v>
      </c>
    </row>
    <row r="296" spans="1:21" ht="14.45" customHeight="1" x14ac:dyDescent="0.2">
      <c r="A296" s="821">
        <v>9</v>
      </c>
      <c r="B296" s="822" t="s">
        <v>1072</v>
      </c>
      <c r="C296" s="822" t="s">
        <v>1079</v>
      </c>
      <c r="D296" s="823" t="s">
        <v>1632</v>
      </c>
      <c r="E296" s="824" t="s">
        <v>1093</v>
      </c>
      <c r="F296" s="822" t="s">
        <v>1073</v>
      </c>
      <c r="G296" s="822" t="s">
        <v>1248</v>
      </c>
      <c r="H296" s="822" t="s">
        <v>329</v>
      </c>
      <c r="I296" s="822" t="s">
        <v>1249</v>
      </c>
      <c r="J296" s="822" t="s">
        <v>826</v>
      </c>
      <c r="K296" s="822" t="s">
        <v>1250</v>
      </c>
      <c r="L296" s="825">
        <v>36.54</v>
      </c>
      <c r="M296" s="825">
        <v>73.08</v>
      </c>
      <c r="N296" s="822">
        <v>2</v>
      </c>
      <c r="O296" s="826">
        <v>1.5</v>
      </c>
      <c r="P296" s="825">
        <v>36.54</v>
      </c>
      <c r="Q296" s="827">
        <v>0.5</v>
      </c>
      <c r="R296" s="822">
        <v>1</v>
      </c>
      <c r="S296" s="827">
        <v>0.5</v>
      </c>
      <c r="T296" s="826">
        <v>0.5</v>
      </c>
      <c r="U296" s="828">
        <v>0.33333333333333331</v>
      </c>
    </row>
    <row r="297" spans="1:21" ht="14.45" customHeight="1" x14ac:dyDescent="0.2">
      <c r="A297" s="821">
        <v>9</v>
      </c>
      <c r="B297" s="822" t="s">
        <v>1072</v>
      </c>
      <c r="C297" s="822" t="s">
        <v>1079</v>
      </c>
      <c r="D297" s="823" t="s">
        <v>1632</v>
      </c>
      <c r="E297" s="824" t="s">
        <v>1093</v>
      </c>
      <c r="F297" s="822" t="s">
        <v>1073</v>
      </c>
      <c r="G297" s="822" t="s">
        <v>1627</v>
      </c>
      <c r="H297" s="822" t="s">
        <v>694</v>
      </c>
      <c r="I297" s="822" t="s">
        <v>1628</v>
      </c>
      <c r="J297" s="822" t="s">
        <v>1629</v>
      </c>
      <c r="K297" s="822" t="s">
        <v>1630</v>
      </c>
      <c r="L297" s="825">
        <v>118.65</v>
      </c>
      <c r="M297" s="825">
        <v>118.65</v>
      </c>
      <c r="N297" s="822">
        <v>1</v>
      </c>
      <c r="O297" s="826">
        <v>1</v>
      </c>
      <c r="P297" s="825"/>
      <c r="Q297" s="827">
        <v>0</v>
      </c>
      <c r="R297" s="822"/>
      <c r="S297" s="827">
        <v>0</v>
      </c>
      <c r="T297" s="826"/>
      <c r="U297" s="828">
        <v>0</v>
      </c>
    </row>
    <row r="298" spans="1:21" ht="14.45" customHeight="1" x14ac:dyDescent="0.2">
      <c r="A298" s="821">
        <v>9</v>
      </c>
      <c r="B298" s="822" t="s">
        <v>1072</v>
      </c>
      <c r="C298" s="822" t="s">
        <v>1079</v>
      </c>
      <c r="D298" s="823" t="s">
        <v>1632</v>
      </c>
      <c r="E298" s="824" t="s">
        <v>1093</v>
      </c>
      <c r="F298" s="822" t="s">
        <v>1073</v>
      </c>
      <c r="G298" s="822" t="s">
        <v>1285</v>
      </c>
      <c r="H298" s="822" t="s">
        <v>329</v>
      </c>
      <c r="I298" s="822" t="s">
        <v>1286</v>
      </c>
      <c r="J298" s="822" t="s">
        <v>689</v>
      </c>
      <c r="K298" s="822" t="s">
        <v>1287</v>
      </c>
      <c r="L298" s="825">
        <v>61.97</v>
      </c>
      <c r="M298" s="825">
        <v>123.94</v>
      </c>
      <c r="N298" s="822">
        <v>2</v>
      </c>
      <c r="O298" s="826">
        <v>2</v>
      </c>
      <c r="P298" s="825">
        <v>61.97</v>
      </c>
      <c r="Q298" s="827">
        <v>0.5</v>
      </c>
      <c r="R298" s="822">
        <v>1</v>
      </c>
      <c r="S298" s="827">
        <v>0.5</v>
      </c>
      <c r="T298" s="826">
        <v>1</v>
      </c>
      <c r="U298" s="828">
        <v>0.5</v>
      </c>
    </row>
    <row r="299" spans="1:21" ht="14.45" customHeight="1" x14ac:dyDescent="0.2">
      <c r="A299" s="821">
        <v>9</v>
      </c>
      <c r="B299" s="822" t="s">
        <v>1072</v>
      </c>
      <c r="C299" s="822" t="s">
        <v>1079</v>
      </c>
      <c r="D299" s="823" t="s">
        <v>1632</v>
      </c>
      <c r="E299" s="824" t="s">
        <v>1093</v>
      </c>
      <c r="F299" s="822" t="s">
        <v>1073</v>
      </c>
      <c r="G299" s="822" t="s">
        <v>1535</v>
      </c>
      <c r="H299" s="822" t="s">
        <v>694</v>
      </c>
      <c r="I299" s="822" t="s">
        <v>1536</v>
      </c>
      <c r="J299" s="822" t="s">
        <v>1537</v>
      </c>
      <c r="K299" s="822" t="s">
        <v>1538</v>
      </c>
      <c r="L299" s="825">
        <v>0</v>
      </c>
      <c r="M299" s="825">
        <v>0</v>
      </c>
      <c r="N299" s="822">
        <v>1</v>
      </c>
      <c r="O299" s="826">
        <v>1</v>
      </c>
      <c r="P299" s="825"/>
      <c r="Q299" s="827"/>
      <c r="R299" s="822"/>
      <c r="S299" s="827">
        <v>0</v>
      </c>
      <c r="T299" s="826"/>
      <c r="U299" s="828">
        <v>0</v>
      </c>
    </row>
    <row r="300" spans="1:21" ht="14.45" customHeight="1" x14ac:dyDescent="0.2">
      <c r="A300" s="821">
        <v>9</v>
      </c>
      <c r="B300" s="822" t="s">
        <v>1072</v>
      </c>
      <c r="C300" s="822" t="s">
        <v>1079</v>
      </c>
      <c r="D300" s="823" t="s">
        <v>1632</v>
      </c>
      <c r="E300" s="824" t="s">
        <v>1093</v>
      </c>
      <c r="F300" s="822" t="s">
        <v>1073</v>
      </c>
      <c r="G300" s="822" t="s">
        <v>1193</v>
      </c>
      <c r="H300" s="822" t="s">
        <v>694</v>
      </c>
      <c r="I300" s="822" t="s">
        <v>1631</v>
      </c>
      <c r="J300" s="822" t="s">
        <v>1328</v>
      </c>
      <c r="K300" s="822" t="s">
        <v>1196</v>
      </c>
      <c r="L300" s="825">
        <v>1614.9</v>
      </c>
      <c r="M300" s="825">
        <v>1614.9</v>
      </c>
      <c r="N300" s="822">
        <v>1</v>
      </c>
      <c r="O300" s="826">
        <v>1</v>
      </c>
      <c r="P300" s="825">
        <v>1614.9</v>
      </c>
      <c r="Q300" s="827">
        <v>1</v>
      </c>
      <c r="R300" s="822">
        <v>1</v>
      </c>
      <c r="S300" s="827">
        <v>1</v>
      </c>
      <c r="T300" s="826">
        <v>1</v>
      </c>
      <c r="U300" s="828">
        <v>1</v>
      </c>
    </row>
    <row r="301" spans="1:21" ht="14.45" customHeight="1" x14ac:dyDescent="0.2">
      <c r="A301" s="821">
        <v>9</v>
      </c>
      <c r="B301" s="822" t="s">
        <v>1072</v>
      </c>
      <c r="C301" s="822" t="s">
        <v>1079</v>
      </c>
      <c r="D301" s="823" t="s">
        <v>1632</v>
      </c>
      <c r="E301" s="824" t="s">
        <v>1093</v>
      </c>
      <c r="F301" s="822" t="s">
        <v>1073</v>
      </c>
      <c r="G301" s="822" t="s">
        <v>1193</v>
      </c>
      <c r="H301" s="822" t="s">
        <v>694</v>
      </c>
      <c r="I301" s="822" t="s">
        <v>1299</v>
      </c>
      <c r="J301" s="822" t="s">
        <v>1300</v>
      </c>
      <c r="K301" s="822" t="s">
        <v>1301</v>
      </c>
      <c r="L301" s="825">
        <v>72.27</v>
      </c>
      <c r="M301" s="825">
        <v>433.62</v>
      </c>
      <c r="N301" s="822">
        <v>6</v>
      </c>
      <c r="O301" s="826">
        <v>1</v>
      </c>
      <c r="P301" s="825">
        <v>433.62</v>
      </c>
      <c r="Q301" s="827">
        <v>1</v>
      </c>
      <c r="R301" s="822">
        <v>6</v>
      </c>
      <c r="S301" s="827">
        <v>1</v>
      </c>
      <c r="T301" s="826">
        <v>1</v>
      </c>
      <c r="U301" s="828">
        <v>1</v>
      </c>
    </row>
    <row r="302" spans="1:21" ht="14.45" customHeight="1" x14ac:dyDescent="0.2">
      <c r="A302" s="821">
        <v>9</v>
      </c>
      <c r="B302" s="822" t="s">
        <v>1072</v>
      </c>
      <c r="C302" s="822" t="s">
        <v>1079</v>
      </c>
      <c r="D302" s="823" t="s">
        <v>1632</v>
      </c>
      <c r="E302" s="824" t="s">
        <v>1093</v>
      </c>
      <c r="F302" s="822" t="s">
        <v>1073</v>
      </c>
      <c r="G302" s="822" t="s">
        <v>1193</v>
      </c>
      <c r="H302" s="822" t="s">
        <v>329</v>
      </c>
      <c r="I302" s="822" t="s">
        <v>1194</v>
      </c>
      <c r="J302" s="822" t="s">
        <v>1195</v>
      </c>
      <c r="K302" s="822" t="s">
        <v>1196</v>
      </c>
      <c r="L302" s="825">
        <v>294.81</v>
      </c>
      <c r="M302" s="825">
        <v>2358.48</v>
      </c>
      <c r="N302" s="822">
        <v>8</v>
      </c>
      <c r="O302" s="826">
        <v>3.5</v>
      </c>
      <c r="P302" s="825">
        <v>1179.24</v>
      </c>
      <c r="Q302" s="827">
        <v>0.5</v>
      </c>
      <c r="R302" s="822">
        <v>4</v>
      </c>
      <c r="S302" s="827">
        <v>0.5</v>
      </c>
      <c r="T302" s="826">
        <v>1.5</v>
      </c>
      <c r="U302" s="828">
        <v>0.42857142857142855</v>
      </c>
    </row>
    <row r="303" spans="1:21" ht="14.45" customHeight="1" x14ac:dyDescent="0.2">
      <c r="A303" s="821">
        <v>9</v>
      </c>
      <c r="B303" s="822" t="s">
        <v>1072</v>
      </c>
      <c r="C303" s="822" t="s">
        <v>1079</v>
      </c>
      <c r="D303" s="823" t="s">
        <v>1632</v>
      </c>
      <c r="E303" s="824" t="s">
        <v>1093</v>
      </c>
      <c r="F303" s="822" t="s">
        <v>1073</v>
      </c>
      <c r="G303" s="822" t="s">
        <v>1329</v>
      </c>
      <c r="H303" s="822" t="s">
        <v>329</v>
      </c>
      <c r="I303" s="822" t="s">
        <v>1330</v>
      </c>
      <c r="J303" s="822" t="s">
        <v>1331</v>
      </c>
      <c r="K303" s="822" t="s">
        <v>1332</v>
      </c>
      <c r="L303" s="825">
        <v>121.92</v>
      </c>
      <c r="M303" s="825">
        <v>243.84</v>
      </c>
      <c r="N303" s="822">
        <v>2</v>
      </c>
      <c r="O303" s="826">
        <v>2</v>
      </c>
      <c r="P303" s="825">
        <v>121.92</v>
      </c>
      <c r="Q303" s="827">
        <v>0.5</v>
      </c>
      <c r="R303" s="822">
        <v>1</v>
      </c>
      <c r="S303" s="827">
        <v>0.5</v>
      </c>
      <c r="T303" s="826">
        <v>1</v>
      </c>
      <c r="U303" s="828">
        <v>0.5</v>
      </c>
    </row>
    <row r="304" spans="1:21" ht="14.45" customHeight="1" x14ac:dyDescent="0.2">
      <c r="A304" s="821">
        <v>9</v>
      </c>
      <c r="B304" s="822" t="s">
        <v>1072</v>
      </c>
      <c r="C304" s="822" t="s">
        <v>1077</v>
      </c>
      <c r="D304" s="823" t="s">
        <v>1633</v>
      </c>
      <c r="E304" s="824" t="s">
        <v>1095</v>
      </c>
      <c r="F304" s="822" t="s">
        <v>1073</v>
      </c>
      <c r="G304" s="822" t="s">
        <v>1193</v>
      </c>
      <c r="H304" s="822" t="s">
        <v>329</v>
      </c>
      <c r="I304" s="822" t="s">
        <v>1307</v>
      </c>
      <c r="J304" s="822" t="s">
        <v>1308</v>
      </c>
      <c r="K304" s="822" t="s">
        <v>1298</v>
      </c>
      <c r="L304" s="825">
        <v>294.81</v>
      </c>
      <c r="M304" s="825">
        <v>884.43000000000006</v>
      </c>
      <c r="N304" s="822">
        <v>3</v>
      </c>
      <c r="O304" s="826">
        <v>1</v>
      </c>
      <c r="P304" s="825"/>
      <c r="Q304" s="827">
        <v>0</v>
      </c>
      <c r="R304" s="822"/>
      <c r="S304" s="827">
        <v>0</v>
      </c>
      <c r="T304" s="826"/>
      <c r="U304" s="828">
        <v>0</v>
      </c>
    </row>
    <row r="305" spans="1:21" ht="14.45" customHeight="1" x14ac:dyDescent="0.2">
      <c r="A305" s="821">
        <v>9</v>
      </c>
      <c r="B305" s="822" t="s">
        <v>1072</v>
      </c>
      <c r="C305" s="822" t="s">
        <v>1077</v>
      </c>
      <c r="D305" s="823" t="s">
        <v>1633</v>
      </c>
      <c r="E305" s="824" t="s">
        <v>1097</v>
      </c>
      <c r="F305" s="822" t="s">
        <v>1073</v>
      </c>
      <c r="G305" s="822" t="s">
        <v>1248</v>
      </c>
      <c r="H305" s="822" t="s">
        <v>329</v>
      </c>
      <c r="I305" s="822" t="s">
        <v>1443</v>
      </c>
      <c r="J305" s="822" t="s">
        <v>826</v>
      </c>
      <c r="K305" s="822" t="s">
        <v>1444</v>
      </c>
      <c r="L305" s="825">
        <v>36.54</v>
      </c>
      <c r="M305" s="825">
        <v>36.54</v>
      </c>
      <c r="N305" s="822">
        <v>1</v>
      </c>
      <c r="O305" s="826">
        <v>1</v>
      </c>
      <c r="P305" s="825"/>
      <c r="Q305" s="827">
        <v>0</v>
      </c>
      <c r="R305" s="822"/>
      <c r="S305" s="827">
        <v>0</v>
      </c>
      <c r="T305" s="826"/>
      <c r="U305" s="828">
        <v>0</v>
      </c>
    </row>
    <row r="306" spans="1:21" ht="14.45" customHeight="1" x14ac:dyDescent="0.2">
      <c r="A306" s="821">
        <v>9</v>
      </c>
      <c r="B306" s="822" t="s">
        <v>1072</v>
      </c>
      <c r="C306" s="822" t="s">
        <v>1077</v>
      </c>
      <c r="D306" s="823" t="s">
        <v>1633</v>
      </c>
      <c r="E306" s="824" t="s">
        <v>1097</v>
      </c>
      <c r="F306" s="822" t="s">
        <v>1073</v>
      </c>
      <c r="G306" s="822" t="s">
        <v>1193</v>
      </c>
      <c r="H306" s="822" t="s">
        <v>329</v>
      </c>
      <c r="I306" s="822" t="s">
        <v>1307</v>
      </c>
      <c r="J306" s="822" t="s">
        <v>1308</v>
      </c>
      <c r="K306" s="822" t="s">
        <v>1298</v>
      </c>
      <c r="L306" s="825">
        <v>294.81</v>
      </c>
      <c r="M306" s="825">
        <v>884.43000000000006</v>
      </c>
      <c r="N306" s="822">
        <v>3</v>
      </c>
      <c r="O306" s="826">
        <v>1</v>
      </c>
      <c r="P306" s="825">
        <v>884.43000000000006</v>
      </c>
      <c r="Q306" s="827">
        <v>1</v>
      </c>
      <c r="R306" s="822">
        <v>3</v>
      </c>
      <c r="S306" s="827">
        <v>1</v>
      </c>
      <c r="T306" s="826">
        <v>1</v>
      </c>
      <c r="U306" s="828">
        <v>1</v>
      </c>
    </row>
    <row r="307" spans="1:21" ht="14.45" customHeight="1" thickBot="1" x14ac:dyDescent="0.25">
      <c r="A307" s="813">
        <v>9</v>
      </c>
      <c r="B307" s="814" t="s">
        <v>1072</v>
      </c>
      <c r="C307" s="814" t="s">
        <v>1077</v>
      </c>
      <c r="D307" s="815" t="s">
        <v>1633</v>
      </c>
      <c r="E307" s="816" t="s">
        <v>1093</v>
      </c>
      <c r="F307" s="814" t="s">
        <v>1073</v>
      </c>
      <c r="G307" s="814" t="s">
        <v>1193</v>
      </c>
      <c r="H307" s="814" t="s">
        <v>694</v>
      </c>
      <c r="I307" s="814" t="s">
        <v>1327</v>
      </c>
      <c r="J307" s="814" t="s">
        <v>1328</v>
      </c>
      <c r="K307" s="814" t="s">
        <v>1196</v>
      </c>
      <c r="L307" s="817">
        <v>1614.9</v>
      </c>
      <c r="M307" s="817">
        <v>1614.9</v>
      </c>
      <c r="N307" s="814">
        <v>1</v>
      </c>
      <c r="O307" s="818">
        <v>1</v>
      </c>
      <c r="P307" s="817"/>
      <c r="Q307" s="819">
        <v>0</v>
      </c>
      <c r="R307" s="814"/>
      <c r="S307" s="819">
        <v>0</v>
      </c>
      <c r="T307" s="818"/>
      <c r="U307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F40C419-F1FA-44C8-B24B-E457A5E88DE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5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1635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1087</v>
      </c>
      <c r="B5" s="225">
        <v>46443.359999999993</v>
      </c>
      <c r="C5" s="812">
        <v>0.2363703831014935</v>
      </c>
      <c r="D5" s="225">
        <v>150042.17000000001</v>
      </c>
      <c r="E5" s="812">
        <v>0.7636296168985065</v>
      </c>
      <c r="F5" s="830">
        <v>196485.53</v>
      </c>
    </row>
    <row r="6" spans="1:6" ht="14.45" customHeight="1" x14ac:dyDescent="0.2">
      <c r="A6" s="836" t="s">
        <v>1094</v>
      </c>
      <c r="B6" s="831">
        <v>3406.1200000000003</v>
      </c>
      <c r="C6" s="827">
        <v>0.81658427591233174</v>
      </c>
      <c r="D6" s="831">
        <v>765.06</v>
      </c>
      <c r="E6" s="827">
        <v>0.18341572408766821</v>
      </c>
      <c r="F6" s="832">
        <v>4171.18</v>
      </c>
    </row>
    <row r="7" spans="1:6" ht="14.45" customHeight="1" x14ac:dyDescent="0.2">
      <c r="A7" s="836" t="s">
        <v>1097</v>
      </c>
      <c r="B7" s="831">
        <v>1768.8600000000001</v>
      </c>
      <c r="C7" s="827">
        <v>0.91973877143540517</v>
      </c>
      <c r="D7" s="831">
        <v>154.36000000000001</v>
      </c>
      <c r="E7" s="827">
        <v>8.0261228564594791E-2</v>
      </c>
      <c r="F7" s="832">
        <v>1923.2200000000003</v>
      </c>
    </row>
    <row r="8" spans="1:6" ht="14.45" customHeight="1" x14ac:dyDescent="0.2">
      <c r="A8" s="836" t="s">
        <v>1084</v>
      </c>
      <c r="B8" s="831">
        <v>1572.0700000000002</v>
      </c>
      <c r="C8" s="827">
        <v>1</v>
      </c>
      <c r="D8" s="831">
        <v>0</v>
      </c>
      <c r="E8" s="827">
        <v>0</v>
      </c>
      <c r="F8" s="832">
        <v>1572.0700000000002</v>
      </c>
    </row>
    <row r="9" spans="1:6" ht="14.45" customHeight="1" x14ac:dyDescent="0.2">
      <c r="A9" s="836" t="s">
        <v>1088</v>
      </c>
      <c r="B9" s="831">
        <v>1474.0500000000002</v>
      </c>
      <c r="C9" s="827">
        <v>0.79555390045659147</v>
      </c>
      <c r="D9" s="831">
        <v>378.81</v>
      </c>
      <c r="E9" s="827">
        <v>0.20444609954340856</v>
      </c>
      <c r="F9" s="832">
        <v>1852.8600000000001</v>
      </c>
    </row>
    <row r="10" spans="1:6" ht="14.45" customHeight="1" x14ac:dyDescent="0.2">
      <c r="A10" s="836" t="s">
        <v>1090</v>
      </c>
      <c r="B10" s="831">
        <v>1179.24</v>
      </c>
      <c r="C10" s="827">
        <v>0.95252865485739213</v>
      </c>
      <c r="D10" s="831">
        <v>58.77</v>
      </c>
      <c r="E10" s="827">
        <v>4.7471345142607896E-2</v>
      </c>
      <c r="F10" s="832">
        <v>1238.01</v>
      </c>
    </row>
    <row r="11" spans="1:6" ht="14.45" customHeight="1" x14ac:dyDescent="0.2">
      <c r="A11" s="836" t="s">
        <v>1095</v>
      </c>
      <c r="B11" s="831">
        <v>884.43000000000006</v>
      </c>
      <c r="C11" s="827">
        <v>1</v>
      </c>
      <c r="D11" s="831"/>
      <c r="E11" s="827">
        <v>0</v>
      </c>
      <c r="F11" s="832">
        <v>884.43000000000006</v>
      </c>
    </row>
    <row r="12" spans="1:6" ht="14.45" customHeight="1" x14ac:dyDescent="0.2">
      <c r="A12" s="836" t="s">
        <v>1086</v>
      </c>
      <c r="B12" s="831">
        <v>877.5</v>
      </c>
      <c r="C12" s="827">
        <v>0.1991444165806166</v>
      </c>
      <c r="D12" s="831">
        <v>3528.85</v>
      </c>
      <c r="E12" s="827">
        <v>0.80085558341938334</v>
      </c>
      <c r="F12" s="832">
        <v>4406.3500000000004</v>
      </c>
    </row>
    <row r="13" spans="1:6" ht="14.45" customHeight="1" x14ac:dyDescent="0.2">
      <c r="A13" s="836" t="s">
        <v>1091</v>
      </c>
      <c r="B13" s="831">
        <v>615.1</v>
      </c>
      <c r="C13" s="827">
        <v>4.9038937282938318E-3</v>
      </c>
      <c r="D13" s="831">
        <v>124815.84000000001</v>
      </c>
      <c r="E13" s="827">
        <v>0.99509610627170608</v>
      </c>
      <c r="F13" s="832">
        <v>125430.94000000002</v>
      </c>
    </row>
    <row r="14" spans="1:6" ht="14.45" customHeight="1" x14ac:dyDescent="0.2">
      <c r="A14" s="836" t="s">
        <v>1085</v>
      </c>
      <c r="B14" s="831">
        <v>591.52</v>
      </c>
      <c r="C14" s="827">
        <v>0.2606067548396761</v>
      </c>
      <c r="D14" s="831">
        <v>1678.26</v>
      </c>
      <c r="E14" s="827">
        <v>0.73939324516032401</v>
      </c>
      <c r="F14" s="832">
        <v>2269.7799999999997</v>
      </c>
    </row>
    <row r="15" spans="1:6" ht="14.45" customHeight="1" x14ac:dyDescent="0.2">
      <c r="A15" s="836" t="s">
        <v>1096</v>
      </c>
      <c r="B15" s="831">
        <v>347.35</v>
      </c>
      <c r="C15" s="827">
        <v>6.9462956456215353E-3</v>
      </c>
      <c r="D15" s="831">
        <v>49657.719999999994</v>
      </c>
      <c r="E15" s="827">
        <v>0.99305370435437845</v>
      </c>
      <c r="F15" s="832">
        <v>50005.069999999992</v>
      </c>
    </row>
    <row r="16" spans="1:6" ht="14.45" customHeight="1" x14ac:dyDescent="0.2">
      <c r="A16" s="836" t="s">
        <v>1093</v>
      </c>
      <c r="B16" s="831"/>
      <c r="C16" s="827">
        <v>0</v>
      </c>
      <c r="D16" s="831">
        <v>3782.07</v>
      </c>
      <c r="E16" s="827">
        <v>1</v>
      </c>
      <c r="F16" s="832">
        <v>3782.07</v>
      </c>
    </row>
    <row r="17" spans="1:6" ht="14.45" customHeight="1" thickBot="1" x14ac:dyDescent="0.25">
      <c r="A17" s="759" t="s">
        <v>1089</v>
      </c>
      <c r="B17" s="750"/>
      <c r="C17" s="751">
        <v>0</v>
      </c>
      <c r="D17" s="750">
        <v>897.10000000000014</v>
      </c>
      <c r="E17" s="751">
        <v>1</v>
      </c>
      <c r="F17" s="752">
        <v>897.10000000000014</v>
      </c>
    </row>
    <row r="18" spans="1:6" ht="14.45" customHeight="1" thickBot="1" x14ac:dyDescent="0.25">
      <c r="A18" s="753" t="s">
        <v>3</v>
      </c>
      <c r="B18" s="754">
        <v>59159.599999999991</v>
      </c>
      <c r="C18" s="755">
        <v>0.14980200603866198</v>
      </c>
      <c r="D18" s="754">
        <v>335759.01</v>
      </c>
      <c r="E18" s="755">
        <v>0.85019799396133811</v>
      </c>
      <c r="F18" s="756">
        <v>394918.61</v>
      </c>
    </row>
    <row r="19" spans="1:6" ht="14.45" customHeight="1" thickBot="1" x14ac:dyDescent="0.25"/>
    <row r="20" spans="1:6" ht="14.45" customHeight="1" x14ac:dyDescent="0.2">
      <c r="A20" s="835" t="s">
        <v>988</v>
      </c>
      <c r="B20" s="225">
        <v>55212.07</v>
      </c>
      <c r="C20" s="812">
        <v>0.14553952320129609</v>
      </c>
      <c r="D20" s="225">
        <v>324149.27999999991</v>
      </c>
      <c r="E20" s="812">
        <v>0.85446047679870385</v>
      </c>
      <c r="F20" s="830">
        <v>379361.34999999992</v>
      </c>
    </row>
    <row r="21" spans="1:6" ht="14.45" customHeight="1" x14ac:dyDescent="0.2">
      <c r="A21" s="836" t="s">
        <v>1636</v>
      </c>
      <c r="B21" s="831">
        <v>938.58</v>
      </c>
      <c r="C21" s="827">
        <v>1</v>
      </c>
      <c r="D21" s="831"/>
      <c r="E21" s="827">
        <v>0</v>
      </c>
      <c r="F21" s="832">
        <v>938.58</v>
      </c>
    </row>
    <row r="22" spans="1:6" ht="14.45" customHeight="1" x14ac:dyDescent="0.2">
      <c r="A22" s="836" t="s">
        <v>1637</v>
      </c>
      <c r="B22" s="831">
        <v>633.49</v>
      </c>
      <c r="C22" s="827">
        <v>1</v>
      </c>
      <c r="D22" s="831"/>
      <c r="E22" s="827">
        <v>0</v>
      </c>
      <c r="F22" s="832">
        <v>633.49</v>
      </c>
    </row>
    <row r="23" spans="1:6" ht="14.45" customHeight="1" x14ac:dyDescent="0.2">
      <c r="A23" s="836" t="s">
        <v>1638</v>
      </c>
      <c r="B23" s="831">
        <v>525.29</v>
      </c>
      <c r="C23" s="827">
        <v>1</v>
      </c>
      <c r="D23" s="831"/>
      <c r="E23" s="827">
        <v>0</v>
      </c>
      <c r="F23" s="832">
        <v>525.29</v>
      </c>
    </row>
    <row r="24" spans="1:6" ht="14.45" customHeight="1" x14ac:dyDescent="0.2">
      <c r="A24" s="836" t="s">
        <v>977</v>
      </c>
      <c r="B24" s="831">
        <v>494.34</v>
      </c>
      <c r="C24" s="827">
        <v>1</v>
      </c>
      <c r="D24" s="831"/>
      <c r="E24" s="827">
        <v>0</v>
      </c>
      <c r="F24" s="832">
        <v>494.34</v>
      </c>
    </row>
    <row r="25" spans="1:6" ht="14.45" customHeight="1" x14ac:dyDescent="0.2">
      <c r="A25" s="836" t="s">
        <v>969</v>
      </c>
      <c r="B25" s="831">
        <v>404.2</v>
      </c>
      <c r="C25" s="827">
        <v>1</v>
      </c>
      <c r="D25" s="831"/>
      <c r="E25" s="827">
        <v>0</v>
      </c>
      <c r="F25" s="832">
        <v>404.2</v>
      </c>
    </row>
    <row r="26" spans="1:6" ht="14.45" customHeight="1" x14ac:dyDescent="0.2">
      <c r="A26" s="836" t="s">
        <v>1639</v>
      </c>
      <c r="B26" s="831">
        <v>396</v>
      </c>
      <c r="C26" s="827">
        <v>1</v>
      </c>
      <c r="D26" s="831"/>
      <c r="E26" s="827">
        <v>0</v>
      </c>
      <c r="F26" s="832">
        <v>396</v>
      </c>
    </row>
    <row r="27" spans="1:6" ht="14.45" customHeight="1" x14ac:dyDescent="0.2">
      <c r="A27" s="836" t="s">
        <v>1640</v>
      </c>
      <c r="B27" s="831">
        <v>195.52</v>
      </c>
      <c r="C27" s="827">
        <v>1</v>
      </c>
      <c r="D27" s="831"/>
      <c r="E27" s="827">
        <v>0</v>
      </c>
      <c r="F27" s="832">
        <v>195.52</v>
      </c>
    </row>
    <row r="28" spans="1:6" ht="14.45" customHeight="1" x14ac:dyDescent="0.2">
      <c r="A28" s="836" t="s">
        <v>1641</v>
      </c>
      <c r="B28" s="831">
        <v>183.79</v>
      </c>
      <c r="C28" s="827">
        <v>1</v>
      </c>
      <c r="D28" s="831"/>
      <c r="E28" s="827">
        <v>0</v>
      </c>
      <c r="F28" s="832">
        <v>183.79</v>
      </c>
    </row>
    <row r="29" spans="1:6" ht="14.45" customHeight="1" x14ac:dyDescent="0.2">
      <c r="A29" s="836" t="s">
        <v>1642</v>
      </c>
      <c r="B29" s="831">
        <v>176.32</v>
      </c>
      <c r="C29" s="827">
        <v>0.30000170146155547</v>
      </c>
      <c r="D29" s="831">
        <v>411.40999999999997</v>
      </c>
      <c r="E29" s="827">
        <v>0.69999829853844442</v>
      </c>
      <c r="F29" s="832">
        <v>587.73</v>
      </c>
    </row>
    <row r="30" spans="1:6" ht="14.45" customHeight="1" x14ac:dyDescent="0.2">
      <c r="A30" s="836" t="s">
        <v>1643</v>
      </c>
      <c r="B30" s="831"/>
      <c r="C30" s="827">
        <v>0</v>
      </c>
      <c r="D30" s="831">
        <v>538.44000000000005</v>
      </c>
      <c r="E30" s="827">
        <v>1</v>
      </c>
      <c r="F30" s="832">
        <v>538.44000000000005</v>
      </c>
    </row>
    <row r="31" spans="1:6" ht="14.45" customHeight="1" x14ac:dyDescent="0.2">
      <c r="A31" s="836" t="s">
        <v>1644</v>
      </c>
      <c r="B31" s="831"/>
      <c r="C31" s="827">
        <v>0</v>
      </c>
      <c r="D31" s="831">
        <v>1585.29</v>
      </c>
      <c r="E31" s="827">
        <v>1</v>
      </c>
      <c r="F31" s="832">
        <v>1585.29</v>
      </c>
    </row>
    <row r="32" spans="1:6" ht="14.45" customHeight="1" x14ac:dyDescent="0.2">
      <c r="A32" s="836" t="s">
        <v>1645</v>
      </c>
      <c r="B32" s="831"/>
      <c r="C32" s="827">
        <v>0</v>
      </c>
      <c r="D32" s="831">
        <v>131.97999999999999</v>
      </c>
      <c r="E32" s="827">
        <v>1</v>
      </c>
      <c r="F32" s="832">
        <v>131.97999999999999</v>
      </c>
    </row>
    <row r="33" spans="1:6" ht="14.45" customHeight="1" x14ac:dyDescent="0.2">
      <c r="A33" s="836" t="s">
        <v>1646</v>
      </c>
      <c r="B33" s="831"/>
      <c r="C33" s="827">
        <v>0</v>
      </c>
      <c r="D33" s="831">
        <v>613.69000000000005</v>
      </c>
      <c r="E33" s="827">
        <v>1</v>
      </c>
      <c r="F33" s="832">
        <v>613.69000000000005</v>
      </c>
    </row>
    <row r="34" spans="1:6" ht="14.45" customHeight="1" x14ac:dyDescent="0.2">
      <c r="A34" s="836" t="s">
        <v>982</v>
      </c>
      <c r="B34" s="831"/>
      <c r="C34" s="827">
        <v>0</v>
      </c>
      <c r="D34" s="831">
        <v>191.25</v>
      </c>
      <c r="E34" s="827">
        <v>1</v>
      </c>
      <c r="F34" s="832">
        <v>191.25</v>
      </c>
    </row>
    <row r="35" spans="1:6" ht="14.45" customHeight="1" x14ac:dyDescent="0.2">
      <c r="A35" s="836" t="s">
        <v>1647</v>
      </c>
      <c r="B35" s="831"/>
      <c r="C35" s="827">
        <v>0</v>
      </c>
      <c r="D35" s="831">
        <v>57.4</v>
      </c>
      <c r="E35" s="827">
        <v>1</v>
      </c>
      <c r="F35" s="832">
        <v>57.4</v>
      </c>
    </row>
    <row r="36" spans="1:6" ht="14.45" customHeight="1" x14ac:dyDescent="0.2">
      <c r="A36" s="836" t="s">
        <v>1648</v>
      </c>
      <c r="B36" s="831">
        <v>0</v>
      </c>
      <c r="C36" s="827"/>
      <c r="D36" s="831">
        <v>0</v>
      </c>
      <c r="E36" s="827"/>
      <c r="F36" s="832">
        <v>0</v>
      </c>
    </row>
    <row r="37" spans="1:6" ht="14.45" customHeight="1" x14ac:dyDescent="0.2">
      <c r="A37" s="836" t="s">
        <v>1649</v>
      </c>
      <c r="B37" s="831"/>
      <c r="C37" s="827">
        <v>0</v>
      </c>
      <c r="D37" s="831">
        <v>280.3</v>
      </c>
      <c r="E37" s="827">
        <v>1</v>
      </c>
      <c r="F37" s="832">
        <v>280.3</v>
      </c>
    </row>
    <row r="38" spans="1:6" ht="14.45" customHeight="1" x14ac:dyDescent="0.2">
      <c r="A38" s="836" t="s">
        <v>1650</v>
      </c>
      <c r="B38" s="831"/>
      <c r="C38" s="827">
        <v>0</v>
      </c>
      <c r="D38" s="831">
        <v>118.65</v>
      </c>
      <c r="E38" s="827">
        <v>1</v>
      </c>
      <c r="F38" s="832">
        <v>118.65</v>
      </c>
    </row>
    <row r="39" spans="1:6" ht="14.45" customHeight="1" x14ac:dyDescent="0.2">
      <c r="A39" s="836" t="s">
        <v>1651</v>
      </c>
      <c r="B39" s="831"/>
      <c r="C39" s="827">
        <v>0</v>
      </c>
      <c r="D39" s="831">
        <v>913.22</v>
      </c>
      <c r="E39" s="827">
        <v>1</v>
      </c>
      <c r="F39" s="832">
        <v>913.22</v>
      </c>
    </row>
    <row r="40" spans="1:6" ht="14.45" customHeight="1" x14ac:dyDescent="0.2">
      <c r="A40" s="836" t="s">
        <v>1652</v>
      </c>
      <c r="B40" s="831"/>
      <c r="C40" s="827">
        <v>0</v>
      </c>
      <c r="D40" s="831">
        <v>847.5</v>
      </c>
      <c r="E40" s="827">
        <v>1</v>
      </c>
      <c r="F40" s="832">
        <v>847.5</v>
      </c>
    </row>
    <row r="41" spans="1:6" ht="14.45" customHeight="1" x14ac:dyDescent="0.2">
      <c r="A41" s="836" t="s">
        <v>983</v>
      </c>
      <c r="B41" s="831"/>
      <c r="C41" s="827">
        <v>0</v>
      </c>
      <c r="D41" s="831">
        <v>240.3</v>
      </c>
      <c r="E41" s="827">
        <v>1</v>
      </c>
      <c r="F41" s="832">
        <v>240.3</v>
      </c>
    </row>
    <row r="42" spans="1:6" ht="14.45" customHeight="1" x14ac:dyDescent="0.2">
      <c r="A42" s="836" t="s">
        <v>1653</v>
      </c>
      <c r="B42" s="831"/>
      <c r="C42" s="827">
        <v>0</v>
      </c>
      <c r="D42" s="831">
        <v>145.81</v>
      </c>
      <c r="E42" s="827">
        <v>1</v>
      </c>
      <c r="F42" s="832">
        <v>145.81</v>
      </c>
    </row>
    <row r="43" spans="1:6" ht="14.45" customHeight="1" x14ac:dyDescent="0.2">
      <c r="A43" s="836" t="s">
        <v>1654</v>
      </c>
      <c r="B43" s="831"/>
      <c r="C43" s="827">
        <v>0</v>
      </c>
      <c r="D43" s="831">
        <v>234.07</v>
      </c>
      <c r="E43" s="827">
        <v>1</v>
      </c>
      <c r="F43" s="832">
        <v>234.07</v>
      </c>
    </row>
    <row r="44" spans="1:6" ht="14.45" customHeight="1" x14ac:dyDescent="0.2">
      <c r="A44" s="836" t="s">
        <v>1655</v>
      </c>
      <c r="B44" s="831"/>
      <c r="C44" s="827">
        <v>0</v>
      </c>
      <c r="D44" s="831">
        <v>293.87</v>
      </c>
      <c r="E44" s="827">
        <v>1</v>
      </c>
      <c r="F44" s="832">
        <v>293.87</v>
      </c>
    </row>
    <row r="45" spans="1:6" ht="14.45" customHeight="1" x14ac:dyDescent="0.2">
      <c r="A45" s="836" t="s">
        <v>984</v>
      </c>
      <c r="B45" s="831"/>
      <c r="C45" s="827">
        <v>0</v>
      </c>
      <c r="D45" s="831">
        <v>1151.1200000000001</v>
      </c>
      <c r="E45" s="827">
        <v>1</v>
      </c>
      <c r="F45" s="832">
        <v>1151.1200000000001</v>
      </c>
    </row>
    <row r="46" spans="1:6" ht="14.45" customHeight="1" x14ac:dyDescent="0.2">
      <c r="A46" s="836" t="s">
        <v>1656</v>
      </c>
      <c r="B46" s="831"/>
      <c r="C46" s="827">
        <v>0</v>
      </c>
      <c r="D46" s="831">
        <v>155.44999999999999</v>
      </c>
      <c r="E46" s="827">
        <v>1</v>
      </c>
      <c r="F46" s="832">
        <v>155.44999999999999</v>
      </c>
    </row>
    <row r="47" spans="1:6" ht="14.45" customHeight="1" x14ac:dyDescent="0.2">
      <c r="A47" s="836" t="s">
        <v>1657</v>
      </c>
      <c r="B47" s="831"/>
      <c r="C47" s="827">
        <v>0</v>
      </c>
      <c r="D47" s="831">
        <v>378.81</v>
      </c>
      <c r="E47" s="827">
        <v>1</v>
      </c>
      <c r="F47" s="832">
        <v>378.81</v>
      </c>
    </row>
    <row r="48" spans="1:6" ht="14.45" customHeight="1" x14ac:dyDescent="0.2">
      <c r="A48" s="836" t="s">
        <v>1658</v>
      </c>
      <c r="B48" s="831"/>
      <c r="C48" s="827">
        <v>0</v>
      </c>
      <c r="D48" s="831">
        <v>190.02</v>
      </c>
      <c r="E48" s="827">
        <v>1</v>
      </c>
      <c r="F48" s="832">
        <v>190.02</v>
      </c>
    </row>
    <row r="49" spans="1:6" ht="14.45" customHeight="1" x14ac:dyDescent="0.2">
      <c r="A49" s="836" t="s">
        <v>1659</v>
      </c>
      <c r="B49" s="831"/>
      <c r="C49" s="827">
        <v>0</v>
      </c>
      <c r="D49" s="831">
        <v>1584.2399999999998</v>
      </c>
      <c r="E49" s="827">
        <v>1</v>
      </c>
      <c r="F49" s="832">
        <v>1584.2399999999998</v>
      </c>
    </row>
    <row r="50" spans="1:6" ht="14.45" customHeight="1" thickBot="1" x14ac:dyDescent="0.25">
      <c r="A50" s="759" t="s">
        <v>1660</v>
      </c>
      <c r="B50" s="750"/>
      <c r="C50" s="751">
        <v>0</v>
      </c>
      <c r="D50" s="750">
        <v>1546.91</v>
      </c>
      <c r="E50" s="751">
        <v>1</v>
      </c>
      <c r="F50" s="752">
        <v>1546.91</v>
      </c>
    </row>
    <row r="51" spans="1:6" ht="14.45" customHeight="1" thickBot="1" x14ac:dyDescent="0.25">
      <c r="A51" s="753" t="s">
        <v>3</v>
      </c>
      <c r="B51" s="754">
        <v>59159.6</v>
      </c>
      <c r="C51" s="755">
        <v>0.14980200603866201</v>
      </c>
      <c r="D51" s="754">
        <v>335759.00999999989</v>
      </c>
      <c r="E51" s="755">
        <v>0.85019799396133788</v>
      </c>
      <c r="F51" s="756">
        <v>394918.60999999993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{40D24392-2EE5-4D40-BE42-CB033B352767}</x14:id>
        </ext>
      </extLst>
    </cfRule>
  </conditionalFormatting>
  <conditionalFormatting sqref="F20:F5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{B3D880ED-2504-4250-816C-DC7042FD6C79}</x14:id>
        </ext>
      </extLst>
    </cfRule>
  </conditionalFormatting>
  <hyperlinks>
    <hyperlink ref="A2" location="Obsah!A1" display="Zpět na Obsah  KL 01  1.-4.měsíc" xr:uid="{B5320C6A-D6A8-4818-BB6B-D693ACAA832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D24392-2EE5-4D40-BE42-CB033B3527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B3D880ED-2504-4250-816C-DC7042FD6C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F20:F50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8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1686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69</v>
      </c>
      <c r="G3" s="47">
        <f>SUBTOTAL(9,G6:G1048576)</f>
        <v>59159.6</v>
      </c>
      <c r="H3" s="48">
        <f>IF(M3=0,0,G3/M3)</f>
        <v>0.14980200603866201</v>
      </c>
      <c r="I3" s="47">
        <f>SUBTOTAL(9,I6:I1048576)</f>
        <v>2023</v>
      </c>
      <c r="J3" s="47">
        <f>SUBTOTAL(9,J6:J1048576)</f>
        <v>335759.01000000007</v>
      </c>
      <c r="K3" s="48">
        <f>IF(M3=0,0,J3/M3)</f>
        <v>0.85019799396133833</v>
      </c>
      <c r="L3" s="47">
        <f>SUBTOTAL(9,L6:L1048576)</f>
        <v>2092</v>
      </c>
      <c r="M3" s="49">
        <f>SUBTOTAL(9,M6:M1048576)</f>
        <v>394918.60999999993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1084</v>
      </c>
      <c r="B6" s="807" t="s">
        <v>1661</v>
      </c>
      <c r="C6" s="807" t="s">
        <v>1596</v>
      </c>
      <c r="D6" s="807" t="s">
        <v>1597</v>
      </c>
      <c r="E6" s="807" t="s">
        <v>1598</v>
      </c>
      <c r="F6" s="225">
        <v>1</v>
      </c>
      <c r="G6" s="225">
        <v>633.49</v>
      </c>
      <c r="H6" s="812">
        <v>1</v>
      </c>
      <c r="I6" s="225"/>
      <c r="J6" s="225"/>
      <c r="K6" s="812">
        <v>0</v>
      </c>
      <c r="L6" s="225">
        <v>1</v>
      </c>
      <c r="M6" s="830">
        <v>633.49</v>
      </c>
    </row>
    <row r="7" spans="1:13" ht="14.45" customHeight="1" x14ac:dyDescent="0.2">
      <c r="A7" s="821" t="s">
        <v>1084</v>
      </c>
      <c r="B7" s="822" t="s">
        <v>1662</v>
      </c>
      <c r="C7" s="822" t="s">
        <v>1620</v>
      </c>
      <c r="D7" s="822" t="s">
        <v>1537</v>
      </c>
      <c r="E7" s="822" t="s">
        <v>1619</v>
      </c>
      <c r="F7" s="831"/>
      <c r="G7" s="831"/>
      <c r="H7" s="827"/>
      <c r="I7" s="831">
        <v>1</v>
      </c>
      <c r="J7" s="831">
        <v>0</v>
      </c>
      <c r="K7" s="827"/>
      <c r="L7" s="831">
        <v>1</v>
      </c>
      <c r="M7" s="832">
        <v>0</v>
      </c>
    </row>
    <row r="8" spans="1:13" ht="14.45" customHeight="1" x14ac:dyDescent="0.2">
      <c r="A8" s="821" t="s">
        <v>1084</v>
      </c>
      <c r="B8" s="822" t="s">
        <v>1662</v>
      </c>
      <c r="C8" s="822" t="s">
        <v>1621</v>
      </c>
      <c r="D8" s="822" t="s">
        <v>1622</v>
      </c>
      <c r="E8" s="822" t="s">
        <v>1619</v>
      </c>
      <c r="F8" s="831">
        <v>1</v>
      </c>
      <c r="G8" s="831">
        <v>0</v>
      </c>
      <c r="H8" s="827"/>
      <c r="I8" s="831"/>
      <c r="J8" s="831"/>
      <c r="K8" s="827"/>
      <c r="L8" s="831">
        <v>1</v>
      </c>
      <c r="M8" s="832">
        <v>0</v>
      </c>
    </row>
    <row r="9" spans="1:13" ht="14.45" customHeight="1" x14ac:dyDescent="0.2">
      <c r="A9" s="821" t="s">
        <v>1084</v>
      </c>
      <c r="B9" s="822" t="s">
        <v>1663</v>
      </c>
      <c r="C9" s="822" t="s">
        <v>1612</v>
      </c>
      <c r="D9" s="822" t="s">
        <v>1613</v>
      </c>
      <c r="E9" s="822" t="s">
        <v>1611</v>
      </c>
      <c r="F9" s="831">
        <v>3</v>
      </c>
      <c r="G9" s="831">
        <v>938.58</v>
      </c>
      <c r="H9" s="827">
        <v>1</v>
      </c>
      <c r="I9" s="831"/>
      <c r="J9" s="831"/>
      <c r="K9" s="827">
        <v>0</v>
      </c>
      <c r="L9" s="831">
        <v>3</v>
      </c>
      <c r="M9" s="832">
        <v>938.58</v>
      </c>
    </row>
    <row r="10" spans="1:13" ht="14.45" customHeight="1" x14ac:dyDescent="0.2">
      <c r="A10" s="821" t="s">
        <v>1085</v>
      </c>
      <c r="B10" s="822" t="s">
        <v>1664</v>
      </c>
      <c r="C10" s="822" t="s">
        <v>1509</v>
      </c>
      <c r="D10" s="822" t="s">
        <v>1510</v>
      </c>
      <c r="E10" s="822" t="s">
        <v>1511</v>
      </c>
      <c r="F10" s="831">
        <v>2</v>
      </c>
      <c r="G10" s="831">
        <v>195.52</v>
      </c>
      <c r="H10" s="827">
        <v>1</v>
      </c>
      <c r="I10" s="831"/>
      <c r="J10" s="831"/>
      <c r="K10" s="827">
        <v>0</v>
      </c>
      <c r="L10" s="831">
        <v>2</v>
      </c>
      <c r="M10" s="832">
        <v>195.52</v>
      </c>
    </row>
    <row r="11" spans="1:13" ht="14.45" customHeight="1" x14ac:dyDescent="0.2">
      <c r="A11" s="821" t="s">
        <v>1085</v>
      </c>
      <c r="B11" s="822" t="s">
        <v>1665</v>
      </c>
      <c r="C11" s="822" t="s">
        <v>1173</v>
      </c>
      <c r="D11" s="822" t="s">
        <v>1174</v>
      </c>
      <c r="E11" s="822" t="s">
        <v>1175</v>
      </c>
      <c r="F11" s="831"/>
      <c r="G11" s="831"/>
      <c r="H11" s="827">
        <v>0</v>
      </c>
      <c r="I11" s="831">
        <v>6</v>
      </c>
      <c r="J11" s="831">
        <v>526.02</v>
      </c>
      <c r="K11" s="827">
        <v>1</v>
      </c>
      <c r="L11" s="831">
        <v>6</v>
      </c>
      <c r="M11" s="832">
        <v>526.02</v>
      </c>
    </row>
    <row r="12" spans="1:13" ht="14.45" customHeight="1" x14ac:dyDescent="0.2">
      <c r="A12" s="821" t="s">
        <v>1085</v>
      </c>
      <c r="B12" s="822" t="s">
        <v>989</v>
      </c>
      <c r="C12" s="822" t="s">
        <v>1190</v>
      </c>
      <c r="D12" s="822" t="s">
        <v>1191</v>
      </c>
      <c r="E12" s="822" t="s">
        <v>1192</v>
      </c>
      <c r="F12" s="831"/>
      <c r="G12" s="831"/>
      <c r="H12" s="827">
        <v>0</v>
      </c>
      <c r="I12" s="831">
        <v>1</v>
      </c>
      <c r="J12" s="831">
        <v>149.52000000000001</v>
      </c>
      <c r="K12" s="827">
        <v>1</v>
      </c>
      <c r="L12" s="831">
        <v>1</v>
      </c>
      <c r="M12" s="832">
        <v>149.52000000000001</v>
      </c>
    </row>
    <row r="13" spans="1:13" ht="14.45" customHeight="1" x14ac:dyDescent="0.2">
      <c r="A13" s="821" t="s">
        <v>1085</v>
      </c>
      <c r="B13" s="822" t="s">
        <v>1662</v>
      </c>
      <c r="C13" s="822" t="s">
        <v>1536</v>
      </c>
      <c r="D13" s="822" t="s">
        <v>1537</v>
      </c>
      <c r="E13" s="822" t="s">
        <v>1538</v>
      </c>
      <c r="F13" s="831"/>
      <c r="G13" s="831"/>
      <c r="H13" s="827"/>
      <c r="I13" s="831">
        <v>1</v>
      </c>
      <c r="J13" s="831">
        <v>0</v>
      </c>
      <c r="K13" s="827"/>
      <c r="L13" s="831">
        <v>1</v>
      </c>
      <c r="M13" s="832">
        <v>0</v>
      </c>
    </row>
    <row r="14" spans="1:13" ht="14.45" customHeight="1" x14ac:dyDescent="0.2">
      <c r="A14" s="821" t="s">
        <v>1085</v>
      </c>
      <c r="B14" s="822" t="s">
        <v>1666</v>
      </c>
      <c r="C14" s="822" t="s">
        <v>1490</v>
      </c>
      <c r="D14" s="822" t="s">
        <v>1491</v>
      </c>
      <c r="E14" s="822" t="s">
        <v>1492</v>
      </c>
      <c r="F14" s="831">
        <v>3</v>
      </c>
      <c r="G14" s="831">
        <v>396</v>
      </c>
      <c r="H14" s="827">
        <v>1</v>
      </c>
      <c r="I14" s="831"/>
      <c r="J14" s="831"/>
      <c r="K14" s="827">
        <v>0</v>
      </c>
      <c r="L14" s="831">
        <v>3</v>
      </c>
      <c r="M14" s="832">
        <v>396</v>
      </c>
    </row>
    <row r="15" spans="1:13" ht="14.45" customHeight="1" x14ac:dyDescent="0.2">
      <c r="A15" s="821" t="s">
        <v>1085</v>
      </c>
      <c r="B15" s="822" t="s">
        <v>1667</v>
      </c>
      <c r="C15" s="822" t="s">
        <v>1158</v>
      </c>
      <c r="D15" s="822" t="s">
        <v>1159</v>
      </c>
      <c r="E15" s="822" t="s">
        <v>1160</v>
      </c>
      <c r="F15" s="831"/>
      <c r="G15" s="831"/>
      <c r="H15" s="827">
        <v>0</v>
      </c>
      <c r="I15" s="831">
        <v>5</v>
      </c>
      <c r="J15" s="831">
        <v>706.25</v>
      </c>
      <c r="K15" s="827">
        <v>1</v>
      </c>
      <c r="L15" s="831">
        <v>5</v>
      </c>
      <c r="M15" s="832">
        <v>706.25</v>
      </c>
    </row>
    <row r="16" spans="1:13" ht="14.45" customHeight="1" x14ac:dyDescent="0.2">
      <c r="A16" s="821" t="s">
        <v>1085</v>
      </c>
      <c r="B16" s="822" t="s">
        <v>1060</v>
      </c>
      <c r="C16" s="822" t="s">
        <v>1493</v>
      </c>
      <c r="D16" s="822" t="s">
        <v>757</v>
      </c>
      <c r="E16" s="822" t="s">
        <v>1063</v>
      </c>
      <c r="F16" s="831"/>
      <c r="G16" s="831"/>
      <c r="H16" s="827">
        <v>0</v>
      </c>
      <c r="I16" s="831">
        <v>1</v>
      </c>
      <c r="J16" s="831">
        <v>120.15</v>
      </c>
      <c r="K16" s="827">
        <v>1</v>
      </c>
      <c r="L16" s="831">
        <v>1</v>
      </c>
      <c r="M16" s="832">
        <v>120.15</v>
      </c>
    </row>
    <row r="17" spans="1:13" ht="14.45" customHeight="1" x14ac:dyDescent="0.2">
      <c r="A17" s="821" t="s">
        <v>1085</v>
      </c>
      <c r="B17" s="822" t="s">
        <v>1668</v>
      </c>
      <c r="C17" s="822" t="s">
        <v>1401</v>
      </c>
      <c r="D17" s="822" t="s">
        <v>1402</v>
      </c>
      <c r="E17" s="822" t="s">
        <v>1354</v>
      </c>
      <c r="F17" s="831"/>
      <c r="G17" s="831"/>
      <c r="H17" s="827">
        <v>0</v>
      </c>
      <c r="I17" s="831">
        <v>1</v>
      </c>
      <c r="J17" s="831">
        <v>176.32</v>
      </c>
      <c r="K17" s="827">
        <v>1</v>
      </c>
      <c r="L17" s="831">
        <v>1</v>
      </c>
      <c r="M17" s="832">
        <v>176.32</v>
      </c>
    </row>
    <row r="18" spans="1:13" ht="14.45" customHeight="1" x14ac:dyDescent="0.2">
      <c r="A18" s="821" t="s">
        <v>1086</v>
      </c>
      <c r="B18" s="822" t="s">
        <v>1669</v>
      </c>
      <c r="C18" s="822" t="s">
        <v>1162</v>
      </c>
      <c r="D18" s="822" t="s">
        <v>1163</v>
      </c>
      <c r="E18" s="822" t="s">
        <v>1164</v>
      </c>
      <c r="F18" s="831"/>
      <c r="G18" s="831"/>
      <c r="H18" s="827">
        <v>0</v>
      </c>
      <c r="I18" s="831">
        <v>1</v>
      </c>
      <c r="J18" s="831">
        <v>422.33</v>
      </c>
      <c r="K18" s="827">
        <v>1</v>
      </c>
      <c r="L18" s="831">
        <v>1</v>
      </c>
      <c r="M18" s="832">
        <v>422.33</v>
      </c>
    </row>
    <row r="19" spans="1:13" ht="14.45" customHeight="1" x14ac:dyDescent="0.2">
      <c r="A19" s="821" t="s">
        <v>1086</v>
      </c>
      <c r="B19" s="822" t="s">
        <v>1670</v>
      </c>
      <c r="C19" s="822" t="s">
        <v>1099</v>
      </c>
      <c r="D19" s="822" t="s">
        <v>1100</v>
      </c>
      <c r="E19" s="822" t="s">
        <v>1101</v>
      </c>
      <c r="F19" s="831">
        <v>1</v>
      </c>
      <c r="G19" s="831">
        <v>183.79</v>
      </c>
      <c r="H19" s="827">
        <v>1</v>
      </c>
      <c r="I19" s="831"/>
      <c r="J19" s="831"/>
      <c r="K19" s="827">
        <v>0</v>
      </c>
      <c r="L19" s="831">
        <v>1</v>
      </c>
      <c r="M19" s="832">
        <v>183.79</v>
      </c>
    </row>
    <row r="20" spans="1:13" ht="14.45" customHeight="1" x14ac:dyDescent="0.2">
      <c r="A20" s="821" t="s">
        <v>1086</v>
      </c>
      <c r="B20" s="822" t="s">
        <v>1671</v>
      </c>
      <c r="C20" s="822" t="s">
        <v>1130</v>
      </c>
      <c r="D20" s="822" t="s">
        <v>1131</v>
      </c>
      <c r="E20" s="822" t="s">
        <v>1132</v>
      </c>
      <c r="F20" s="831">
        <v>1</v>
      </c>
      <c r="G20" s="831">
        <v>525.29</v>
      </c>
      <c r="H20" s="827">
        <v>1</v>
      </c>
      <c r="I20" s="831"/>
      <c r="J20" s="831"/>
      <c r="K20" s="827">
        <v>0</v>
      </c>
      <c r="L20" s="831">
        <v>1</v>
      </c>
      <c r="M20" s="832">
        <v>525.29</v>
      </c>
    </row>
    <row r="21" spans="1:13" ht="14.45" customHeight="1" x14ac:dyDescent="0.2">
      <c r="A21" s="821" t="s">
        <v>1086</v>
      </c>
      <c r="B21" s="822" t="s">
        <v>1665</v>
      </c>
      <c r="C21" s="822" t="s">
        <v>1173</v>
      </c>
      <c r="D21" s="822" t="s">
        <v>1174</v>
      </c>
      <c r="E21" s="822" t="s">
        <v>1175</v>
      </c>
      <c r="F21" s="831"/>
      <c r="G21" s="831"/>
      <c r="H21" s="827">
        <v>0</v>
      </c>
      <c r="I21" s="831">
        <v>1</v>
      </c>
      <c r="J21" s="831">
        <v>87.67</v>
      </c>
      <c r="K21" s="827">
        <v>1</v>
      </c>
      <c r="L21" s="831">
        <v>1</v>
      </c>
      <c r="M21" s="832">
        <v>87.67</v>
      </c>
    </row>
    <row r="22" spans="1:13" ht="14.45" customHeight="1" x14ac:dyDescent="0.2">
      <c r="A22" s="821" t="s">
        <v>1086</v>
      </c>
      <c r="B22" s="822" t="s">
        <v>989</v>
      </c>
      <c r="C22" s="822" t="s">
        <v>1190</v>
      </c>
      <c r="D22" s="822" t="s">
        <v>1191</v>
      </c>
      <c r="E22" s="822" t="s">
        <v>1192</v>
      </c>
      <c r="F22" s="831"/>
      <c r="G22" s="831"/>
      <c r="H22" s="827">
        <v>0</v>
      </c>
      <c r="I22" s="831">
        <v>1</v>
      </c>
      <c r="J22" s="831">
        <v>149.52000000000001</v>
      </c>
      <c r="K22" s="827">
        <v>1</v>
      </c>
      <c r="L22" s="831">
        <v>1</v>
      </c>
      <c r="M22" s="832">
        <v>149.52000000000001</v>
      </c>
    </row>
    <row r="23" spans="1:13" ht="14.45" customHeight="1" x14ac:dyDescent="0.2">
      <c r="A23" s="821" t="s">
        <v>1086</v>
      </c>
      <c r="B23" s="822" t="s">
        <v>1017</v>
      </c>
      <c r="C23" s="822" t="s">
        <v>1111</v>
      </c>
      <c r="D23" s="822" t="s">
        <v>1112</v>
      </c>
      <c r="E23" s="822" t="s">
        <v>1113</v>
      </c>
      <c r="F23" s="831">
        <v>2</v>
      </c>
      <c r="G23" s="831">
        <v>168.42</v>
      </c>
      <c r="H23" s="827">
        <v>1</v>
      </c>
      <c r="I23" s="831"/>
      <c r="J23" s="831"/>
      <c r="K23" s="827">
        <v>0</v>
      </c>
      <c r="L23" s="831">
        <v>2</v>
      </c>
      <c r="M23" s="832">
        <v>168.42</v>
      </c>
    </row>
    <row r="24" spans="1:13" ht="14.45" customHeight="1" x14ac:dyDescent="0.2">
      <c r="A24" s="821" t="s">
        <v>1086</v>
      </c>
      <c r="B24" s="822" t="s">
        <v>1672</v>
      </c>
      <c r="C24" s="822" t="s">
        <v>1103</v>
      </c>
      <c r="D24" s="822" t="s">
        <v>1104</v>
      </c>
      <c r="E24" s="822" t="s">
        <v>1105</v>
      </c>
      <c r="F24" s="831"/>
      <c r="G24" s="831"/>
      <c r="H24" s="827">
        <v>0</v>
      </c>
      <c r="I24" s="831">
        <v>1</v>
      </c>
      <c r="J24" s="831">
        <v>56.06</v>
      </c>
      <c r="K24" s="827">
        <v>1</v>
      </c>
      <c r="L24" s="831">
        <v>1</v>
      </c>
      <c r="M24" s="832">
        <v>56.06</v>
      </c>
    </row>
    <row r="25" spans="1:13" ht="14.45" customHeight="1" x14ac:dyDescent="0.2">
      <c r="A25" s="821" t="s">
        <v>1086</v>
      </c>
      <c r="B25" s="822" t="s">
        <v>1673</v>
      </c>
      <c r="C25" s="822" t="s">
        <v>1142</v>
      </c>
      <c r="D25" s="822" t="s">
        <v>1143</v>
      </c>
      <c r="E25" s="822" t="s">
        <v>1144</v>
      </c>
      <c r="F25" s="831"/>
      <c r="G25" s="831"/>
      <c r="H25" s="827">
        <v>0</v>
      </c>
      <c r="I25" s="831">
        <v>1</v>
      </c>
      <c r="J25" s="831">
        <v>773.45</v>
      </c>
      <c r="K25" s="827">
        <v>1</v>
      </c>
      <c r="L25" s="831">
        <v>1</v>
      </c>
      <c r="M25" s="832">
        <v>773.45</v>
      </c>
    </row>
    <row r="26" spans="1:13" ht="14.45" customHeight="1" x14ac:dyDescent="0.2">
      <c r="A26" s="821" t="s">
        <v>1086</v>
      </c>
      <c r="B26" s="822" t="s">
        <v>1674</v>
      </c>
      <c r="C26" s="822" t="s">
        <v>1119</v>
      </c>
      <c r="D26" s="822" t="s">
        <v>1120</v>
      </c>
      <c r="E26" s="822" t="s">
        <v>1117</v>
      </c>
      <c r="F26" s="831"/>
      <c r="G26" s="831"/>
      <c r="H26" s="827">
        <v>0</v>
      </c>
      <c r="I26" s="831">
        <v>1</v>
      </c>
      <c r="J26" s="831">
        <v>131.97999999999999</v>
      </c>
      <c r="K26" s="827">
        <v>1</v>
      </c>
      <c r="L26" s="831">
        <v>1</v>
      </c>
      <c r="M26" s="832">
        <v>131.97999999999999</v>
      </c>
    </row>
    <row r="27" spans="1:13" ht="14.45" customHeight="1" x14ac:dyDescent="0.2">
      <c r="A27" s="821" t="s">
        <v>1086</v>
      </c>
      <c r="B27" s="822" t="s">
        <v>1675</v>
      </c>
      <c r="C27" s="822" t="s">
        <v>1126</v>
      </c>
      <c r="D27" s="822" t="s">
        <v>1127</v>
      </c>
      <c r="E27" s="822" t="s">
        <v>1128</v>
      </c>
      <c r="F27" s="831"/>
      <c r="G27" s="831"/>
      <c r="H27" s="827">
        <v>0</v>
      </c>
      <c r="I27" s="831">
        <v>1</v>
      </c>
      <c r="J27" s="831">
        <v>1585.29</v>
      </c>
      <c r="K27" s="827">
        <v>1</v>
      </c>
      <c r="L27" s="831">
        <v>1</v>
      </c>
      <c r="M27" s="832">
        <v>1585.29</v>
      </c>
    </row>
    <row r="28" spans="1:13" ht="14.45" customHeight="1" x14ac:dyDescent="0.2">
      <c r="A28" s="821" t="s">
        <v>1086</v>
      </c>
      <c r="B28" s="822" t="s">
        <v>1667</v>
      </c>
      <c r="C28" s="822" t="s">
        <v>1158</v>
      </c>
      <c r="D28" s="822" t="s">
        <v>1159</v>
      </c>
      <c r="E28" s="822" t="s">
        <v>1160</v>
      </c>
      <c r="F28" s="831"/>
      <c r="G28" s="831"/>
      <c r="H28" s="827">
        <v>0</v>
      </c>
      <c r="I28" s="831">
        <v>1</v>
      </c>
      <c r="J28" s="831">
        <v>141.25</v>
      </c>
      <c r="K28" s="827">
        <v>1</v>
      </c>
      <c r="L28" s="831">
        <v>1</v>
      </c>
      <c r="M28" s="832">
        <v>141.25</v>
      </c>
    </row>
    <row r="29" spans="1:13" ht="14.45" customHeight="1" x14ac:dyDescent="0.2">
      <c r="A29" s="821" t="s">
        <v>1086</v>
      </c>
      <c r="B29" s="822" t="s">
        <v>1058</v>
      </c>
      <c r="C29" s="822" t="s">
        <v>1177</v>
      </c>
      <c r="D29" s="822" t="s">
        <v>882</v>
      </c>
      <c r="E29" s="822" t="s">
        <v>883</v>
      </c>
      <c r="F29" s="831"/>
      <c r="G29" s="831"/>
      <c r="H29" s="827">
        <v>0</v>
      </c>
      <c r="I29" s="831">
        <v>1</v>
      </c>
      <c r="J29" s="831">
        <v>63.75</v>
      </c>
      <c r="K29" s="827">
        <v>1</v>
      </c>
      <c r="L29" s="831">
        <v>1</v>
      </c>
      <c r="M29" s="832">
        <v>63.75</v>
      </c>
    </row>
    <row r="30" spans="1:13" ht="14.45" customHeight="1" x14ac:dyDescent="0.2">
      <c r="A30" s="821" t="s">
        <v>1086</v>
      </c>
      <c r="B30" s="822" t="s">
        <v>1676</v>
      </c>
      <c r="C30" s="822" t="s">
        <v>1115</v>
      </c>
      <c r="D30" s="822" t="s">
        <v>1116</v>
      </c>
      <c r="E30" s="822" t="s">
        <v>1117</v>
      </c>
      <c r="F30" s="831"/>
      <c r="G30" s="831"/>
      <c r="H30" s="827">
        <v>0</v>
      </c>
      <c r="I30" s="831">
        <v>1</v>
      </c>
      <c r="J30" s="831">
        <v>117.55</v>
      </c>
      <c r="K30" s="827">
        <v>1</v>
      </c>
      <c r="L30" s="831">
        <v>1</v>
      </c>
      <c r="M30" s="832">
        <v>117.55</v>
      </c>
    </row>
    <row r="31" spans="1:13" ht="14.45" customHeight="1" x14ac:dyDescent="0.2">
      <c r="A31" s="821" t="s">
        <v>1087</v>
      </c>
      <c r="B31" s="822" t="s">
        <v>1677</v>
      </c>
      <c r="C31" s="822" t="s">
        <v>1206</v>
      </c>
      <c r="D31" s="822" t="s">
        <v>1207</v>
      </c>
      <c r="E31" s="822" t="s">
        <v>1208</v>
      </c>
      <c r="F31" s="831"/>
      <c r="G31" s="831"/>
      <c r="H31" s="827">
        <v>0</v>
      </c>
      <c r="I31" s="831">
        <v>1</v>
      </c>
      <c r="J31" s="831">
        <v>234.07</v>
      </c>
      <c r="K31" s="827">
        <v>1</v>
      </c>
      <c r="L31" s="831">
        <v>1</v>
      </c>
      <c r="M31" s="832">
        <v>234.07</v>
      </c>
    </row>
    <row r="32" spans="1:13" ht="14.45" customHeight="1" x14ac:dyDescent="0.2">
      <c r="A32" s="821" t="s">
        <v>1087</v>
      </c>
      <c r="B32" s="822" t="s">
        <v>989</v>
      </c>
      <c r="C32" s="822" t="s">
        <v>1010</v>
      </c>
      <c r="D32" s="822" t="s">
        <v>1011</v>
      </c>
      <c r="E32" s="822" t="s">
        <v>1012</v>
      </c>
      <c r="F32" s="831"/>
      <c r="G32" s="831"/>
      <c r="H32" s="827">
        <v>0</v>
      </c>
      <c r="I32" s="831">
        <v>1</v>
      </c>
      <c r="J32" s="831">
        <v>80.28</v>
      </c>
      <c r="K32" s="827">
        <v>1</v>
      </c>
      <c r="L32" s="831">
        <v>1</v>
      </c>
      <c r="M32" s="832">
        <v>80.28</v>
      </c>
    </row>
    <row r="33" spans="1:13" ht="14.45" customHeight="1" x14ac:dyDescent="0.2">
      <c r="A33" s="821" t="s">
        <v>1087</v>
      </c>
      <c r="B33" s="822" t="s">
        <v>1017</v>
      </c>
      <c r="C33" s="822" t="s">
        <v>1213</v>
      </c>
      <c r="D33" s="822" t="s">
        <v>1112</v>
      </c>
      <c r="E33" s="822" t="s">
        <v>1214</v>
      </c>
      <c r="F33" s="831">
        <v>1</v>
      </c>
      <c r="G33" s="831">
        <v>235.78</v>
      </c>
      <c r="H33" s="827">
        <v>1</v>
      </c>
      <c r="I33" s="831"/>
      <c r="J33" s="831"/>
      <c r="K33" s="827">
        <v>0</v>
      </c>
      <c r="L33" s="831">
        <v>1</v>
      </c>
      <c r="M33" s="832">
        <v>235.78</v>
      </c>
    </row>
    <row r="34" spans="1:13" ht="14.45" customHeight="1" x14ac:dyDescent="0.2">
      <c r="A34" s="821" t="s">
        <v>1087</v>
      </c>
      <c r="B34" s="822" t="s">
        <v>1672</v>
      </c>
      <c r="C34" s="822" t="s">
        <v>1103</v>
      </c>
      <c r="D34" s="822" t="s">
        <v>1104</v>
      </c>
      <c r="E34" s="822" t="s">
        <v>1105</v>
      </c>
      <c r="F34" s="831"/>
      <c r="G34" s="831"/>
      <c r="H34" s="827">
        <v>0</v>
      </c>
      <c r="I34" s="831">
        <v>3</v>
      </c>
      <c r="J34" s="831">
        <v>168.18</v>
      </c>
      <c r="K34" s="827">
        <v>1</v>
      </c>
      <c r="L34" s="831">
        <v>3</v>
      </c>
      <c r="M34" s="832">
        <v>168.18</v>
      </c>
    </row>
    <row r="35" spans="1:13" ht="14.45" customHeight="1" x14ac:dyDescent="0.2">
      <c r="A35" s="821" t="s">
        <v>1087</v>
      </c>
      <c r="B35" s="822" t="s">
        <v>1043</v>
      </c>
      <c r="C35" s="822" t="s">
        <v>1202</v>
      </c>
      <c r="D35" s="822" t="s">
        <v>1203</v>
      </c>
      <c r="E35" s="822" t="s">
        <v>1204</v>
      </c>
      <c r="F35" s="831">
        <v>2</v>
      </c>
      <c r="G35" s="831">
        <v>494.34</v>
      </c>
      <c r="H35" s="827">
        <v>1</v>
      </c>
      <c r="I35" s="831"/>
      <c r="J35" s="831"/>
      <c r="K35" s="827">
        <v>0</v>
      </c>
      <c r="L35" s="831">
        <v>2</v>
      </c>
      <c r="M35" s="832">
        <v>494.34</v>
      </c>
    </row>
    <row r="36" spans="1:13" ht="14.45" customHeight="1" x14ac:dyDescent="0.2">
      <c r="A36" s="821" t="s">
        <v>1087</v>
      </c>
      <c r="B36" s="822" t="s">
        <v>1673</v>
      </c>
      <c r="C36" s="822" t="s">
        <v>1229</v>
      </c>
      <c r="D36" s="822" t="s">
        <v>1143</v>
      </c>
      <c r="E36" s="822" t="s">
        <v>1230</v>
      </c>
      <c r="F36" s="831"/>
      <c r="G36" s="831"/>
      <c r="H36" s="827">
        <v>0</v>
      </c>
      <c r="I36" s="831">
        <v>2</v>
      </c>
      <c r="J36" s="831">
        <v>773.46</v>
      </c>
      <c r="K36" s="827">
        <v>1</v>
      </c>
      <c r="L36" s="831">
        <v>2</v>
      </c>
      <c r="M36" s="832">
        <v>773.46</v>
      </c>
    </row>
    <row r="37" spans="1:13" ht="14.45" customHeight="1" x14ac:dyDescent="0.2">
      <c r="A37" s="821" t="s">
        <v>1087</v>
      </c>
      <c r="B37" s="822" t="s">
        <v>1678</v>
      </c>
      <c r="C37" s="822" t="s">
        <v>1256</v>
      </c>
      <c r="D37" s="822" t="s">
        <v>1257</v>
      </c>
      <c r="E37" s="822" t="s">
        <v>1258</v>
      </c>
      <c r="F37" s="831"/>
      <c r="G37" s="831"/>
      <c r="H37" s="827">
        <v>0</v>
      </c>
      <c r="I37" s="831">
        <v>3</v>
      </c>
      <c r="J37" s="831">
        <v>190.02</v>
      </c>
      <c r="K37" s="827">
        <v>1</v>
      </c>
      <c r="L37" s="831">
        <v>3</v>
      </c>
      <c r="M37" s="832">
        <v>190.02</v>
      </c>
    </row>
    <row r="38" spans="1:13" ht="14.45" customHeight="1" x14ac:dyDescent="0.2">
      <c r="A38" s="821" t="s">
        <v>1087</v>
      </c>
      <c r="B38" s="822" t="s">
        <v>1679</v>
      </c>
      <c r="C38" s="822" t="s">
        <v>1224</v>
      </c>
      <c r="D38" s="822" t="s">
        <v>1225</v>
      </c>
      <c r="E38" s="822" t="s">
        <v>1226</v>
      </c>
      <c r="F38" s="831"/>
      <c r="G38" s="831"/>
      <c r="H38" s="827">
        <v>0</v>
      </c>
      <c r="I38" s="831">
        <v>14</v>
      </c>
      <c r="J38" s="831">
        <v>1584.2399999999998</v>
      </c>
      <c r="K38" s="827">
        <v>1</v>
      </c>
      <c r="L38" s="831">
        <v>14</v>
      </c>
      <c r="M38" s="832">
        <v>1584.2399999999998</v>
      </c>
    </row>
    <row r="39" spans="1:13" ht="14.45" customHeight="1" x14ac:dyDescent="0.2">
      <c r="A39" s="821" t="s">
        <v>1087</v>
      </c>
      <c r="B39" s="822" t="s">
        <v>1676</v>
      </c>
      <c r="C39" s="822" t="s">
        <v>1215</v>
      </c>
      <c r="D39" s="822" t="s">
        <v>1116</v>
      </c>
      <c r="E39" s="822" t="s">
        <v>1216</v>
      </c>
      <c r="F39" s="831"/>
      <c r="G39" s="831"/>
      <c r="H39" s="827">
        <v>0</v>
      </c>
      <c r="I39" s="831">
        <v>1</v>
      </c>
      <c r="J39" s="831">
        <v>176.32</v>
      </c>
      <c r="K39" s="827">
        <v>1</v>
      </c>
      <c r="L39" s="831">
        <v>1</v>
      </c>
      <c r="M39" s="832">
        <v>176.32</v>
      </c>
    </row>
    <row r="40" spans="1:13" ht="14.45" customHeight="1" x14ac:dyDescent="0.2">
      <c r="A40" s="821" t="s">
        <v>1087</v>
      </c>
      <c r="B40" s="822" t="s">
        <v>1064</v>
      </c>
      <c r="C40" s="822" t="s">
        <v>1296</v>
      </c>
      <c r="D40" s="822" t="s">
        <v>1297</v>
      </c>
      <c r="E40" s="822" t="s">
        <v>1298</v>
      </c>
      <c r="F40" s="831"/>
      <c r="G40" s="831"/>
      <c r="H40" s="827">
        <v>0</v>
      </c>
      <c r="I40" s="831">
        <v>1</v>
      </c>
      <c r="J40" s="831">
        <v>1614.9</v>
      </c>
      <c r="K40" s="827">
        <v>1</v>
      </c>
      <c r="L40" s="831">
        <v>1</v>
      </c>
      <c r="M40" s="832">
        <v>1614.9</v>
      </c>
    </row>
    <row r="41" spans="1:13" ht="14.45" customHeight="1" x14ac:dyDescent="0.2">
      <c r="A41" s="821" t="s">
        <v>1087</v>
      </c>
      <c r="B41" s="822" t="s">
        <v>1064</v>
      </c>
      <c r="C41" s="822" t="s">
        <v>1299</v>
      </c>
      <c r="D41" s="822" t="s">
        <v>1300</v>
      </c>
      <c r="E41" s="822" t="s">
        <v>1301</v>
      </c>
      <c r="F41" s="831"/>
      <c r="G41" s="831"/>
      <c r="H41" s="827">
        <v>0</v>
      </c>
      <c r="I41" s="831">
        <v>552</v>
      </c>
      <c r="J41" s="831">
        <v>39893.039999999994</v>
      </c>
      <c r="K41" s="827">
        <v>1</v>
      </c>
      <c r="L41" s="831">
        <v>552</v>
      </c>
      <c r="M41" s="832">
        <v>39893.039999999994</v>
      </c>
    </row>
    <row r="42" spans="1:13" ht="14.45" customHeight="1" x14ac:dyDescent="0.2">
      <c r="A42" s="821" t="s">
        <v>1087</v>
      </c>
      <c r="B42" s="822" t="s">
        <v>1064</v>
      </c>
      <c r="C42" s="822" t="s">
        <v>1305</v>
      </c>
      <c r="D42" s="822" t="s">
        <v>1306</v>
      </c>
      <c r="E42" s="822" t="s">
        <v>1304</v>
      </c>
      <c r="F42" s="831"/>
      <c r="G42" s="831"/>
      <c r="H42" s="827">
        <v>0</v>
      </c>
      <c r="I42" s="831">
        <v>5</v>
      </c>
      <c r="J42" s="831">
        <v>677.69999999999993</v>
      </c>
      <c r="K42" s="827">
        <v>1</v>
      </c>
      <c r="L42" s="831">
        <v>5</v>
      </c>
      <c r="M42" s="832">
        <v>677.69999999999993</v>
      </c>
    </row>
    <row r="43" spans="1:13" ht="14.45" customHeight="1" x14ac:dyDescent="0.2">
      <c r="A43" s="821" t="s">
        <v>1087</v>
      </c>
      <c r="B43" s="822" t="s">
        <v>1064</v>
      </c>
      <c r="C43" s="822" t="s">
        <v>1302</v>
      </c>
      <c r="D43" s="822" t="s">
        <v>1303</v>
      </c>
      <c r="E43" s="822" t="s">
        <v>1304</v>
      </c>
      <c r="F43" s="831"/>
      <c r="G43" s="831"/>
      <c r="H43" s="827">
        <v>0</v>
      </c>
      <c r="I43" s="831">
        <v>5</v>
      </c>
      <c r="J43" s="831">
        <v>677.69999999999993</v>
      </c>
      <c r="K43" s="827">
        <v>1</v>
      </c>
      <c r="L43" s="831">
        <v>5</v>
      </c>
      <c r="M43" s="832">
        <v>677.69999999999993</v>
      </c>
    </row>
    <row r="44" spans="1:13" ht="14.45" customHeight="1" x14ac:dyDescent="0.2">
      <c r="A44" s="821" t="s">
        <v>1087</v>
      </c>
      <c r="B44" s="822" t="s">
        <v>1064</v>
      </c>
      <c r="C44" s="822" t="s">
        <v>1309</v>
      </c>
      <c r="D44" s="822" t="s">
        <v>1310</v>
      </c>
      <c r="E44" s="822" t="s">
        <v>1311</v>
      </c>
      <c r="F44" s="831">
        <v>16</v>
      </c>
      <c r="G44" s="831">
        <v>42175.519999999997</v>
      </c>
      <c r="H44" s="827">
        <v>1</v>
      </c>
      <c r="I44" s="831"/>
      <c r="J44" s="831"/>
      <c r="K44" s="827">
        <v>0</v>
      </c>
      <c r="L44" s="831">
        <v>16</v>
      </c>
      <c r="M44" s="832">
        <v>42175.519999999997</v>
      </c>
    </row>
    <row r="45" spans="1:13" ht="14.45" customHeight="1" x14ac:dyDescent="0.2">
      <c r="A45" s="821" t="s">
        <v>1087</v>
      </c>
      <c r="B45" s="822" t="s">
        <v>1064</v>
      </c>
      <c r="C45" s="822" t="s">
        <v>1307</v>
      </c>
      <c r="D45" s="822" t="s">
        <v>1308</v>
      </c>
      <c r="E45" s="822" t="s">
        <v>1298</v>
      </c>
      <c r="F45" s="831">
        <v>12</v>
      </c>
      <c r="G45" s="831">
        <v>3537.7200000000003</v>
      </c>
      <c r="H45" s="827">
        <v>1</v>
      </c>
      <c r="I45" s="831"/>
      <c r="J45" s="831"/>
      <c r="K45" s="827">
        <v>0</v>
      </c>
      <c r="L45" s="831">
        <v>12</v>
      </c>
      <c r="M45" s="832">
        <v>3537.7200000000003</v>
      </c>
    </row>
    <row r="46" spans="1:13" ht="14.45" customHeight="1" x14ac:dyDescent="0.2">
      <c r="A46" s="821" t="s">
        <v>1087</v>
      </c>
      <c r="B46" s="822" t="s">
        <v>1064</v>
      </c>
      <c r="C46" s="822" t="s">
        <v>1326</v>
      </c>
      <c r="D46" s="822" t="s">
        <v>1310</v>
      </c>
      <c r="E46" s="822" t="s">
        <v>1311</v>
      </c>
      <c r="F46" s="831"/>
      <c r="G46" s="831"/>
      <c r="H46" s="827">
        <v>0</v>
      </c>
      <c r="I46" s="831">
        <v>28</v>
      </c>
      <c r="J46" s="831">
        <v>82978.559999999998</v>
      </c>
      <c r="K46" s="827">
        <v>1</v>
      </c>
      <c r="L46" s="831">
        <v>28</v>
      </c>
      <c r="M46" s="832">
        <v>82978.559999999998</v>
      </c>
    </row>
    <row r="47" spans="1:13" ht="14.45" customHeight="1" x14ac:dyDescent="0.2">
      <c r="A47" s="821" t="s">
        <v>1087</v>
      </c>
      <c r="B47" s="822" t="s">
        <v>1064</v>
      </c>
      <c r="C47" s="822" t="s">
        <v>1327</v>
      </c>
      <c r="D47" s="822" t="s">
        <v>1328</v>
      </c>
      <c r="E47" s="822" t="s">
        <v>1196</v>
      </c>
      <c r="F47" s="831"/>
      <c r="G47" s="831"/>
      <c r="H47" s="827">
        <v>0</v>
      </c>
      <c r="I47" s="831">
        <v>13</v>
      </c>
      <c r="J47" s="831">
        <v>20993.7</v>
      </c>
      <c r="K47" s="827">
        <v>1</v>
      </c>
      <c r="L47" s="831">
        <v>13</v>
      </c>
      <c r="M47" s="832">
        <v>20993.7</v>
      </c>
    </row>
    <row r="48" spans="1:13" ht="14.45" customHeight="1" x14ac:dyDescent="0.2">
      <c r="A48" s="821" t="s">
        <v>1088</v>
      </c>
      <c r="B48" s="822" t="s">
        <v>1680</v>
      </c>
      <c r="C48" s="822" t="s">
        <v>1481</v>
      </c>
      <c r="D48" s="822" t="s">
        <v>1482</v>
      </c>
      <c r="E48" s="822" t="s">
        <v>1483</v>
      </c>
      <c r="F48" s="831"/>
      <c r="G48" s="831"/>
      <c r="H48" s="827">
        <v>0</v>
      </c>
      <c r="I48" s="831">
        <v>3</v>
      </c>
      <c r="J48" s="831">
        <v>378.81</v>
      </c>
      <c r="K48" s="827">
        <v>1</v>
      </c>
      <c r="L48" s="831">
        <v>3</v>
      </c>
      <c r="M48" s="832">
        <v>378.81</v>
      </c>
    </row>
    <row r="49" spans="1:13" ht="14.45" customHeight="1" x14ac:dyDescent="0.2">
      <c r="A49" s="821" t="s">
        <v>1088</v>
      </c>
      <c r="B49" s="822" t="s">
        <v>1064</v>
      </c>
      <c r="C49" s="822" t="s">
        <v>1307</v>
      </c>
      <c r="D49" s="822" t="s">
        <v>1308</v>
      </c>
      <c r="E49" s="822" t="s">
        <v>1298</v>
      </c>
      <c r="F49" s="831">
        <v>5</v>
      </c>
      <c r="G49" s="831">
        <v>1474.0500000000002</v>
      </c>
      <c r="H49" s="827">
        <v>1</v>
      </c>
      <c r="I49" s="831"/>
      <c r="J49" s="831"/>
      <c r="K49" s="827">
        <v>0</v>
      </c>
      <c r="L49" s="831">
        <v>5</v>
      </c>
      <c r="M49" s="832">
        <v>1474.0500000000002</v>
      </c>
    </row>
    <row r="50" spans="1:13" ht="14.45" customHeight="1" x14ac:dyDescent="0.2">
      <c r="A50" s="821" t="s">
        <v>1089</v>
      </c>
      <c r="B50" s="822" t="s">
        <v>1681</v>
      </c>
      <c r="C50" s="822" t="s">
        <v>1573</v>
      </c>
      <c r="D50" s="822" t="s">
        <v>1574</v>
      </c>
      <c r="E50" s="822" t="s">
        <v>1575</v>
      </c>
      <c r="F50" s="831"/>
      <c r="G50" s="831"/>
      <c r="H50" s="827">
        <v>0</v>
      </c>
      <c r="I50" s="831">
        <v>7</v>
      </c>
      <c r="J50" s="831">
        <v>145.81</v>
      </c>
      <c r="K50" s="827">
        <v>1</v>
      </c>
      <c r="L50" s="831">
        <v>7</v>
      </c>
      <c r="M50" s="832">
        <v>145.81</v>
      </c>
    </row>
    <row r="51" spans="1:13" ht="14.45" customHeight="1" x14ac:dyDescent="0.2">
      <c r="A51" s="821" t="s">
        <v>1089</v>
      </c>
      <c r="B51" s="822" t="s">
        <v>1682</v>
      </c>
      <c r="C51" s="822" t="s">
        <v>1560</v>
      </c>
      <c r="D51" s="822" t="s">
        <v>1561</v>
      </c>
      <c r="E51" s="822" t="s">
        <v>1562</v>
      </c>
      <c r="F51" s="831"/>
      <c r="G51" s="831"/>
      <c r="H51" s="827">
        <v>0</v>
      </c>
      <c r="I51" s="831">
        <v>1</v>
      </c>
      <c r="J51" s="831">
        <v>93.27</v>
      </c>
      <c r="K51" s="827">
        <v>1</v>
      </c>
      <c r="L51" s="831">
        <v>1</v>
      </c>
      <c r="M51" s="832">
        <v>93.27</v>
      </c>
    </row>
    <row r="52" spans="1:13" ht="14.45" customHeight="1" x14ac:dyDescent="0.2">
      <c r="A52" s="821" t="s">
        <v>1089</v>
      </c>
      <c r="B52" s="822" t="s">
        <v>1682</v>
      </c>
      <c r="C52" s="822" t="s">
        <v>1563</v>
      </c>
      <c r="D52" s="822" t="s">
        <v>1561</v>
      </c>
      <c r="E52" s="822" t="s">
        <v>1564</v>
      </c>
      <c r="F52" s="831"/>
      <c r="G52" s="831"/>
      <c r="H52" s="827">
        <v>0</v>
      </c>
      <c r="I52" s="831">
        <v>2</v>
      </c>
      <c r="J52" s="831">
        <v>62.18</v>
      </c>
      <c r="K52" s="827">
        <v>1</v>
      </c>
      <c r="L52" s="831">
        <v>2</v>
      </c>
      <c r="M52" s="832">
        <v>62.18</v>
      </c>
    </row>
    <row r="53" spans="1:13" ht="14.45" customHeight="1" x14ac:dyDescent="0.2">
      <c r="A53" s="821" t="s">
        <v>1089</v>
      </c>
      <c r="B53" s="822" t="s">
        <v>1683</v>
      </c>
      <c r="C53" s="822" t="s">
        <v>1577</v>
      </c>
      <c r="D53" s="822" t="s">
        <v>1578</v>
      </c>
      <c r="E53" s="822" t="s">
        <v>1579</v>
      </c>
      <c r="F53" s="831"/>
      <c r="G53" s="831"/>
      <c r="H53" s="827">
        <v>0</v>
      </c>
      <c r="I53" s="831">
        <v>5</v>
      </c>
      <c r="J53" s="831">
        <v>57.4</v>
      </c>
      <c r="K53" s="827">
        <v>1</v>
      </c>
      <c r="L53" s="831">
        <v>5</v>
      </c>
      <c r="M53" s="832">
        <v>57.4</v>
      </c>
    </row>
    <row r="54" spans="1:13" ht="14.45" customHeight="1" x14ac:dyDescent="0.2">
      <c r="A54" s="821" t="s">
        <v>1089</v>
      </c>
      <c r="B54" s="822" t="s">
        <v>1684</v>
      </c>
      <c r="C54" s="822" t="s">
        <v>1585</v>
      </c>
      <c r="D54" s="822" t="s">
        <v>1586</v>
      </c>
      <c r="E54" s="822" t="s">
        <v>1587</v>
      </c>
      <c r="F54" s="831"/>
      <c r="G54" s="831"/>
      <c r="H54" s="827">
        <v>0</v>
      </c>
      <c r="I54" s="831">
        <v>4</v>
      </c>
      <c r="J54" s="831">
        <v>538.44000000000005</v>
      </c>
      <c r="K54" s="827">
        <v>1</v>
      </c>
      <c r="L54" s="831">
        <v>4</v>
      </c>
      <c r="M54" s="832">
        <v>538.44000000000005</v>
      </c>
    </row>
    <row r="55" spans="1:13" ht="14.45" customHeight="1" x14ac:dyDescent="0.2">
      <c r="A55" s="821" t="s">
        <v>1090</v>
      </c>
      <c r="B55" s="822" t="s">
        <v>1668</v>
      </c>
      <c r="C55" s="822" t="s">
        <v>1551</v>
      </c>
      <c r="D55" s="822" t="s">
        <v>1402</v>
      </c>
      <c r="E55" s="822" t="s">
        <v>1552</v>
      </c>
      <c r="F55" s="831"/>
      <c r="G55" s="831"/>
      <c r="H55" s="827">
        <v>0</v>
      </c>
      <c r="I55" s="831">
        <v>1</v>
      </c>
      <c r="J55" s="831">
        <v>58.77</v>
      </c>
      <c r="K55" s="827">
        <v>1</v>
      </c>
      <c r="L55" s="831">
        <v>1</v>
      </c>
      <c r="M55" s="832">
        <v>58.77</v>
      </c>
    </row>
    <row r="56" spans="1:13" ht="14.45" customHeight="1" x14ac:dyDescent="0.2">
      <c r="A56" s="821" t="s">
        <v>1090</v>
      </c>
      <c r="B56" s="822" t="s">
        <v>1064</v>
      </c>
      <c r="C56" s="822" t="s">
        <v>1307</v>
      </c>
      <c r="D56" s="822" t="s">
        <v>1308</v>
      </c>
      <c r="E56" s="822" t="s">
        <v>1298</v>
      </c>
      <c r="F56" s="831">
        <v>4</v>
      </c>
      <c r="G56" s="831">
        <v>1179.24</v>
      </c>
      <c r="H56" s="827">
        <v>1</v>
      </c>
      <c r="I56" s="831"/>
      <c r="J56" s="831"/>
      <c r="K56" s="827">
        <v>0</v>
      </c>
      <c r="L56" s="831">
        <v>4</v>
      </c>
      <c r="M56" s="832">
        <v>1179.24</v>
      </c>
    </row>
    <row r="57" spans="1:13" ht="14.45" customHeight="1" x14ac:dyDescent="0.2">
      <c r="A57" s="821" t="s">
        <v>1091</v>
      </c>
      <c r="B57" s="822" t="s">
        <v>989</v>
      </c>
      <c r="C57" s="822" t="s">
        <v>1372</v>
      </c>
      <c r="D57" s="822" t="s">
        <v>1373</v>
      </c>
      <c r="E57" s="822" t="s">
        <v>1374</v>
      </c>
      <c r="F57" s="831"/>
      <c r="G57" s="831"/>
      <c r="H57" s="827">
        <v>0</v>
      </c>
      <c r="I57" s="831">
        <v>3</v>
      </c>
      <c r="J57" s="831">
        <v>463.08000000000004</v>
      </c>
      <c r="K57" s="827">
        <v>1</v>
      </c>
      <c r="L57" s="831">
        <v>3</v>
      </c>
      <c r="M57" s="832">
        <v>463.08000000000004</v>
      </c>
    </row>
    <row r="58" spans="1:13" ht="14.45" customHeight="1" x14ac:dyDescent="0.2">
      <c r="A58" s="821" t="s">
        <v>1091</v>
      </c>
      <c r="B58" s="822" t="s">
        <v>1064</v>
      </c>
      <c r="C58" s="822" t="s">
        <v>1296</v>
      </c>
      <c r="D58" s="822" t="s">
        <v>1297</v>
      </c>
      <c r="E58" s="822" t="s">
        <v>1298</v>
      </c>
      <c r="F58" s="831"/>
      <c r="G58" s="831"/>
      <c r="H58" s="827">
        <v>0</v>
      </c>
      <c r="I58" s="831">
        <v>1</v>
      </c>
      <c r="J58" s="831">
        <v>1614.9</v>
      </c>
      <c r="K58" s="827">
        <v>1</v>
      </c>
      <c r="L58" s="831">
        <v>1</v>
      </c>
      <c r="M58" s="832">
        <v>1614.9</v>
      </c>
    </row>
    <row r="59" spans="1:13" ht="14.45" customHeight="1" x14ac:dyDescent="0.2">
      <c r="A59" s="821" t="s">
        <v>1091</v>
      </c>
      <c r="B59" s="822" t="s">
        <v>1064</v>
      </c>
      <c r="C59" s="822" t="s">
        <v>1299</v>
      </c>
      <c r="D59" s="822" t="s">
        <v>1300</v>
      </c>
      <c r="E59" s="822" t="s">
        <v>1301</v>
      </c>
      <c r="F59" s="831"/>
      <c r="G59" s="831"/>
      <c r="H59" s="827">
        <v>0</v>
      </c>
      <c r="I59" s="831">
        <v>1042</v>
      </c>
      <c r="J59" s="831">
        <v>75305.34</v>
      </c>
      <c r="K59" s="827">
        <v>1</v>
      </c>
      <c r="L59" s="831">
        <v>1042</v>
      </c>
      <c r="M59" s="832">
        <v>75305.34</v>
      </c>
    </row>
    <row r="60" spans="1:13" ht="14.45" customHeight="1" x14ac:dyDescent="0.2">
      <c r="A60" s="821" t="s">
        <v>1091</v>
      </c>
      <c r="B60" s="822" t="s">
        <v>1064</v>
      </c>
      <c r="C60" s="822" t="s">
        <v>1376</v>
      </c>
      <c r="D60" s="822" t="s">
        <v>1320</v>
      </c>
      <c r="E60" s="822" t="s">
        <v>1301</v>
      </c>
      <c r="F60" s="831"/>
      <c r="G60" s="831"/>
      <c r="H60" s="827">
        <v>0</v>
      </c>
      <c r="I60" s="831">
        <v>72</v>
      </c>
      <c r="J60" s="831">
        <v>5203.4399999999996</v>
      </c>
      <c r="K60" s="827">
        <v>1</v>
      </c>
      <c r="L60" s="831">
        <v>72</v>
      </c>
      <c r="M60" s="832">
        <v>5203.4399999999996</v>
      </c>
    </row>
    <row r="61" spans="1:13" ht="14.45" customHeight="1" x14ac:dyDescent="0.2">
      <c r="A61" s="821" t="s">
        <v>1091</v>
      </c>
      <c r="B61" s="822" t="s">
        <v>1064</v>
      </c>
      <c r="C61" s="822" t="s">
        <v>1375</v>
      </c>
      <c r="D61" s="822" t="s">
        <v>1322</v>
      </c>
      <c r="E61" s="822" t="s">
        <v>1301</v>
      </c>
      <c r="F61" s="831"/>
      <c r="G61" s="831"/>
      <c r="H61" s="827">
        <v>0</v>
      </c>
      <c r="I61" s="831">
        <v>72</v>
      </c>
      <c r="J61" s="831">
        <v>5203.4399999999996</v>
      </c>
      <c r="K61" s="827">
        <v>1</v>
      </c>
      <c r="L61" s="831">
        <v>72</v>
      </c>
      <c r="M61" s="832">
        <v>5203.4399999999996</v>
      </c>
    </row>
    <row r="62" spans="1:13" ht="14.45" customHeight="1" x14ac:dyDescent="0.2">
      <c r="A62" s="821" t="s">
        <v>1091</v>
      </c>
      <c r="B62" s="822" t="s">
        <v>1064</v>
      </c>
      <c r="C62" s="822" t="s">
        <v>1377</v>
      </c>
      <c r="D62" s="822" t="s">
        <v>1316</v>
      </c>
      <c r="E62" s="822" t="s">
        <v>1301</v>
      </c>
      <c r="F62" s="831"/>
      <c r="G62" s="831"/>
      <c r="H62" s="827">
        <v>0</v>
      </c>
      <c r="I62" s="831">
        <v>72</v>
      </c>
      <c r="J62" s="831">
        <v>5203.4399999999996</v>
      </c>
      <c r="K62" s="827">
        <v>1</v>
      </c>
      <c r="L62" s="831">
        <v>72</v>
      </c>
      <c r="M62" s="832">
        <v>5203.4399999999996</v>
      </c>
    </row>
    <row r="63" spans="1:13" ht="14.45" customHeight="1" x14ac:dyDescent="0.2">
      <c r="A63" s="821" t="s">
        <v>1091</v>
      </c>
      <c r="B63" s="822" t="s">
        <v>1064</v>
      </c>
      <c r="C63" s="822" t="s">
        <v>1305</v>
      </c>
      <c r="D63" s="822" t="s">
        <v>1306</v>
      </c>
      <c r="E63" s="822" t="s">
        <v>1304</v>
      </c>
      <c r="F63" s="831"/>
      <c r="G63" s="831"/>
      <c r="H63" s="827">
        <v>0</v>
      </c>
      <c r="I63" s="831">
        <v>19</v>
      </c>
      <c r="J63" s="831">
        <v>2575.2599999999998</v>
      </c>
      <c r="K63" s="827">
        <v>1</v>
      </c>
      <c r="L63" s="831">
        <v>19</v>
      </c>
      <c r="M63" s="832">
        <v>2575.2599999999998</v>
      </c>
    </row>
    <row r="64" spans="1:13" ht="14.45" customHeight="1" x14ac:dyDescent="0.2">
      <c r="A64" s="821" t="s">
        <v>1091</v>
      </c>
      <c r="B64" s="822" t="s">
        <v>1064</v>
      </c>
      <c r="C64" s="822" t="s">
        <v>1302</v>
      </c>
      <c r="D64" s="822" t="s">
        <v>1303</v>
      </c>
      <c r="E64" s="822" t="s">
        <v>1304</v>
      </c>
      <c r="F64" s="831"/>
      <c r="G64" s="831"/>
      <c r="H64" s="827">
        <v>0</v>
      </c>
      <c r="I64" s="831">
        <v>19</v>
      </c>
      <c r="J64" s="831">
        <v>2575.2599999999998</v>
      </c>
      <c r="K64" s="827">
        <v>1</v>
      </c>
      <c r="L64" s="831">
        <v>19</v>
      </c>
      <c r="M64" s="832">
        <v>2575.2599999999998</v>
      </c>
    </row>
    <row r="65" spans="1:13" ht="14.45" customHeight="1" x14ac:dyDescent="0.2">
      <c r="A65" s="821" t="s">
        <v>1091</v>
      </c>
      <c r="B65" s="822" t="s">
        <v>1064</v>
      </c>
      <c r="C65" s="822" t="s">
        <v>1326</v>
      </c>
      <c r="D65" s="822" t="s">
        <v>1310</v>
      </c>
      <c r="E65" s="822" t="s">
        <v>1311</v>
      </c>
      <c r="F65" s="831"/>
      <c r="G65" s="831"/>
      <c r="H65" s="827">
        <v>0</v>
      </c>
      <c r="I65" s="831">
        <v>9</v>
      </c>
      <c r="J65" s="831">
        <v>26671.68</v>
      </c>
      <c r="K65" s="827">
        <v>1</v>
      </c>
      <c r="L65" s="831">
        <v>9</v>
      </c>
      <c r="M65" s="832">
        <v>26671.68</v>
      </c>
    </row>
    <row r="66" spans="1:13" ht="14.45" customHeight="1" x14ac:dyDescent="0.2">
      <c r="A66" s="821" t="s">
        <v>1091</v>
      </c>
      <c r="B66" s="822" t="s">
        <v>1064</v>
      </c>
      <c r="C66" s="822" t="s">
        <v>1381</v>
      </c>
      <c r="D66" s="822" t="s">
        <v>1382</v>
      </c>
      <c r="E66" s="822" t="s">
        <v>1196</v>
      </c>
      <c r="F66" s="831">
        <v>2</v>
      </c>
      <c r="G66" s="831">
        <v>615.1</v>
      </c>
      <c r="H66" s="827">
        <v>1</v>
      </c>
      <c r="I66" s="831"/>
      <c r="J66" s="831"/>
      <c r="K66" s="827">
        <v>0</v>
      </c>
      <c r="L66" s="831">
        <v>2</v>
      </c>
      <c r="M66" s="832">
        <v>615.1</v>
      </c>
    </row>
    <row r="67" spans="1:13" ht="14.45" customHeight="1" x14ac:dyDescent="0.2">
      <c r="A67" s="821" t="s">
        <v>1093</v>
      </c>
      <c r="B67" s="822" t="s">
        <v>1685</v>
      </c>
      <c r="C67" s="822" t="s">
        <v>1628</v>
      </c>
      <c r="D67" s="822" t="s">
        <v>1629</v>
      </c>
      <c r="E67" s="822" t="s">
        <v>1630</v>
      </c>
      <c r="F67" s="831"/>
      <c r="G67" s="831"/>
      <c r="H67" s="827">
        <v>0</v>
      </c>
      <c r="I67" s="831">
        <v>1</v>
      </c>
      <c r="J67" s="831">
        <v>118.65</v>
      </c>
      <c r="K67" s="827">
        <v>1</v>
      </c>
      <c r="L67" s="831">
        <v>1</v>
      </c>
      <c r="M67" s="832">
        <v>118.65</v>
      </c>
    </row>
    <row r="68" spans="1:13" ht="14.45" customHeight="1" x14ac:dyDescent="0.2">
      <c r="A68" s="821" t="s">
        <v>1093</v>
      </c>
      <c r="B68" s="822" t="s">
        <v>1662</v>
      </c>
      <c r="C68" s="822" t="s">
        <v>1536</v>
      </c>
      <c r="D68" s="822" t="s">
        <v>1537</v>
      </c>
      <c r="E68" s="822" t="s">
        <v>1538</v>
      </c>
      <c r="F68" s="831"/>
      <c r="G68" s="831"/>
      <c r="H68" s="827"/>
      <c r="I68" s="831">
        <v>1</v>
      </c>
      <c r="J68" s="831">
        <v>0</v>
      </c>
      <c r="K68" s="827"/>
      <c r="L68" s="831">
        <v>1</v>
      </c>
      <c r="M68" s="832">
        <v>0</v>
      </c>
    </row>
    <row r="69" spans="1:13" ht="14.45" customHeight="1" x14ac:dyDescent="0.2">
      <c r="A69" s="821" t="s">
        <v>1093</v>
      </c>
      <c r="B69" s="822" t="s">
        <v>1064</v>
      </c>
      <c r="C69" s="822" t="s">
        <v>1631</v>
      </c>
      <c r="D69" s="822" t="s">
        <v>1328</v>
      </c>
      <c r="E69" s="822" t="s">
        <v>1196</v>
      </c>
      <c r="F69" s="831"/>
      <c r="G69" s="831"/>
      <c r="H69" s="827">
        <v>0</v>
      </c>
      <c r="I69" s="831">
        <v>1</v>
      </c>
      <c r="J69" s="831">
        <v>1614.9</v>
      </c>
      <c r="K69" s="827">
        <v>1</v>
      </c>
      <c r="L69" s="831">
        <v>1</v>
      </c>
      <c r="M69" s="832">
        <v>1614.9</v>
      </c>
    </row>
    <row r="70" spans="1:13" ht="14.45" customHeight="1" x14ac:dyDescent="0.2">
      <c r="A70" s="821" t="s">
        <v>1093</v>
      </c>
      <c r="B70" s="822" t="s">
        <v>1064</v>
      </c>
      <c r="C70" s="822" t="s">
        <v>1299</v>
      </c>
      <c r="D70" s="822" t="s">
        <v>1300</v>
      </c>
      <c r="E70" s="822" t="s">
        <v>1301</v>
      </c>
      <c r="F70" s="831"/>
      <c r="G70" s="831"/>
      <c r="H70" s="827">
        <v>0</v>
      </c>
      <c r="I70" s="831">
        <v>6</v>
      </c>
      <c r="J70" s="831">
        <v>433.62</v>
      </c>
      <c r="K70" s="827">
        <v>1</v>
      </c>
      <c r="L70" s="831">
        <v>6</v>
      </c>
      <c r="M70" s="832">
        <v>433.62</v>
      </c>
    </row>
    <row r="71" spans="1:13" ht="14.45" customHeight="1" x14ac:dyDescent="0.2">
      <c r="A71" s="821" t="s">
        <v>1093</v>
      </c>
      <c r="B71" s="822" t="s">
        <v>1064</v>
      </c>
      <c r="C71" s="822" t="s">
        <v>1327</v>
      </c>
      <c r="D71" s="822" t="s">
        <v>1328</v>
      </c>
      <c r="E71" s="822" t="s">
        <v>1196</v>
      </c>
      <c r="F71" s="831"/>
      <c r="G71" s="831"/>
      <c r="H71" s="827">
        <v>0</v>
      </c>
      <c r="I71" s="831">
        <v>1</v>
      </c>
      <c r="J71" s="831">
        <v>1614.9</v>
      </c>
      <c r="K71" s="827">
        <v>1</v>
      </c>
      <c r="L71" s="831">
        <v>1</v>
      </c>
      <c r="M71" s="832">
        <v>1614.9</v>
      </c>
    </row>
    <row r="72" spans="1:13" ht="14.45" customHeight="1" x14ac:dyDescent="0.2">
      <c r="A72" s="821" t="s">
        <v>1094</v>
      </c>
      <c r="B72" s="822" t="s">
        <v>1669</v>
      </c>
      <c r="C72" s="822" t="s">
        <v>1162</v>
      </c>
      <c r="D72" s="822" t="s">
        <v>1163</v>
      </c>
      <c r="E72" s="822" t="s">
        <v>1164</v>
      </c>
      <c r="F72" s="831"/>
      <c r="G72" s="831"/>
      <c r="H72" s="827">
        <v>0</v>
      </c>
      <c r="I72" s="831">
        <v>1</v>
      </c>
      <c r="J72" s="831">
        <v>490.89</v>
      </c>
      <c r="K72" s="827">
        <v>1</v>
      </c>
      <c r="L72" s="831">
        <v>1</v>
      </c>
      <c r="M72" s="832">
        <v>490.89</v>
      </c>
    </row>
    <row r="73" spans="1:13" ht="14.45" customHeight="1" x14ac:dyDescent="0.2">
      <c r="A73" s="821" t="s">
        <v>1094</v>
      </c>
      <c r="B73" s="822" t="s">
        <v>989</v>
      </c>
      <c r="C73" s="822" t="s">
        <v>1372</v>
      </c>
      <c r="D73" s="822" t="s">
        <v>1373</v>
      </c>
      <c r="E73" s="822" t="s">
        <v>1374</v>
      </c>
      <c r="F73" s="831"/>
      <c r="G73" s="831"/>
      <c r="H73" s="827">
        <v>0</v>
      </c>
      <c r="I73" s="831">
        <v>1</v>
      </c>
      <c r="J73" s="831">
        <v>154.36000000000001</v>
      </c>
      <c r="K73" s="827">
        <v>1</v>
      </c>
      <c r="L73" s="831">
        <v>1</v>
      </c>
      <c r="M73" s="832">
        <v>154.36000000000001</v>
      </c>
    </row>
    <row r="74" spans="1:13" ht="14.45" customHeight="1" x14ac:dyDescent="0.2">
      <c r="A74" s="821" t="s">
        <v>1094</v>
      </c>
      <c r="B74" s="822" t="s">
        <v>1672</v>
      </c>
      <c r="C74" s="822" t="s">
        <v>1103</v>
      </c>
      <c r="D74" s="822" t="s">
        <v>1104</v>
      </c>
      <c r="E74" s="822" t="s">
        <v>1105</v>
      </c>
      <c r="F74" s="831"/>
      <c r="G74" s="831"/>
      <c r="H74" s="827">
        <v>0</v>
      </c>
      <c r="I74" s="831">
        <v>1</v>
      </c>
      <c r="J74" s="831">
        <v>56.06</v>
      </c>
      <c r="K74" s="827">
        <v>1</v>
      </c>
      <c r="L74" s="831">
        <v>1</v>
      </c>
      <c r="M74" s="832">
        <v>56.06</v>
      </c>
    </row>
    <row r="75" spans="1:13" ht="14.45" customHeight="1" x14ac:dyDescent="0.2">
      <c r="A75" s="821" t="s">
        <v>1094</v>
      </c>
      <c r="B75" s="822" t="s">
        <v>1058</v>
      </c>
      <c r="C75" s="822" t="s">
        <v>1177</v>
      </c>
      <c r="D75" s="822" t="s">
        <v>882</v>
      </c>
      <c r="E75" s="822" t="s">
        <v>883</v>
      </c>
      <c r="F75" s="831"/>
      <c r="G75" s="831"/>
      <c r="H75" s="827">
        <v>0</v>
      </c>
      <c r="I75" s="831">
        <v>1</v>
      </c>
      <c r="J75" s="831">
        <v>63.75</v>
      </c>
      <c r="K75" s="827">
        <v>1</v>
      </c>
      <c r="L75" s="831">
        <v>1</v>
      </c>
      <c r="M75" s="832">
        <v>63.75</v>
      </c>
    </row>
    <row r="76" spans="1:13" ht="14.45" customHeight="1" x14ac:dyDescent="0.2">
      <c r="A76" s="821" t="s">
        <v>1094</v>
      </c>
      <c r="B76" s="822" t="s">
        <v>1668</v>
      </c>
      <c r="C76" s="822" t="s">
        <v>1419</v>
      </c>
      <c r="D76" s="822" t="s">
        <v>1420</v>
      </c>
      <c r="E76" s="822" t="s">
        <v>1354</v>
      </c>
      <c r="F76" s="831">
        <v>1</v>
      </c>
      <c r="G76" s="831">
        <v>176.32</v>
      </c>
      <c r="H76" s="827">
        <v>1</v>
      </c>
      <c r="I76" s="831"/>
      <c r="J76" s="831"/>
      <c r="K76" s="827">
        <v>0</v>
      </c>
      <c r="L76" s="831">
        <v>1</v>
      </c>
      <c r="M76" s="832">
        <v>176.32</v>
      </c>
    </row>
    <row r="77" spans="1:13" ht="14.45" customHeight="1" x14ac:dyDescent="0.2">
      <c r="A77" s="821" t="s">
        <v>1094</v>
      </c>
      <c r="B77" s="822" t="s">
        <v>1064</v>
      </c>
      <c r="C77" s="822" t="s">
        <v>1477</v>
      </c>
      <c r="D77" s="822" t="s">
        <v>1478</v>
      </c>
      <c r="E77" s="822" t="s">
        <v>1196</v>
      </c>
      <c r="F77" s="831">
        <v>2</v>
      </c>
      <c r="G77" s="831">
        <v>3229.8</v>
      </c>
      <c r="H77" s="827">
        <v>1</v>
      </c>
      <c r="I77" s="831"/>
      <c r="J77" s="831"/>
      <c r="K77" s="827">
        <v>0</v>
      </c>
      <c r="L77" s="831">
        <v>2</v>
      </c>
      <c r="M77" s="832">
        <v>3229.8</v>
      </c>
    </row>
    <row r="78" spans="1:13" ht="14.45" customHeight="1" x14ac:dyDescent="0.2">
      <c r="A78" s="821" t="s">
        <v>1095</v>
      </c>
      <c r="B78" s="822" t="s">
        <v>1064</v>
      </c>
      <c r="C78" s="822" t="s">
        <v>1307</v>
      </c>
      <c r="D78" s="822" t="s">
        <v>1308</v>
      </c>
      <c r="E78" s="822" t="s">
        <v>1298</v>
      </c>
      <c r="F78" s="831">
        <v>3</v>
      </c>
      <c r="G78" s="831">
        <v>884.43000000000006</v>
      </c>
      <c r="H78" s="827">
        <v>1</v>
      </c>
      <c r="I78" s="831"/>
      <c r="J78" s="831"/>
      <c r="K78" s="827">
        <v>0</v>
      </c>
      <c r="L78" s="831">
        <v>3</v>
      </c>
      <c r="M78" s="832">
        <v>884.43000000000006</v>
      </c>
    </row>
    <row r="79" spans="1:13" ht="14.45" customHeight="1" x14ac:dyDescent="0.2">
      <c r="A79" s="821" t="s">
        <v>1096</v>
      </c>
      <c r="B79" s="822" t="s">
        <v>1058</v>
      </c>
      <c r="C79" s="822" t="s">
        <v>1177</v>
      </c>
      <c r="D79" s="822" t="s">
        <v>882</v>
      </c>
      <c r="E79" s="822" t="s">
        <v>883</v>
      </c>
      <c r="F79" s="831"/>
      <c r="G79" s="831"/>
      <c r="H79" s="827">
        <v>0</v>
      </c>
      <c r="I79" s="831">
        <v>1</v>
      </c>
      <c r="J79" s="831">
        <v>63.75</v>
      </c>
      <c r="K79" s="827">
        <v>1</v>
      </c>
      <c r="L79" s="831">
        <v>1</v>
      </c>
      <c r="M79" s="832">
        <v>63.75</v>
      </c>
    </row>
    <row r="80" spans="1:13" ht="14.45" customHeight="1" x14ac:dyDescent="0.2">
      <c r="A80" s="821" t="s">
        <v>1096</v>
      </c>
      <c r="B80" s="822" t="s">
        <v>1060</v>
      </c>
      <c r="C80" s="822" t="s">
        <v>1061</v>
      </c>
      <c r="D80" s="822" t="s">
        <v>1062</v>
      </c>
      <c r="E80" s="822" t="s">
        <v>1063</v>
      </c>
      <c r="F80" s="831"/>
      <c r="G80" s="831"/>
      <c r="H80" s="827">
        <v>0</v>
      </c>
      <c r="I80" s="831">
        <v>1</v>
      </c>
      <c r="J80" s="831">
        <v>120.15</v>
      </c>
      <c r="K80" s="827">
        <v>1</v>
      </c>
      <c r="L80" s="831">
        <v>1</v>
      </c>
      <c r="M80" s="832">
        <v>120.15</v>
      </c>
    </row>
    <row r="81" spans="1:13" ht="14.45" customHeight="1" x14ac:dyDescent="0.2">
      <c r="A81" s="821" t="s">
        <v>1096</v>
      </c>
      <c r="B81" s="822" t="s">
        <v>1668</v>
      </c>
      <c r="C81" s="822" t="s">
        <v>1401</v>
      </c>
      <c r="D81" s="822" t="s">
        <v>1402</v>
      </c>
      <c r="E81" s="822" t="s">
        <v>1354</v>
      </c>
      <c r="F81" s="831"/>
      <c r="G81" s="831"/>
      <c r="H81" s="827">
        <v>0</v>
      </c>
      <c r="I81" s="831">
        <v>1</v>
      </c>
      <c r="J81" s="831">
        <v>176.32</v>
      </c>
      <c r="K81" s="827">
        <v>1</v>
      </c>
      <c r="L81" s="831">
        <v>1</v>
      </c>
      <c r="M81" s="832">
        <v>176.32</v>
      </c>
    </row>
    <row r="82" spans="1:13" ht="14.45" customHeight="1" x14ac:dyDescent="0.2">
      <c r="A82" s="821" t="s">
        <v>1096</v>
      </c>
      <c r="B82" s="822" t="s">
        <v>1064</v>
      </c>
      <c r="C82" s="822" t="s">
        <v>1412</v>
      </c>
      <c r="D82" s="822" t="s">
        <v>1413</v>
      </c>
      <c r="E82" s="822" t="s">
        <v>1414</v>
      </c>
      <c r="F82" s="831">
        <v>1</v>
      </c>
      <c r="G82" s="831">
        <v>347.35</v>
      </c>
      <c r="H82" s="827">
        <v>1</v>
      </c>
      <c r="I82" s="831"/>
      <c r="J82" s="831"/>
      <c r="K82" s="827">
        <v>0</v>
      </c>
      <c r="L82" s="831">
        <v>1</v>
      </c>
      <c r="M82" s="832">
        <v>347.35</v>
      </c>
    </row>
    <row r="83" spans="1:13" ht="14.45" customHeight="1" x14ac:dyDescent="0.2">
      <c r="A83" s="821" t="s">
        <v>1096</v>
      </c>
      <c r="B83" s="822" t="s">
        <v>1064</v>
      </c>
      <c r="C83" s="822" t="s">
        <v>1326</v>
      </c>
      <c r="D83" s="822" t="s">
        <v>1310</v>
      </c>
      <c r="E83" s="822" t="s">
        <v>1311</v>
      </c>
      <c r="F83" s="831"/>
      <c r="G83" s="831"/>
      <c r="H83" s="827">
        <v>0</v>
      </c>
      <c r="I83" s="831">
        <v>15</v>
      </c>
      <c r="J83" s="831">
        <v>44452.799999999996</v>
      </c>
      <c r="K83" s="827">
        <v>1</v>
      </c>
      <c r="L83" s="831">
        <v>15</v>
      </c>
      <c r="M83" s="832">
        <v>44452.799999999996</v>
      </c>
    </row>
    <row r="84" spans="1:13" ht="14.45" customHeight="1" x14ac:dyDescent="0.2">
      <c r="A84" s="821" t="s">
        <v>1096</v>
      </c>
      <c r="B84" s="822" t="s">
        <v>1064</v>
      </c>
      <c r="C84" s="822" t="s">
        <v>1327</v>
      </c>
      <c r="D84" s="822" t="s">
        <v>1328</v>
      </c>
      <c r="E84" s="822" t="s">
        <v>1196</v>
      </c>
      <c r="F84" s="831"/>
      <c r="G84" s="831"/>
      <c r="H84" s="827">
        <v>0</v>
      </c>
      <c r="I84" s="831">
        <v>3</v>
      </c>
      <c r="J84" s="831">
        <v>4844.7000000000007</v>
      </c>
      <c r="K84" s="827">
        <v>1</v>
      </c>
      <c r="L84" s="831">
        <v>3</v>
      </c>
      <c r="M84" s="832">
        <v>4844.7000000000007</v>
      </c>
    </row>
    <row r="85" spans="1:13" ht="14.45" customHeight="1" x14ac:dyDescent="0.2">
      <c r="A85" s="821" t="s">
        <v>1097</v>
      </c>
      <c r="B85" s="822" t="s">
        <v>989</v>
      </c>
      <c r="C85" s="822" t="s">
        <v>1372</v>
      </c>
      <c r="D85" s="822" t="s">
        <v>1373</v>
      </c>
      <c r="E85" s="822" t="s">
        <v>1374</v>
      </c>
      <c r="F85" s="831"/>
      <c r="G85" s="831"/>
      <c r="H85" s="827">
        <v>0</v>
      </c>
      <c r="I85" s="831">
        <v>1</v>
      </c>
      <c r="J85" s="831">
        <v>154.36000000000001</v>
      </c>
      <c r="K85" s="827">
        <v>1</v>
      </c>
      <c r="L85" s="831">
        <v>1</v>
      </c>
      <c r="M85" s="832">
        <v>154.36000000000001</v>
      </c>
    </row>
    <row r="86" spans="1:13" ht="14.45" customHeight="1" thickBot="1" x14ac:dyDescent="0.25">
      <c r="A86" s="813" t="s">
        <v>1097</v>
      </c>
      <c r="B86" s="814" t="s">
        <v>1064</v>
      </c>
      <c r="C86" s="814" t="s">
        <v>1307</v>
      </c>
      <c r="D86" s="814" t="s">
        <v>1308</v>
      </c>
      <c r="E86" s="814" t="s">
        <v>1298</v>
      </c>
      <c r="F86" s="833">
        <v>6</v>
      </c>
      <c r="G86" s="833">
        <v>1768.8600000000001</v>
      </c>
      <c r="H86" s="819">
        <v>1</v>
      </c>
      <c r="I86" s="833"/>
      <c r="J86" s="833"/>
      <c r="K86" s="819">
        <v>0</v>
      </c>
      <c r="L86" s="833">
        <v>6</v>
      </c>
      <c r="M86" s="834">
        <v>1768.8600000000001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F6A6970-81DF-4969-898E-FE0D232B207B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585</v>
      </c>
      <c r="B5" s="712" t="s">
        <v>586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585</v>
      </c>
      <c r="B6" s="712" t="s">
        <v>1687</v>
      </c>
      <c r="C6" s="713">
        <v>419.74856</v>
      </c>
      <c r="D6" s="713">
        <v>423.24578000000008</v>
      </c>
      <c r="E6" s="713"/>
      <c r="F6" s="713">
        <v>422.57753000000002</v>
      </c>
      <c r="G6" s="713">
        <v>0</v>
      </c>
      <c r="H6" s="713">
        <v>422.57753000000002</v>
      </c>
      <c r="I6" s="714" t="s">
        <v>329</v>
      </c>
      <c r="J6" s="715" t="s">
        <v>1</v>
      </c>
    </row>
    <row r="7" spans="1:10" ht="14.45" customHeight="1" x14ac:dyDescent="0.2">
      <c r="A7" s="711" t="s">
        <v>585</v>
      </c>
      <c r="B7" s="712" t="s">
        <v>1688</v>
      </c>
      <c r="C7" s="713">
        <v>0</v>
      </c>
      <c r="D7" s="713">
        <v>0</v>
      </c>
      <c r="E7" s="713"/>
      <c r="F7" s="713">
        <v>37.225000000000001</v>
      </c>
      <c r="G7" s="713">
        <v>0</v>
      </c>
      <c r="H7" s="713">
        <v>37.225000000000001</v>
      </c>
      <c r="I7" s="714" t="s">
        <v>329</v>
      </c>
      <c r="J7" s="715" t="s">
        <v>1</v>
      </c>
    </row>
    <row r="8" spans="1:10" ht="14.45" customHeight="1" x14ac:dyDescent="0.2">
      <c r="A8" s="711" t="s">
        <v>585</v>
      </c>
      <c r="B8" s="712" t="s">
        <v>1689</v>
      </c>
      <c r="C8" s="713">
        <v>0</v>
      </c>
      <c r="D8" s="713">
        <v>4.4603999999999999</v>
      </c>
      <c r="E8" s="713"/>
      <c r="F8" s="713">
        <v>0</v>
      </c>
      <c r="G8" s="713">
        <v>0</v>
      </c>
      <c r="H8" s="713">
        <v>0</v>
      </c>
      <c r="I8" s="714" t="s">
        <v>329</v>
      </c>
      <c r="J8" s="715" t="s">
        <v>1</v>
      </c>
    </row>
    <row r="9" spans="1:10" ht="14.45" customHeight="1" x14ac:dyDescent="0.2">
      <c r="A9" s="711" t="s">
        <v>585</v>
      </c>
      <c r="B9" s="712" t="s">
        <v>1690</v>
      </c>
      <c r="C9" s="713">
        <v>121.67857000000001</v>
      </c>
      <c r="D9" s="713">
        <v>122.31654000000002</v>
      </c>
      <c r="E9" s="713"/>
      <c r="F9" s="713">
        <v>118.69562000000003</v>
      </c>
      <c r="G9" s="713">
        <v>0</v>
      </c>
      <c r="H9" s="713">
        <v>118.69562000000003</v>
      </c>
      <c r="I9" s="714" t="s">
        <v>329</v>
      </c>
      <c r="J9" s="715" t="s">
        <v>1</v>
      </c>
    </row>
    <row r="10" spans="1:10" ht="14.45" customHeight="1" x14ac:dyDescent="0.2">
      <c r="A10" s="711" t="s">
        <v>585</v>
      </c>
      <c r="B10" s="712" t="s">
        <v>1691</v>
      </c>
      <c r="C10" s="713">
        <v>1705.82609</v>
      </c>
      <c r="D10" s="713">
        <v>1980.7201600000008</v>
      </c>
      <c r="E10" s="713"/>
      <c r="F10" s="713">
        <v>2058.718769999999</v>
      </c>
      <c r="G10" s="713">
        <v>0</v>
      </c>
      <c r="H10" s="713">
        <v>2058.718769999999</v>
      </c>
      <c r="I10" s="714" t="s">
        <v>329</v>
      </c>
      <c r="J10" s="715" t="s">
        <v>1</v>
      </c>
    </row>
    <row r="11" spans="1:10" ht="14.45" customHeight="1" x14ac:dyDescent="0.2">
      <c r="A11" s="711" t="s">
        <v>585</v>
      </c>
      <c r="B11" s="712" t="s">
        <v>1692</v>
      </c>
      <c r="C11" s="713">
        <v>14.92573</v>
      </c>
      <c r="D11" s="713">
        <v>9.9259199999999996</v>
      </c>
      <c r="E11" s="713"/>
      <c r="F11" s="713">
        <v>11.64</v>
      </c>
      <c r="G11" s="713">
        <v>0</v>
      </c>
      <c r="H11" s="713">
        <v>11.64</v>
      </c>
      <c r="I11" s="714" t="s">
        <v>329</v>
      </c>
      <c r="J11" s="715" t="s">
        <v>1</v>
      </c>
    </row>
    <row r="12" spans="1:10" ht="14.45" customHeight="1" x14ac:dyDescent="0.2">
      <c r="A12" s="711" t="s">
        <v>585</v>
      </c>
      <c r="B12" s="712" t="s">
        <v>1693</v>
      </c>
      <c r="C12" s="713">
        <v>1.7946900000000001</v>
      </c>
      <c r="D12" s="713">
        <v>1.7946900000000001</v>
      </c>
      <c r="E12" s="713"/>
      <c r="F12" s="713">
        <v>2.9911500000000002</v>
      </c>
      <c r="G12" s="713">
        <v>0</v>
      </c>
      <c r="H12" s="713">
        <v>2.9911500000000002</v>
      </c>
      <c r="I12" s="714" t="s">
        <v>329</v>
      </c>
      <c r="J12" s="715" t="s">
        <v>1</v>
      </c>
    </row>
    <row r="13" spans="1:10" ht="14.45" customHeight="1" x14ac:dyDescent="0.2">
      <c r="A13" s="711" t="s">
        <v>585</v>
      </c>
      <c r="B13" s="712" t="s">
        <v>1694</v>
      </c>
      <c r="C13" s="713">
        <v>2.6824300000000001</v>
      </c>
      <c r="D13" s="713">
        <v>5.7634499999999997</v>
      </c>
      <c r="E13" s="713"/>
      <c r="F13" s="713">
        <v>3.43452</v>
      </c>
      <c r="G13" s="713">
        <v>0</v>
      </c>
      <c r="H13" s="713">
        <v>3.43452</v>
      </c>
      <c r="I13" s="714" t="s">
        <v>329</v>
      </c>
      <c r="J13" s="715" t="s">
        <v>1</v>
      </c>
    </row>
    <row r="14" spans="1:10" ht="14.45" customHeight="1" x14ac:dyDescent="0.2">
      <c r="A14" s="711" t="s">
        <v>585</v>
      </c>
      <c r="B14" s="712" t="s">
        <v>1695</v>
      </c>
      <c r="C14" s="713">
        <v>98.722360000000009</v>
      </c>
      <c r="D14" s="713">
        <v>116.17771999999999</v>
      </c>
      <c r="E14" s="713"/>
      <c r="F14" s="713">
        <v>323.38275999999996</v>
      </c>
      <c r="G14" s="713">
        <v>0</v>
      </c>
      <c r="H14" s="713">
        <v>323.38275999999996</v>
      </c>
      <c r="I14" s="714" t="s">
        <v>329</v>
      </c>
      <c r="J14" s="715" t="s">
        <v>1</v>
      </c>
    </row>
    <row r="15" spans="1:10" ht="14.45" customHeight="1" x14ac:dyDescent="0.2">
      <c r="A15" s="711" t="s">
        <v>585</v>
      </c>
      <c r="B15" s="712" t="s">
        <v>1696</v>
      </c>
      <c r="C15" s="713">
        <v>178.1362</v>
      </c>
      <c r="D15" s="713">
        <v>85.111399999999989</v>
      </c>
      <c r="E15" s="713"/>
      <c r="F15" s="713">
        <v>89.878799999999984</v>
      </c>
      <c r="G15" s="713">
        <v>0</v>
      </c>
      <c r="H15" s="713">
        <v>89.878799999999984</v>
      </c>
      <c r="I15" s="714" t="s">
        <v>329</v>
      </c>
      <c r="J15" s="715" t="s">
        <v>1</v>
      </c>
    </row>
    <row r="16" spans="1:10" ht="14.45" customHeight="1" x14ac:dyDescent="0.2">
      <c r="A16" s="711" t="s">
        <v>585</v>
      </c>
      <c r="B16" s="712" t="s">
        <v>1697</v>
      </c>
      <c r="C16" s="713">
        <v>146.54575999999997</v>
      </c>
      <c r="D16" s="713">
        <v>253.21913000000001</v>
      </c>
      <c r="E16" s="713"/>
      <c r="F16" s="713">
        <v>212.90856999999997</v>
      </c>
      <c r="G16" s="713">
        <v>0</v>
      </c>
      <c r="H16" s="713">
        <v>212.90856999999997</v>
      </c>
      <c r="I16" s="714" t="s">
        <v>329</v>
      </c>
      <c r="J16" s="715" t="s">
        <v>1</v>
      </c>
    </row>
    <row r="17" spans="1:10" ht="14.45" customHeight="1" x14ac:dyDescent="0.2">
      <c r="A17" s="711" t="s">
        <v>585</v>
      </c>
      <c r="B17" s="712" t="s">
        <v>597</v>
      </c>
      <c r="C17" s="713">
        <v>2690.0603900000001</v>
      </c>
      <c r="D17" s="713">
        <v>3002.7351900000008</v>
      </c>
      <c r="E17" s="713"/>
      <c r="F17" s="713">
        <v>3281.4527199999984</v>
      </c>
      <c r="G17" s="713">
        <v>0</v>
      </c>
      <c r="H17" s="713">
        <v>3281.4527199999984</v>
      </c>
      <c r="I17" s="714" t="s">
        <v>329</v>
      </c>
      <c r="J17" s="715" t="s">
        <v>598</v>
      </c>
    </row>
    <row r="19" spans="1:10" ht="14.45" customHeight="1" x14ac:dyDescent="0.2">
      <c r="A19" s="711" t="s">
        <v>585</v>
      </c>
      <c r="B19" s="712" t="s">
        <v>586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73</v>
      </c>
    </row>
    <row r="20" spans="1:10" ht="14.45" customHeight="1" x14ac:dyDescent="0.2">
      <c r="A20" s="711" t="s">
        <v>599</v>
      </c>
      <c r="B20" s="712" t="s">
        <v>600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599</v>
      </c>
      <c r="B21" s="712" t="s">
        <v>1687</v>
      </c>
      <c r="C21" s="713">
        <v>311.04084</v>
      </c>
      <c r="D21" s="713">
        <v>321.37927000000008</v>
      </c>
      <c r="E21" s="713"/>
      <c r="F21" s="713">
        <v>295.89396999999997</v>
      </c>
      <c r="G21" s="713">
        <v>0</v>
      </c>
      <c r="H21" s="713">
        <v>295.89396999999997</v>
      </c>
      <c r="I21" s="714" t="s">
        <v>329</v>
      </c>
      <c r="J21" s="715" t="s">
        <v>1</v>
      </c>
    </row>
    <row r="22" spans="1:10" ht="14.45" customHeight="1" x14ac:dyDescent="0.2">
      <c r="A22" s="711" t="s">
        <v>599</v>
      </c>
      <c r="B22" s="712" t="s">
        <v>1688</v>
      </c>
      <c r="C22" s="713">
        <v>0</v>
      </c>
      <c r="D22" s="713">
        <v>0</v>
      </c>
      <c r="E22" s="713"/>
      <c r="F22" s="713">
        <v>28.225000000000001</v>
      </c>
      <c r="G22" s="713">
        <v>0</v>
      </c>
      <c r="H22" s="713">
        <v>28.225000000000001</v>
      </c>
      <c r="I22" s="714" t="s">
        <v>329</v>
      </c>
      <c r="J22" s="715" t="s">
        <v>1</v>
      </c>
    </row>
    <row r="23" spans="1:10" ht="14.45" customHeight="1" x14ac:dyDescent="0.2">
      <c r="A23" s="711" t="s">
        <v>599</v>
      </c>
      <c r="B23" s="712" t="s">
        <v>1690</v>
      </c>
      <c r="C23" s="713">
        <v>27.43045</v>
      </c>
      <c r="D23" s="713">
        <v>7.9071300000000004</v>
      </c>
      <c r="E23" s="713"/>
      <c r="F23" s="713">
        <v>2.10419</v>
      </c>
      <c r="G23" s="713">
        <v>0</v>
      </c>
      <c r="H23" s="713">
        <v>2.10419</v>
      </c>
      <c r="I23" s="714" t="s">
        <v>329</v>
      </c>
      <c r="J23" s="715" t="s">
        <v>1</v>
      </c>
    </row>
    <row r="24" spans="1:10" ht="14.45" customHeight="1" x14ac:dyDescent="0.2">
      <c r="A24" s="711" t="s">
        <v>599</v>
      </c>
      <c r="B24" s="712" t="s">
        <v>1691</v>
      </c>
      <c r="C24" s="713">
        <v>223.04394999999994</v>
      </c>
      <c r="D24" s="713">
        <v>242.84327999999996</v>
      </c>
      <c r="E24" s="713"/>
      <c r="F24" s="713">
        <v>290.41123000000005</v>
      </c>
      <c r="G24" s="713">
        <v>0</v>
      </c>
      <c r="H24" s="713">
        <v>290.41123000000005</v>
      </c>
      <c r="I24" s="714" t="s">
        <v>329</v>
      </c>
      <c r="J24" s="715" t="s">
        <v>1</v>
      </c>
    </row>
    <row r="25" spans="1:10" ht="14.45" customHeight="1" x14ac:dyDescent="0.2">
      <c r="A25" s="711" t="s">
        <v>599</v>
      </c>
      <c r="B25" s="712" t="s">
        <v>1692</v>
      </c>
      <c r="C25" s="713">
        <v>0</v>
      </c>
      <c r="D25" s="713">
        <v>0</v>
      </c>
      <c r="E25" s="713"/>
      <c r="F25" s="713">
        <v>0</v>
      </c>
      <c r="G25" s="713">
        <v>0</v>
      </c>
      <c r="H25" s="713">
        <v>0</v>
      </c>
      <c r="I25" s="714" t="s">
        <v>329</v>
      </c>
      <c r="J25" s="715" t="s">
        <v>1</v>
      </c>
    </row>
    <row r="26" spans="1:10" ht="14.45" customHeight="1" x14ac:dyDescent="0.2">
      <c r="A26" s="711" t="s">
        <v>599</v>
      </c>
      <c r="B26" s="712" t="s">
        <v>1694</v>
      </c>
      <c r="C26" s="713">
        <v>0.30872000000000005</v>
      </c>
      <c r="D26" s="713">
        <v>0.47443000000000002</v>
      </c>
      <c r="E26" s="713"/>
      <c r="F26" s="713">
        <v>0.64051999999999998</v>
      </c>
      <c r="G26" s="713">
        <v>0</v>
      </c>
      <c r="H26" s="713">
        <v>0.64051999999999998</v>
      </c>
      <c r="I26" s="714" t="s">
        <v>329</v>
      </c>
      <c r="J26" s="715" t="s">
        <v>1</v>
      </c>
    </row>
    <row r="27" spans="1:10" ht="14.45" customHeight="1" x14ac:dyDescent="0.2">
      <c r="A27" s="711" t="s">
        <v>599</v>
      </c>
      <c r="B27" s="712" t="s">
        <v>1695</v>
      </c>
      <c r="C27" s="713">
        <v>42.974040000000002</v>
      </c>
      <c r="D27" s="713">
        <v>45.842800000000004</v>
      </c>
      <c r="E27" s="713"/>
      <c r="F27" s="713">
        <v>127.10476</v>
      </c>
      <c r="G27" s="713">
        <v>0</v>
      </c>
      <c r="H27" s="713">
        <v>127.10476</v>
      </c>
      <c r="I27" s="714" t="s">
        <v>329</v>
      </c>
      <c r="J27" s="715" t="s">
        <v>1</v>
      </c>
    </row>
    <row r="28" spans="1:10" ht="14.45" customHeight="1" x14ac:dyDescent="0.2">
      <c r="A28" s="711" t="s">
        <v>599</v>
      </c>
      <c r="B28" s="712" t="s">
        <v>1697</v>
      </c>
      <c r="C28" s="713">
        <v>0</v>
      </c>
      <c r="D28" s="713">
        <v>0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1</v>
      </c>
    </row>
    <row r="29" spans="1:10" ht="14.45" customHeight="1" x14ac:dyDescent="0.2">
      <c r="A29" s="711" t="s">
        <v>599</v>
      </c>
      <c r="B29" s="712" t="s">
        <v>601</v>
      </c>
      <c r="C29" s="713">
        <v>604.798</v>
      </c>
      <c r="D29" s="713">
        <v>618.44691</v>
      </c>
      <c r="E29" s="713"/>
      <c r="F29" s="713">
        <v>744.37967000000003</v>
      </c>
      <c r="G29" s="713">
        <v>0</v>
      </c>
      <c r="H29" s="713">
        <v>744.37967000000003</v>
      </c>
      <c r="I29" s="714" t="s">
        <v>329</v>
      </c>
      <c r="J29" s="715" t="s">
        <v>602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603</v>
      </c>
    </row>
    <row r="31" spans="1:10" ht="14.45" customHeight="1" x14ac:dyDescent="0.2">
      <c r="A31" s="711" t="s">
        <v>1698</v>
      </c>
      <c r="B31" s="712" t="s">
        <v>1699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0</v>
      </c>
    </row>
    <row r="32" spans="1:10" ht="14.45" customHeight="1" x14ac:dyDescent="0.2">
      <c r="A32" s="711" t="s">
        <v>1698</v>
      </c>
      <c r="B32" s="712" t="s">
        <v>1691</v>
      </c>
      <c r="C32" s="713">
        <v>0</v>
      </c>
      <c r="D32" s="713">
        <v>0</v>
      </c>
      <c r="E32" s="713"/>
      <c r="F32" s="713">
        <v>0</v>
      </c>
      <c r="G32" s="713">
        <v>0</v>
      </c>
      <c r="H32" s="713">
        <v>0</v>
      </c>
      <c r="I32" s="714" t="s">
        <v>329</v>
      </c>
      <c r="J32" s="715" t="s">
        <v>1</v>
      </c>
    </row>
    <row r="33" spans="1:10" ht="14.45" customHeight="1" x14ac:dyDescent="0.2">
      <c r="A33" s="711" t="s">
        <v>1698</v>
      </c>
      <c r="B33" s="712" t="s">
        <v>1695</v>
      </c>
      <c r="C33" s="713">
        <v>0</v>
      </c>
      <c r="D33" s="713">
        <v>0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1</v>
      </c>
    </row>
    <row r="34" spans="1:10" ht="14.45" customHeight="1" x14ac:dyDescent="0.2">
      <c r="A34" s="711" t="s">
        <v>1698</v>
      </c>
      <c r="B34" s="712" t="s">
        <v>1700</v>
      </c>
      <c r="C34" s="713">
        <v>0</v>
      </c>
      <c r="D34" s="713">
        <v>0</v>
      </c>
      <c r="E34" s="713"/>
      <c r="F34" s="713">
        <v>0</v>
      </c>
      <c r="G34" s="713">
        <v>0</v>
      </c>
      <c r="H34" s="713">
        <v>0</v>
      </c>
      <c r="I34" s="714" t="s">
        <v>329</v>
      </c>
      <c r="J34" s="715" t="s">
        <v>602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603</v>
      </c>
    </row>
    <row r="36" spans="1:10" ht="14.45" customHeight="1" x14ac:dyDescent="0.2">
      <c r="A36" s="711" t="s">
        <v>607</v>
      </c>
      <c r="B36" s="712" t="s">
        <v>608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607</v>
      </c>
      <c r="B37" s="712" t="s">
        <v>1687</v>
      </c>
      <c r="C37" s="713">
        <v>108.70771999999999</v>
      </c>
      <c r="D37" s="713">
        <v>101.86650999999999</v>
      </c>
      <c r="E37" s="713"/>
      <c r="F37" s="713">
        <v>126.68356000000007</v>
      </c>
      <c r="G37" s="713">
        <v>0</v>
      </c>
      <c r="H37" s="713">
        <v>126.68356000000007</v>
      </c>
      <c r="I37" s="714" t="s">
        <v>329</v>
      </c>
      <c r="J37" s="715" t="s">
        <v>1</v>
      </c>
    </row>
    <row r="38" spans="1:10" ht="14.45" customHeight="1" x14ac:dyDescent="0.2">
      <c r="A38" s="711" t="s">
        <v>607</v>
      </c>
      <c r="B38" s="712" t="s">
        <v>1688</v>
      </c>
      <c r="C38" s="713">
        <v>0</v>
      </c>
      <c r="D38" s="713">
        <v>0</v>
      </c>
      <c r="E38" s="713"/>
      <c r="F38" s="713">
        <v>9</v>
      </c>
      <c r="G38" s="713">
        <v>0</v>
      </c>
      <c r="H38" s="713">
        <v>9</v>
      </c>
      <c r="I38" s="714" t="s">
        <v>329</v>
      </c>
      <c r="J38" s="715" t="s">
        <v>1</v>
      </c>
    </row>
    <row r="39" spans="1:10" ht="14.45" customHeight="1" x14ac:dyDescent="0.2">
      <c r="A39" s="711" t="s">
        <v>607</v>
      </c>
      <c r="B39" s="712" t="s">
        <v>1689</v>
      </c>
      <c r="C39" s="713">
        <v>0</v>
      </c>
      <c r="D39" s="713">
        <v>4.4603999999999999</v>
      </c>
      <c r="E39" s="713"/>
      <c r="F39" s="713">
        <v>0</v>
      </c>
      <c r="G39" s="713">
        <v>0</v>
      </c>
      <c r="H39" s="713">
        <v>0</v>
      </c>
      <c r="I39" s="714" t="s">
        <v>329</v>
      </c>
      <c r="J39" s="715" t="s">
        <v>1</v>
      </c>
    </row>
    <row r="40" spans="1:10" ht="14.45" customHeight="1" x14ac:dyDescent="0.2">
      <c r="A40" s="711" t="s">
        <v>607</v>
      </c>
      <c r="B40" s="712" t="s">
        <v>1690</v>
      </c>
      <c r="C40" s="713">
        <v>94.248120000000014</v>
      </c>
      <c r="D40" s="713">
        <v>114.40941000000002</v>
      </c>
      <c r="E40" s="713"/>
      <c r="F40" s="713">
        <v>116.59143000000003</v>
      </c>
      <c r="G40" s="713">
        <v>0</v>
      </c>
      <c r="H40" s="713">
        <v>116.59143000000003</v>
      </c>
      <c r="I40" s="714" t="s">
        <v>329</v>
      </c>
      <c r="J40" s="715" t="s">
        <v>1</v>
      </c>
    </row>
    <row r="41" spans="1:10" ht="14.45" customHeight="1" x14ac:dyDescent="0.2">
      <c r="A41" s="711" t="s">
        <v>607</v>
      </c>
      <c r="B41" s="712" t="s">
        <v>1691</v>
      </c>
      <c r="C41" s="713">
        <v>1482.78214</v>
      </c>
      <c r="D41" s="713">
        <v>1737.8768800000007</v>
      </c>
      <c r="E41" s="713"/>
      <c r="F41" s="713">
        <v>1768.3075399999991</v>
      </c>
      <c r="G41" s="713">
        <v>0</v>
      </c>
      <c r="H41" s="713">
        <v>1768.3075399999991</v>
      </c>
      <c r="I41" s="714" t="s">
        <v>329</v>
      </c>
      <c r="J41" s="715" t="s">
        <v>1</v>
      </c>
    </row>
    <row r="42" spans="1:10" ht="14.45" customHeight="1" x14ac:dyDescent="0.2">
      <c r="A42" s="711" t="s">
        <v>607</v>
      </c>
      <c r="B42" s="712" t="s">
        <v>1692</v>
      </c>
      <c r="C42" s="713">
        <v>14.92573</v>
      </c>
      <c r="D42" s="713">
        <v>9.9259199999999996</v>
      </c>
      <c r="E42" s="713"/>
      <c r="F42" s="713">
        <v>11.64</v>
      </c>
      <c r="G42" s="713">
        <v>0</v>
      </c>
      <c r="H42" s="713">
        <v>11.64</v>
      </c>
      <c r="I42" s="714" t="s">
        <v>329</v>
      </c>
      <c r="J42" s="715" t="s">
        <v>1</v>
      </c>
    </row>
    <row r="43" spans="1:10" ht="14.45" customHeight="1" x14ac:dyDescent="0.2">
      <c r="A43" s="711" t="s">
        <v>607</v>
      </c>
      <c r="B43" s="712" t="s">
        <v>1693</v>
      </c>
      <c r="C43" s="713">
        <v>1.7946900000000001</v>
      </c>
      <c r="D43" s="713">
        <v>1.7946900000000001</v>
      </c>
      <c r="E43" s="713"/>
      <c r="F43" s="713">
        <v>2.9911500000000002</v>
      </c>
      <c r="G43" s="713">
        <v>0</v>
      </c>
      <c r="H43" s="713">
        <v>2.9911500000000002</v>
      </c>
      <c r="I43" s="714" t="s">
        <v>329</v>
      </c>
      <c r="J43" s="715" t="s">
        <v>1</v>
      </c>
    </row>
    <row r="44" spans="1:10" ht="14.45" customHeight="1" x14ac:dyDescent="0.2">
      <c r="A44" s="711" t="s">
        <v>607</v>
      </c>
      <c r="B44" s="712" t="s">
        <v>1694</v>
      </c>
      <c r="C44" s="713">
        <v>2.37371</v>
      </c>
      <c r="D44" s="713">
        <v>5.2890199999999998</v>
      </c>
      <c r="E44" s="713"/>
      <c r="F44" s="713">
        <v>2.794</v>
      </c>
      <c r="G44" s="713">
        <v>0</v>
      </c>
      <c r="H44" s="713">
        <v>2.794</v>
      </c>
      <c r="I44" s="714" t="s">
        <v>329</v>
      </c>
      <c r="J44" s="715" t="s">
        <v>1</v>
      </c>
    </row>
    <row r="45" spans="1:10" ht="14.45" customHeight="1" x14ac:dyDescent="0.2">
      <c r="A45" s="711" t="s">
        <v>607</v>
      </c>
      <c r="B45" s="712" t="s">
        <v>1695</v>
      </c>
      <c r="C45" s="713">
        <v>55.748320000000014</v>
      </c>
      <c r="D45" s="713">
        <v>70.334919999999997</v>
      </c>
      <c r="E45" s="713"/>
      <c r="F45" s="713">
        <v>196.27799999999999</v>
      </c>
      <c r="G45" s="713">
        <v>0</v>
      </c>
      <c r="H45" s="713">
        <v>196.27799999999999</v>
      </c>
      <c r="I45" s="714" t="s">
        <v>329</v>
      </c>
      <c r="J45" s="715" t="s">
        <v>1</v>
      </c>
    </row>
    <row r="46" spans="1:10" ht="14.45" customHeight="1" x14ac:dyDescent="0.2">
      <c r="A46" s="711" t="s">
        <v>607</v>
      </c>
      <c r="B46" s="712" t="s">
        <v>1696</v>
      </c>
      <c r="C46" s="713">
        <v>178.1362</v>
      </c>
      <c r="D46" s="713">
        <v>85.111399999999989</v>
      </c>
      <c r="E46" s="713"/>
      <c r="F46" s="713">
        <v>89.878799999999984</v>
      </c>
      <c r="G46" s="713">
        <v>0</v>
      </c>
      <c r="H46" s="713">
        <v>89.878799999999984</v>
      </c>
      <c r="I46" s="714" t="s">
        <v>329</v>
      </c>
      <c r="J46" s="715" t="s">
        <v>1</v>
      </c>
    </row>
    <row r="47" spans="1:10" ht="14.45" customHeight="1" x14ac:dyDescent="0.2">
      <c r="A47" s="711" t="s">
        <v>607</v>
      </c>
      <c r="B47" s="712" t="s">
        <v>1697</v>
      </c>
      <c r="C47" s="713">
        <v>146.54575999999997</v>
      </c>
      <c r="D47" s="713">
        <v>253.21913000000001</v>
      </c>
      <c r="E47" s="713"/>
      <c r="F47" s="713">
        <v>212.90856999999997</v>
      </c>
      <c r="G47" s="713">
        <v>0</v>
      </c>
      <c r="H47" s="713">
        <v>212.90856999999997</v>
      </c>
      <c r="I47" s="714" t="s">
        <v>329</v>
      </c>
      <c r="J47" s="715" t="s">
        <v>1</v>
      </c>
    </row>
    <row r="48" spans="1:10" ht="14.45" customHeight="1" x14ac:dyDescent="0.2">
      <c r="A48" s="711" t="s">
        <v>607</v>
      </c>
      <c r="B48" s="712" t="s">
        <v>609</v>
      </c>
      <c r="C48" s="713">
        <v>2085.2623899999999</v>
      </c>
      <c r="D48" s="713">
        <v>2384.2882800000002</v>
      </c>
      <c r="E48" s="713"/>
      <c r="F48" s="713">
        <v>2537.0730499999995</v>
      </c>
      <c r="G48" s="713">
        <v>0</v>
      </c>
      <c r="H48" s="713">
        <v>2537.0730499999995</v>
      </c>
      <c r="I48" s="714" t="s">
        <v>329</v>
      </c>
      <c r="J48" s="715" t="s">
        <v>602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603</v>
      </c>
    </row>
    <row r="50" spans="1:10" ht="14.45" customHeight="1" x14ac:dyDescent="0.2">
      <c r="A50" s="711" t="s">
        <v>585</v>
      </c>
      <c r="B50" s="712" t="s">
        <v>597</v>
      </c>
      <c r="C50" s="713">
        <v>2690.0603900000001</v>
      </c>
      <c r="D50" s="713">
        <v>3002.7351900000008</v>
      </c>
      <c r="E50" s="713"/>
      <c r="F50" s="713">
        <v>3281.4527199999984</v>
      </c>
      <c r="G50" s="713">
        <v>0</v>
      </c>
      <c r="H50" s="713">
        <v>3281.4527199999984</v>
      </c>
      <c r="I50" s="714" t="s">
        <v>329</v>
      </c>
      <c r="J50" s="715" t="s">
        <v>598</v>
      </c>
    </row>
  </sheetData>
  <mergeCells count="3">
    <mergeCell ref="A1:I1"/>
    <mergeCell ref="F3:I3"/>
    <mergeCell ref="C4:D4"/>
  </mergeCells>
  <conditionalFormatting sqref="F18 F51:F65537">
    <cfRule type="cellIs" dxfId="41" priority="18" stopIfTrue="1" operator="greaterThan">
      <formula>1</formula>
    </cfRule>
  </conditionalFormatting>
  <conditionalFormatting sqref="H5:H17">
    <cfRule type="expression" dxfId="40" priority="14">
      <formula>$H5&gt;0</formula>
    </cfRule>
  </conditionalFormatting>
  <conditionalFormatting sqref="I5:I17">
    <cfRule type="expression" dxfId="39" priority="15">
      <formula>$I5&gt;1</formula>
    </cfRule>
  </conditionalFormatting>
  <conditionalFormatting sqref="B5:B17">
    <cfRule type="expression" dxfId="38" priority="11">
      <formula>OR($J5="NS",$J5="SumaNS",$J5="Účet")</formula>
    </cfRule>
  </conditionalFormatting>
  <conditionalFormatting sqref="F5:I17 B5:D17">
    <cfRule type="expression" dxfId="37" priority="17">
      <formula>AND($J5&lt;&gt;"",$J5&lt;&gt;"mezeraKL")</formula>
    </cfRule>
  </conditionalFormatting>
  <conditionalFormatting sqref="B5:D17 F5:I17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5" priority="13">
      <formula>OR($J5="SumaNS",$J5="NS")</formula>
    </cfRule>
  </conditionalFormatting>
  <conditionalFormatting sqref="A5:A17">
    <cfRule type="expression" dxfId="34" priority="9">
      <formula>AND($J5&lt;&gt;"mezeraKL",$J5&lt;&gt;"")</formula>
    </cfRule>
  </conditionalFormatting>
  <conditionalFormatting sqref="A5:A17">
    <cfRule type="expression" dxfId="33" priority="10">
      <formula>AND($J5&lt;&gt;"",$J5&lt;&gt;"mezeraKL")</formula>
    </cfRule>
  </conditionalFormatting>
  <conditionalFormatting sqref="H19:H50">
    <cfRule type="expression" dxfId="32" priority="6">
      <formula>$H19&gt;0</formula>
    </cfRule>
  </conditionalFormatting>
  <conditionalFormatting sqref="A19:A50">
    <cfRule type="expression" dxfId="31" priority="5">
      <formula>AND($J19&lt;&gt;"mezeraKL",$J19&lt;&gt;"")</formula>
    </cfRule>
  </conditionalFormatting>
  <conditionalFormatting sqref="I19:I50">
    <cfRule type="expression" dxfId="30" priority="7">
      <formula>$I19&gt;1</formula>
    </cfRule>
  </conditionalFormatting>
  <conditionalFormatting sqref="B19:B50">
    <cfRule type="expression" dxfId="29" priority="4">
      <formula>OR($J19="NS",$J19="SumaNS",$J19="Účet")</formula>
    </cfRule>
  </conditionalFormatting>
  <conditionalFormatting sqref="A19:D50 F19:I50">
    <cfRule type="expression" dxfId="28" priority="8">
      <formula>AND($J19&lt;&gt;"",$J19&lt;&gt;"mezeraKL")</formula>
    </cfRule>
  </conditionalFormatting>
  <conditionalFormatting sqref="B19:D50 F19:I50">
    <cfRule type="expression" dxfId="27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50 F19:I50">
    <cfRule type="expression" dxfId="26" priority="2">
      <formula>OR($J19="SumaNS",$J19="NS")</formula>
    </cfRule>
  </conditionalFormatting>
  <hyperlinks>
    <hyperlink ref="A2" location="Obsah!A1" display="Zpět na Obsah  KL 01  1.-4.měsíc" xr:uid="{306DB022-28C6-4A55-ADD2-29D88FAB278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2245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11.35396746108924</v>
      </c>
      <c r="J3" s="203">
        <f>SUBTOTAL(9,J5:J1048576)</f>
        <v>289013.75</v>
      </c>
      <c r="K3" s="204">
        <f>SUBTOTAL(9,K5:K1048576)</f>
        <v>3281452.7133073807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585</v>
      </c>
      <c r="B5" s="807" t="s">
        <v>586</v>
      </c>
      <c r="C5" s="810" t="s">
        <v>599</v>
      </c>
      <c r="D5" s="838" t="s">
        <v>600</v>
      </c>
      <c r="E5" s="810" t="s">
        <v>1701</v>
      </c>
      <c r="F5" s="838" t="s">
        <v>1702</v>
      </c>
      <c r="G5" s="810" t="s">
        <v>1703</v>
      </c>
      <c r="H5" s="810" t="s">
        <v>1704</v>
      </c>
      <c r="I5" s="225">
        <v>2187.5</v>
      </c>
      <c r="J5" s="225">
        <v>2</v>
      </c>
      <c r="K5" s="830">
        <v>4375</v>
      </c>
    </row>
    <row r="6" spans="1:11" ht="14.45" customHeight="1" x14ac:dyDescent="0.2">
      <c r="A6" s="821" t="s">
        <v>585</v>
      </c>
      <c r="B6" s="822" t="s">
        <v>586</v>
      </c>
      <c r="C6" s="825" t="s">
        <v>599</v>
      </c>
      <c r="D6" s="839" t="s">
        <v>600</v>
      </c>
      <c r="E6" s="825" t="s">
        <v>1701</v>
      </c>
      <c r="F6" s="839" t="s">
        <v>1702</v>
      </c>
      <c r="G6" s="825" t="s">
        <v>1705</v>
      </c>
      <c r="H6" s="825" t="s">
        <v>1706</v>
      </c>
      <c r="I6" s="831">
        <v>164.15666707356772</v>
      </c>
      <c r="J6" s="831">
        <v>6</v>
      </c>
      <c r="K6" s="832">
        <v>984.94000244140625</v>
      </c>
    </row>
    <row r="7" spans="1:11" ht="14.45" customHeight="1" x14ac:dyDescent="0.2">
      <c r="A7" s="821" t="s">
        <v>585</v>
      </c>
      <c r="B7" s="822" t="s">
        <v>586</v>
      </c>
      <c r="C7" s="825" t="s">
        <v>599</v>
      </c>
      <c r="D7" s="839" t="s">
        <v>600</v>
      </c>
      <c r="E7" s="825" t="s">
        <v>1701</v>
      </c>
      <c r="F7" s="839" t="s">
        <v>1702</v>
      </c>
      <c r="G7" s="825" t="s">
        <v>1707</v>
      </c>
      <c r="H7" s="825" t="s">
        <v>1708</v>
      </c>
      <c r="I7" s="831">
        <v>9228.18017578125</v>
      </c>
      <c r="J7" s="831">
        <v>0.5</v>
      </c>
      <c r="K7" s="832">
        <v>4614.090087890625</v>
      </c>
    </row>
    <row r="8" spans="1:11" ht="14.45" customHeight="1" x14ac:dyDescent="0.2">
      <c r="A8" s="821" t="s">
        <v>585</v>
      </c>
      <c r="B8" s="822" t="s">
        <v>586</v>
      </c>
      <c r="C8" s="825" t="s">
        <v>599</v>
      </c>
      <c r="D8" s="839" t="s">
        <v>600</v>
      </c>
      <c r="E8" s="825" t="s">
        <v>1701</v>
      </c>
      <c r="F8" s="839" t="s">
        <v>1702</v>
      </c>
      <c r="G8" s="825" t="s">
        <v>1709</v>
      </c>
      <c r="H8" s="825" t="s">
        <v>1710</v>
      </c>
      <c r="I8" s="831">
        <v>3035.31005859375</v>
      </c>
      <c r="J8" s="831">
        <v>5</v>
      </c>
      <c r="K8" s="832">
        <v>15176.55029296875</v>
      </c>
    </row>
    <row r="9" spans="1:11" ht="14.45" customHeight="1" x14ac:dyDescent="0.2">
      <c r="A9" s="821" t="s">
        <v>585</v>
      </c>
      <c r="B9" s="822" t="s">
        <v>586</v>
      </c>
      <c r="C9" s="825" t="s">
        <v>599</v>
      </c>
      <c r="D9" s="839" t="s">
        <v>600</v>
      </c>
      <c r="E9" s="825" t="s">
        <v>1701</v>
      </c>
      <c r="F9" s="839" t="s">
        <v>1702</v>
      </c>
      <c r="G9" s="825" t="s">
        <v>1711</v>
      </c>
      <c r="H9" s="825" t="s">
        <v>1712</v>
      </c>
      <c r="I9" s="831">
        <v>3035.31005859375</v>
      </c>
      <c r="J9" s="831">
        <v>5</v>
      </c>
      <c r="K9" s="832">
        <v>15176.55029296875</v>
      </c>
    </row>
    <row r="10" spans="1:11" ht="14.45" customHeight="1" x14ac:dyDescent="0.2">
      <c r="A10" s="821" t="s">
        <v>585</v>
      </c>
      <c r="B10" s="822" t="s">
        <v>586</v>
      </c>
      <c r="C10" s="825" t="s">
        <v>599</v>
      </c>
      <c r="D10" s="839" t="s">
        <v>600</v>
      </c>
      <c r="E10" s="825" t="s">
        <v>1701</v>
      </c>
      <c r="F10" s="839" t="s">
        <v>1702</v>
      </c>
      <c r="G10" s="825" t="s">
        <v>1713</v>
      </c>
      <c r="H10" s="825" t="s">
        <v>1714</v>
      </c>
      <c r="I10" s="831">
        <v>2277.85009765625</v>
      </c>
      <c r="J10" s="831">
        <v>2</v>
      </c>
      <c r="K10" s="832">
        <v>4555.7001953125</v>
      </c>
    </row>
    <row r="11" spans="1:11" ht="14.45" customHeight="1" x14ac:dyDescent="0.2">
      <c r="A11" s="821" t="s">
        <v>585</v>
      </c>
      <c r="B11" s="822" t="s">
        <v>586</v>
      </c>
      <c r="C11" s="825" t="s">
        <v>599</v>
      </c>
      <c r="D11" s="839" t="s">
        <v>600</v>
      </c>
      <c r="E11" s="825" t="s">
        <v>1701</v>
      </c>
      <c r="F11" s="839" t="s">
        <v>1702</v>
      </c>
      <c r="G11" s="825" t="s">
        <v>1715</v>
      </c>
      <c r="H11" s="825" t="s">
        <v>1716</v>
      </c>
      <c r="I11" s="831">
        <v>2277.8467610677085</v>
      </c>
      <c r="J11" s="831">
        <v>4</v>
      </c>
      <c r="K11" s="832">
        <v>9111.390380859375</v>
      </c>
    </row>
    <row r="12" spans="1:11" ht="14.45" customHeight="1" x14ac:dyDescent="0.2">
      <c r="A12" s="821" t="s">
        <v>585</v>
      </c>
      <c r="B12" s="822" t="s">
        <v>586</v>
      </c>
      <c r="C12" s="825" t="s">
        <v>599</v>
      </c>
      <c r="D12" s="839" t="s">
        <v>600</v>
      </c>
      <c r="E12" s="825" t="s">
        <v>1701</v>
      </c>
      <c r="F12" s="839" t="s">
        <v>1702</v>
      </c>
      <c r="G12" s="825" t="s">
        <v>1717</v>
      </c>
      <c r="H12" s="825" t="s">
        <v>1718</v>
      </c>
      <c r="I12" s="831">
        <v>4968.8942522321431</v>
      </c>
      <c r="J12" s="831">
        <v>19</v>
      </c>
      <c r="K12" s="832">
        <v>94424.76953125</v>
      </c>
    </row>
    <row r="13" spans="1:11" ht="14.45" customHeight="1" x14ac:dyDescent="0.2">
      <c r="A13" s="821" t="s">
        <v>585</v>
      </c>
      <c r="B13" s="822" t="s">
        <v>586</v>
      </c>
      <c r="C13" s="825" t="s">
        <v>599</v>
      </c>
      <c r="D13" s="839" t="s">
        <v>600</v>
      </c>
      <c r="E13" s="825" t="s">
        <v>1701</v>
      </c>
      <c r="F13" s="839" t="s">
        <v>1702</v>
      </c>
      <c r="G13" s="825" t="s">
        <v>1719</v>
      </c>
      <c r="H13" s="825" t="s">
        <v>1720</v>
      </c>
      <c r="I13" s="831">
        <v>9228.170166015625</v>
      </c>
      <c r="J13" s="831">
        <v>1</v>
      </c>
      <c r="K13" s="832">
        <v>9228.170166015625</v>
      </c>
    </row>
    <row r="14" spans="1:11" ht="14.45" customHeight="1" x14ac:dyDescent="0.2">
      <c r="A14" s="821" t="s">
        <v>585</v>
      </c>
      <c r="B14" s="822" t="s">
        <v>586</v>
      </c>
      <c r="C14" s="825" t="s">
        <v>599</v>
      </c>
      <c r="D14" s="839" t="s">
        <v>600</v>
      </c>
      <c r="E14" s="825" t="s">
        <v>1701</v>
      </c>
      <c r="F14" s="839" t="s">
        <v>1702</v>
      </c>
      <c r="G14" s="825" t="s">
        <v>1721</v>
      </c>
      <c r="H14" s="825" t="s">
        <v>1722</v>
      </c>
      <c r="I14" s="831">
        <v>22994.599609375</v>
      </c>
      <c r="J14" s="831">
        <v>0.25</v>
      </c>
      <c r="K14" s="832">
        <v>5748.64990234375</v>
      </c>
    </row>
    <row r="15" spans="1:11" ht="14.45" customHeight="1" x14ac:dyDescent="0.2">
      <c r="A15" s="821" t="s">
        <v>585</v>
      </c>
      <c r="B15" s="822" t="s">
        <v>586</v>
      </c>
      <c r="C15" s="825" t="s">
        <v>599</v>
      </c>
      <c r="D15" s="839" t="s">
        <v>600</v>
      </c>
      <c r="E15" s="825" t="s">
        <v>1701</v>
      </c>
      <c r="F15" s="839" t="s">
        <v>1702</v>
      </c>
      <c r="G15" s="825" t="s">
        <v>1723</v>
      </c>
      <c r="H15" s="825" t="s">
        <v>1724</v>
      </c>
      <c r="I15" s="831">
        <v>22994.560546875</v>
      </c>
      <c r="J15" s="831">
        <v>0.25</v>
      </c>
      <c r="K15" s="832">
        <v>5748.64013671875</v>
      </c>
    </row>
    <row r="16" spans="1:11" ht="14.45" customHeight="1" x14ac:dyDescent="0.2">
      <c r="A16" s="821" t="s">
        <v>585</v>
      </c>
      <c r="B16" s="822" t="s">
        <v>586</v>
      </c>
      <c r="C16" s="825" t="s">
        <v>599</v>
      </c>
      <c r="D16" s="839" t="s">
        <v>600</v>
      </c>
      <c r="E16" s="825" t="s">
        <v>1701</v>
      </c>
      <c r="F16" s="839" t="s">
        <v>1702</v>
      </c>
      <c r="G16" s="825" t="s">
        <v>1725</v>
      </c>
      <c r="H16" s="825" t="s">
        <v>1726</v>
      </c>
      <c r="I16" s="831">
        <v>16187.7197265625</v>
      </c>
      <c r="J16" s="831">
        <v>0.25</v>
      </c>
      <c r="K16" s="832">
        <v>4046.929931640625</v>
      </c>
    </row>
    <row r="17" spans="1:11" ht="14.45" customHeight="1" x14ac:dyDescent="0.2">
      <c r="A17" s="821" t="s">
        <v>585</v>
      </c>
      <c r="B17" s="822" t="s">
        <v>586</v>
      </c>
      <c r="C17" s="825" t="s">
        <v>599</v>
      </c>
      <c r="D17" s="839" t="s">
        <v>600</v>
      </c>
      <c r="E17" s="825" t="s">
        <v>1701</v>
      </c>
      <c r="F17" s="839" t="s">
        <v>1702</v>
      </c>
      <c r="G17" s="825" t="s">
        <v>1727</v>
      </c>
      <c r="H17" s="825" t="s">
        <v>1728</v>
      </c>
      <c r="I17" s="831">
        <v>16187.7197265625</v>
      </c>
      <c r="J17" s="831">
        <v>0.75</v>
      </c>
      <c r="K17" s="832">
        <v>12140.789794921875</v>
      </c>
    </row>
    <row r="18" spans="1:11" ht="14.45" customHeight="1" x14ac:dyDescent="0.2">
      <c r="A18" s="821" t="s">
        <v>585</v>
      </c>
      <c r="B18" s="822" t="s">
        <v>586</v>
      </c>
      <c r="C18" s="825" t="s">
        <v>599</v>
      </c>
      <c r="D18" s="839" t="s">
        <v>600</v>
      </c>
      <c r="E18" s="825" t="s">
        <v>1701</v>
      </c>
      <c r="F18" s="839" t="s">
        <v>1702</v>
      </c>
      <c r="G18" s="825" t="s">
        <v>1729</v>
      </c>
      <c r="H18" s="825" t="s">
        <v>1730</v>
      </c>
      <c r="I18" s="831">
        <v>3130.75</v>
      </c>
      <c r="J18" s="831">
        <v>5</v>
      </c>
      <c r="K18" s="832">
        <v>15653.75</v>
      </c>
    </row>
    <row r="19" spans="1:11" ht="14.45" customHeight="1" x14ac:dyDescent="0.2">
      <c r="A19" s="821" t="s">
        <v>585</v>
      </c>
      <c r="B19" s="822" t="s">
        <v>586</v>
      </c>
      <c r="C19" s="825" t="s">
        <v>599</v>
      </c>
      <c r="D19" s="839" t="s">
        <v>600</v>
      </c>
      <c r="E19" s="825" t="s">
        <v>1701</v>
      </c>
      <c r="F19" s="839" t="s">
        <v>1702</v>
      </c>
      <c r="G19" s="825" t="s">
        <v>1731</v>
      </c>
      <c r="H19" s="825" t="s">
        <v>1732</v>
      </c>
      <c r="I19" s="831">
        <v>213.35000610351563</v>
      </c>
      <c r="J19" s="831">
        <v>18</v>
      </c>
      <c r="K19" s="832">
        <v>3840.25</v>
      </c>
    </row>
    <row r="20" spans="1:11" ht="14.45" customHeight="1" x14ac:dyDescent="0.2">
      <c r="A20" s="821" t="s">
        <v>585</v>
      </c>
      <c r="B20" s="822" t="s">
        <v>586</v>
      </c>
      <c r="C20" s="825" t="s">
        <v>599</v>
      </c>
      <c r="D20" s="839" t="s">
        <v>600</v>
      </c>
      <c r="E20" s="825" t="s">
        <v>1701</v>
      </c>
      <c r="F20" s="839" t="s">
        <v>1702</v>
      </c>
      <c r="G20" s="825" t="s">
        <v>1733</v>
      </c>
      <c r="H20" s="825" t="s">
        <v>1734</v>
      </c>
      <c r="I20" s="831">
        <v>2722.5</v>
      </c>
      <c r="J20" s="831">
        <v>30</v>
      </c>
      <c r="K20" s="832">
        <v>81675</v>
      </c>
    </row>
    <row r="21" spans="1:11" ht="14.45" customHeight="1" x14ac:dyDescent="0.2">
      <c r="A21" s="821" t="s">
        <v>585</v>
      </c>
      <c r="B21" s="822" t="s">
        <v>586</v>
      </c>
      <c r="C21" s="825" t="s">
        <v>599</v>
      </c>
      <c r="D21" s="839" t="s">
        <v>600</v>
      </c>
      <c r="E21" s="825" t="s">
        <v>1701</v>
      </c>
      <c r="F21" s="839" t="s">
        <v>1702</v>
      </c>
      <c r="G21" s="825" t="s">
        <v>1735</v>
      </c>
      <c r="H21" s="825" t="s">
        <v>1736</v>
      </c>
      <c r="I21" s="831">
        <v>2397.39990234375</v>
      </c>
      <c r="J21" s="831">
        <v>2</v>
      </c>
      <c r="K21" s="832">
        <v>4794.7998046875</v>
      </c>
    </row>
    <row r="22" spans="1:11" ht="14.45" customHeight="1" x14ac:dyDescent="0.2">
      <c r="A22" s="821" t="s">
        <v>585</v>
      </c>
      <c r="B22" s="822" t="s">
        <v>586</v>
      </c>
      <c r="C22" s="825" t="s">
        <v>599</v>
      </c>
      <c r="D22" s="839" t="s">
        <v>600</v>
      </c>
      <c r="E22" s="825" t="s">
        <v>1701</v>
      </c>
      <c r="F22" s="839" t="s">
        <v>1702</v>
      </c>
      <c r="G22" s="825" t="s">
        <v>1737</v>
      </c>
      <c r="H22" s="825" t="s">
        <v>1738</v>
      </c>
      <c r="I22" s="831">
        <v>1149.5</v>
      </c>
      <c r="J22" s="831">
        <v>4</v>
      </c>
      <c r="K22" s="832">
        <v>4598</v>
      </c>
    </row>
    <row r="23" spans="1:11" ht="14.45" customHeight="1" x14ac:dyDescent="0.2">
      <c r="A23" s="821" t="s">
        <v>585</v>
      </c>
      <c r="B23" s="822" t="s">
        <v>586</v>
      </c>
      <c r="C23" s="825" t="s">
        <v>599</v>
      </c>
      <c r="D23" s="839" t="s">
        <v>600</v>
      </c>
      <c r="E23" s="825" t="s">
        <v>1739</v>
      </c>
      <c r="F23" s="839" t="s">
        <v>1740</v>
      </c>
      <c r="G23" s="825" t="s">
        <v>1741</v>
      </c>
      <c r="H23" s="825" t="s">
        <v>1742</v>
      </c>
      <c r="I23" s="831">
        <v>1478.5714285714287</v>
      </c>
      <c r="J23" s="831">
        <v>19</v>
      </c>
      <c r="K23" s="832">
        <v>28225</v>
      </c>
    </row>
    <row r="24" spans="1:11" ht="14.45" customHeight="1" x14ac:dyDescent="0.2">
      <c r="A24" s="821" t="s">
        <v>585</v>
      </c>
      <c r="B24" s="822" t="s">
        <v>586</v>
      </c>
      <c r="C24" s="825" t="s">
        <v>599</v>
      </c>
      <c r="D24" s="839" t="s">
        <v>600</v>
      </c>
      <c r="E24" s="825" t="s">
        <v>1743</v>
      </c>
      <c r="F24" s="839" t="s">
        <v>1744</v>
      </c>
      <c r="G24" s="825" t="s">
        <v>1745</v>
      </c>
      <c r="H24" s="825" t="s">
        <v>1746</v>
      </c>
      <c r="I24" s="831">
        <v>0.30000001192092896</v>
      </c>
      <c r="J24" s="831">
        <v>5000</v>
      </c>
      <c r="K24" s="832">
        <v>1516.4999694824219</v>
      </c>
    </row>
    <row r="25" spans="1:11" ht="14.45" customHeight="1" x14ac:dyDescent="0.2">
      <c r="A25" s="821" t="s">
        <v>585</v>
      </c>
      <c r="B25" s="822" t="s">
        <v>586</v>
      </c>
      <c r="C25" s="825" t="s">
        <v>599</v>
      </c>
      <c r="D25" s="839" t="s">
        <v>600</v>
      </c>
      <c r="E25" s="825" t="s">
        <v>1743</v>
      </c>
      <c r="F25" s="839" t="s">
        <v>1744</v>
      </c>
      <c r="G25" s="825" t="s">
        <v>1747</v>
      </c>
      <c r="H25" s="825" t="s">
        <v>1748</v>
      </c>
      <c r="I25" s="831">
        <v>7.820000171661377</v>
      </c>
      <c r="J25" s="831">
        <v>3</v>
      </c>
      <c r="K25" s="832">
        <v>23.459999084472656</v>
      </c>
    </row>
    <row r="26" spans="1:11" ht="14.45" customHeight="1" x14ac:dyDescent="0.2">
      <c r="A26" s="821" t="s">
        <v>585</v>
      </c>
      <c r="B26" s="822" t="s">
        <v>586</v>
      </c>
      <c r="C26" s="825" t="s">
        <v>599</v>
      </c>
      <c r="D26" s="839" t="s">
        <v>600</v>
      </c>
      <c r="E26" s="825" t="s">
        <v>1743</v>
      </c>
      <c r="F26" s="839" t="s">
        <v>1744</v>
      </c>
      <c r="G26" s="825" t="s">
        <v>1749</v>
      </c>
      <c r="H26" s="825" t="s">
        <v>1750</v>
      </c>
      <c r="I26" s="831">
        <v>0.14999999850988388</v>
      </c>
      <c r="J26" s="831">
        <v>700</v>
      </c>
      <c r="K26" s="832">
        <v>103.9900016784668</v>
      </c>
    </row>
    <row r="27" spans="1:11" ht="14.45" customHeight="1" x14ac:dyDescent="0.2">
      <c r="A27" s="821" t="s">
        <v>585</v>
      </c>
      <c r="B27" s="822" t="s">
        <v>586</v>
      </c>
      <c r="C27" s="825" t="s">
        <v>599</v>
      </c>
      <c r="D27" s="839" t="s">
        <v>600</v>
      </c>
      <c r="E27" s="825" t="s">
        <v>1743</v>
      </c>
      <c r="F27" s="839" t="s">
        <v>1744</v>
      </c>
      <c r="G27" s="825" t="s">
        <v>1751</v>
      </c>
      <c r="H27" s="825" t="s">
        <v>1752</v>
      </c>
      <c r="I27" s="831">
        <v>0.16499999910593033</v>
      </c>
      <c r="J27" s="831">
        <v>1300</v>
      </c>
      <c r="K27" s="832">
        <v>214</v>
      </c>
    </row>
    <row r="28" spans="1:11" ht="14.45" customHeight="1" x14ac:dyDescent="0.2">
      <c r="A28" s="821" t="s">
        <v>585</v>
      </c>
      <c r="B28" s="822" t="s">
        <v>586</v>
      </c>
      <c r="C28" s="825" t="s">
        <v>599</v>
      </c>
      <c r="D28" s="839" t="s">
        <v>600</v>
      </c>
      <c r="E28" s="825" t="s">
        <v>1743</v>
      </c>
      <c r="F28" s="839" t="s">
        <v>1744</v>
      </c>
      <c r="G28" s="825" t="s">
        <v>1753</v>
      </c>
      <c r="H28" s="825" t="s">
        <v>1754</v>
      </c>
      <c r="I28" s="831">
        <v>30.780000686645508</v>
      </c>
      <c r="J28" s="831">
        <v>2</v>
      </c>
      <c r="K28" s="832">
        <v>61.560001373291016</v>
      </c>
    </row>
    <row r="29" spans="1:11" ht="14.45" customHeight="1" x14ac:dyDescent="0.2">
      <c r="A29" s="821" t="s">
        <v>585</v>
      </c>
      <c r="B29" s="822" t="s">
        <v>586</v>
      </c>
      <c r="C29" s="825" t="s">
        <v>599</v>
      </c>
      <c r="D29" s="839" t="s">
        <v>600</v>
      </c>
      <c r="E29" s="825" t="s">
        <v>1743</v>
      </c>
      <c r="F29" s="839" t="s">
        <v>1744</v>
      </c>
      <c r="G29" s="825" t="s">
        <v>1753</v>
      </c>
      <c r="H29" s="825" t="s">
        <v>1755</v>
      </c>
      <c r="I29" s="831">
        <v>30.780000686645508</v>
      </c>
      <c r="J29" s="831">
        <v>6</v>
      </c>
      <c r="K29" s="832">
        <v>184.68000411987305</v>
      </c>
    </row>
    <row r="30" spans="1:11" ht="14.45" customHeight="1" x14ac:dyDescent="0.2">
      <c r="A30" s="821" t="s">
        <v>585</v>
      </c>
      <c r="B30" s="822" t="s">
        <v>586</v>
      </c>
      <c r="C30" s="825" t="s">
        <v>599</v>
      </c>
      <c r="D30" s="839" t="s">
        <v>600</v>
      </c>
      <c r="E30" s="825" t="s">
        <v>1756</v>
      </c>
      <c r="F30" s="839" t="s">
        <v>1757</v>
      </c>
      <c r="G30" s="825" t="s">
        <v>1758</v>
      </c>
      <c r="H30" s="825" t="s">
        <v>1759</v>
      </c>
      <c r="I30" s="831">
        <v>484</v>
      </c>
      <c r="J30" s="831">
        <v>240</v>
      </c>
      <c r="K30" s="832">
        <v>116160</v>
      </c>
    </row>
    <row r="31" spans="1:11" ht="14.45" customHeight="1" x14ac:dyDescent="0.2">
      <c r="A31" s="821" t="s">
        <v>585</v>
      </c>
      <c r="B31" s="822" t="s">
        <v>586</v>
      </c>
      <c r="C31" s="825" t="s">
        <v>599</v>
      </c>
      <c r="D31" s="839" t="s">
        <v>600</v>
      </c>
      <c r="E31" s="825" t="s">
        <v>1756</v>
      </c>
      <c r="F31" s="839" t="s">
        <v>1757</v>
      </c>
      <c r="G31" s="825" t="s">
        <v>1760</v>
      </c>
      <c r="H31" s="825" t="s">
        <v>1761</v>
      </c>
      <c r="I31" s="831">
        <v>20.402857371738978</v>
      </c>
      <c r="J31" s="831">
        <v>2800</v>
      </c>
      <c r="K31" s="832">
        <v>57126.560546875</v>
      </c>
    </row>
    <row r="32" spans="1:11" ht="14.45" customHeight="1" x14ac:dyDescent="0.2">
      <c r="A32" s="821" t="s">
        <v>585</v>
      </c>
      <c r="B32" s="822" t="s">
        <v>586</v>
      </c>
      <c r="C32" s="825" t="s">
        <v>599</v>
      </c>
      <c r="D32" s="839" t="s">
        <v>600</v>
      </c>
      <c r="E32" s="825" t="s">
        <v>1756</v>
      </c>
      <c r="F32" s="839" t="s">
        <v>1757</v>
      </c>
      <c r="G32" s="825" t="s">
        <v>1762</v>
      </c>
      <c r="H32" s="825" t="s">
        <v>1763</v>
      </c>
      <c r="I32" s="831">
        <v>2.0399999618530273</v>
      </c>
      <c r="J32" s="831">
        <v>100</v>
      </c>
      <c r="K32" s="832">
        <v>204.49000549316406</v>
      </c>
    </row>
    <row r="33" spans="1:11" ht="14.45" customHeight="1" x14ac:dyDescent="0.2">
      <c r="A33" s="821" t="s">
        <v>585</v>
      </c>
      <c r="B33" s="822" t="s">
        <v>586</v>
      </c>
      <c r="C33" s="825" t="s">
        <v>599</v>
      </c>
      <c r="D33" s="839" t="s">
        <v>600</v>
      </c>
      <c r="E33" s="825" t="s">
        <v>1756</v>
      </c>
      <c r="F33" s="839" t="s">
        <v>1757</v>
      </c>
      <c r="G33" s="825" t="s">
        <v>1764</v>
      </c>
      <c r="H33" s="825" t="s">
        <v>1765</v>
      </c>
      <c r="I33" s="831">
        <v>4.3600001335144043</v>
      </c>
      <c r="J33" s="831">
        <v>50</v>
      </c>
      <c r="K33" s="832">
        <v>217.80000305175781</v>
      </c>
    </row>
    <row r="34" spans="1:11" ht="14.45" customHeight="1" x14ac:dyDescent="0.2">
      <c r="A34" s="821" t="s">
        <v>585</v>
      </c>
      <c r="B34" s="822" t="s">
        <v>586</v>
      </c>
      <c r="C34" s="825" t="s">
        <v>599</v>
      </c>
      <c r="D34" s="839" t="s">
        <v>600</v>
      </c>
      <c r="E34" s="825" t="s">
        <v>1756</v>
      </c>
      <c r="F34" s="839" t="s">
        <v>1757</v>
      </c>
      <c r="G34" s="825" t="s">
        <v>1766</v>
      </c>
      <c r="H34" s="825" t="s">
        <v>1767</v>
      </c>
      <c r="I34" s="831">
        <v>25.409999847412109</v>
      </c>
      <c r="J34" s="831">
        <v>300</v>
      </c>
      <c r="K34" s="832">
        <v>7623</v>
      </c>
    </row>
    <row r="35" spans="1:11" ht="14.45" customHeight="1" x14ac:dyDescent="0.2">
      <c r="A35" s="821" t="s">
        <v>585</v>
      </c>
      <c r="B35" s="822" t="s">
        <v>586</v>
      </c>
      <c r="C35" s="825" t="s">
        <v>599</v>
      </c>
      <c r="D35" s="839" t="s">
        <v>600</v>
      </c>
      <c r="E35" s="825" t="s">
        <v>1756</v>
      </c>
      <c r="F35" s="839" t="s">
        <v>1757</v>
      </c>
      <c r="G35" s="825" t="s">
        <v>1768</v>
      </c>
      <c r="H35" s="825" t="s">
        <v>1769</v>
      </c>
      <c r="I35" s="831">
        <v>275.8800048828125</v>
      </c>
      <c r="J35" s="831">
        <v>40</v>
      </c>
      <c r="K35" s="832">
        <v>11035.2001953125</v>
      </c>
    </row>
    <row r="36" spans="1:11" ht="14.45" customHeight="1" x14ac:dyDescent="0.2">
      <c r="A36" s="821" t="s">
        <v>585</v>
      </c>
      <c r="B36" s="822" t="s">
        <v>586</v>
      </c>
      <c r="C36" s="825" t="s">
        <v>599</v>
      </c>
      <c r="D36" s="839" t="s">
        <v>600</v>
      </c>
      <c r="E36" s="825" t="s">
        <v>1756</v>
      </c>
      <c r="F36" s="839" t="s">
        <v>1757</v>
      </c>
      <c r="G36" s="825" t="s">
        <v>1770</v>
      </c>
      <c r="H36" s="825" t="s">
        <v>1771</v>
      </c>
      <c r="I36" s="831">
        <v>15.920000076293945</v>
      </c>
      <c r="J36" s="831">
        <v>100</v>
      </c>
      <c r="K36" s="832">
        <v>1592</v>
      </c>
    </row>
    <row r="37" spans="1:11" ht="14.45" customHeight="1" x14ac:dyDescent="0.2">
      <c r="A37" s="821" t="s">
        <v>585</v>
      </c>
      <c r="B37" s="822" t="s">
        <v>586</v>
      </c>
      <c r="C37" s="825" t="s">
        <v>599</v>
      </c>
      <c r="D37" s="839" t="s">
        <v>600</v>
      </c>
      <c r="E37" s="825" t="s">
        <v>1756</v>
      </c>
      <c r="F37" s="839" t="s">
        <v>1757</v>
      </c>
      <c r="G37" s="825" t="s">
        <v>1772</v>
      </c>
      <c r="H37" s="825" t="s">
        <v>1773</v>
      </c>
      <c r="I37" s="831">
        <v>99.220001220703125</v>
      </c>
      <c r="J37" s="831">
        <v>10</v>
      </c>
      <c r="K37" s="832">
        <v>992.20001220703125</v>
      </c>
    </row>
    <row r="38" spans="1:11" ht="14.45" customHeight="1" x14ac:dyDescent="0.2">
      <c r="A38" s="821" t="s">
        <v>585</v>
      </c>
      <c r="B38" s="822" t="s">
        <v>586</v>
      </c>
      <c r="C38" s="825" t="s">
        <v>599</v>
      </c>
      <c r="D38" s="839" t="s">
        <v>600</v>
      </c>
      <c r="E38" s="825" t="s">
        <v>1756</v>
      </c>
      <c r="F38" s="839" t="s">
        <v>1757</v>
      </c>
      <c r="G38" s="825" t="s">
        <v>1774</v>
      </c>
      <c r="H38" s="825" t="s">
        <v>1775</v>
      </c>
      <c r="I38" s="831">
        <v>1.8200000524520874</v>
      </c>
      <c r="J38" s="831">
        <v>1200</v>
      </c>
      <c r="K38" s="832">
        <v>2184</v>
      </c>
    </row>
    <row r="39" spans="1:11" ht="14.45" customHeight="1" x14ac:dyDescent="0.2">
      <c r="A39" s="821" t="s">
        <v>585</v>
      </c>
      <c r="B39" s="822" t="s">
        <v>586</v>
      </c>
      <c r="C39" s="825" t="s">
        <v>599</v>
      </c>
      <c r="D39" s="839" t="s">
        <v>600</v>
      </c>
      <c r="E39" s="825" t="s">
        <v>1756</v>
      </c>
      <c r="F39" s="839" t="s">
        <v>1757</v>
      </c>
      <c r="G39" s="825" t="s">
        <v>1776</v>
      </c>
      <c r="H39" s="825" t="s">
        <v>1777</v>
      </c>
      <c r="I39" s="831">
        <v>1.8200000524520874</v>
      </c>
      <c r="J39" s="831">
        <v>2800</v>
      </c>
      <c r="K39" s="832">
        <v>5082</v>
      </c>
    </row>
    <row r="40" spans="1:11" ht="14.45" customHeight="1" x14ac:dyDescent="0.2">
      <c r="A40" s="821" t="s">
        <v>585</v>
      </c>
      <c r="B40" s="822" t="s">
        <v>586</v>
      </c>
      <c r="C40" s="825" t="s">
        <v>599</v>
      </c>
      <c r="D40" s="839" t="s">
        <v>600</v>
      </c>
      <c r="E40" s="825" t="s">
        <v>1756</v>
      </c>
      <c r="F40" s="839" t="s">
        <v>1757</v>
      </c>
      <c r="G40" s="825" t="s">
        <v>1778</v>
      </c>
      <c r="H40" s="825" t="s">
        <v>1779</v>
      </c>
      <c r="I40" s="831">
        <v>1.8862500041723251</v>
      </c>
      <c r="J40" s="831">
        <v>3700</v>
      </c>
      <c r="K40" s="832">
        <v>6990.5499877929688</v>
      </c>
    </row>
    <row r="41" spans="1:11" ht="14.45" customHeight="1" x14ac:dyDescent="0.2">
      <c r="A41" s="821" t="s">
        <v>585</v>
      </c>
      <c r="B41" s="822" t="s">
        <v>586</v>
      </c>
      <c r="C41" s="825" t="s">
        <v>599</v>
      </c>
      <c r="D41" s="839" t="s">
        <v>600</v>
      </c>
      <c r="E41" s="825" t="s">
        <v>1756</v>
      </c>
      <c r="F41" s="839" t="s">
        <v>1757</v>
      </c>
      <c r="G41" s="825" t="s">
        <v>1780</v>
      </c>
      <c r="H41" s="825" t="s">
        <v>1781</v>
      </c>
      <c r="I41" s="831">
        <v>1.0533332824707031</v>
      </c>
      <c r="J41" s="831">
        <v>1500</v>
      </c>
      <c r="K41" s="832">
        <v>1580</v>
      </c>
    </row>
    <row r="42" spans="1:11" ht="14.45" customHeight="1" x14ac:dyDescent="0.2">
      <c r="A42" s="821" t="s">
        <v>585</v>
      </c>
      <c r="B42" s="822" t="s">
        <v>586</v>
      </c>
      <c r="C42" s="825" t="s">
        <v>599</v>
      </c>
      <c r="D42" s="839" t="s">
        <v>600</v>
      </c>
      <c r="E42" s="825" t="s">
        <v>1756</v>
      </c>
      <c r="F42" s="839" t="s">
        <v>1757</v>
      </c>
      <c r="G42" s="825" t="s">
        <v>1782</v>
      </c>
      <c r="H42" s="825" t="s">
        <v>1783</v>
      </c>
      <c r="I42" s="831">
        <v>11.739999771118164</v>
      </c>
      <c r="J42" s="831">
        <v>460</v>
      </c>
      <c r="K42" s="832">
        <v>5400.400146484375</v>
      </c>
    </row>
    <row r="43" spans="1:11" ht="14.45" customHeight="1" x14ac:dyDescent="0.2">
      <c r="A43" s="821" t="s">
        <v>585</v>
      </c>
      <c r="B43" s="822" t="s">
        <v>586</v>
      </c>
      <c r="C43" s="825" t="s">
        <v>599</v>
      </c>
      <c r="D43" s="839" t="s">
        <v>600</v>
      </c>
      <c r="E43" s="825" t="s">
        <v>1756</v>
      </c>
      <c r="F43" s="839" t="s">
        <v>1757</v>
      </c>
      <c r="G43" s="825" t="s">
        <v>1784</v>
      </c>
      <c r="H43" s="825" t="s">
        <v>1785</v>
      </c>
      <c r="I43" s="831">
        <v>160.92999267578125</v>
      </c>
      <c r="J43" s="831">
        <v>10</v>
      </c>
      <c r="K43" s="832">
        <v>1609.300048828125</v>
      </c>
    </row>
    <row r="44" spans="1:11" ht="14.45" customHeight="1" x14ac:dyDescent="0.2">
      <c r="A44" s="821" t="s">
        <v>585</v>
      </c>
      <c r="B44" s="822" t="s">
        <v>586</v>
      </c>
      <c r="C44" s="825" t="s">
        <v>599</v>
      </c>
      <c r="D44" s="839" t="s">
        <v>600</v>
      </c>
      <c r="E44" s="825" t="s">
        <v>1756</v>
      </c>
      <c r="F44" s="839" t="s">
        <v>1757</v>
      </c>
      <c r="G44" s="825" t="s">
        <v>1786</v>
      </c>
      <c r="H44" s="825" t="s">
        <v>1787</v>
      </c>
      <c r="I44" s="831">
        <v>311.67001342773438</v>
      </c>
      <c r="J44" s="831">
        <v>5</v>
      </c>
      <c r="K44" s="832">
        <v>1558.3499755859375</v>
      </c>
    </row>
    <row r="45" spans="1:11" ht="14.45" customHeight="1" x14ac:dyDescent="0.2">
      <c r="A45" s="821" t="s">
        <v>585</v>
      </c>
      <c r="B45" s="822" t="s">
        <v>586</v>
      </c>
      <c r="C45" s="825" t="s">
        <v>599</v>
      </c>
      <c r="D45" s="839" t="s">
        <v>600</v>
      </c>
      <c r="E45" s="825" t="s">
        <v>1756</v>
      </c>
      <c r="F45" s="839" t="s">
        <v>1757</v>
      </c>
      <c r="G45" s="825" t="s">
        <v>1788</v>
      </c>
      <c r="H45" s="825" t="s">
        <v>1789</v>
      </c>
      <c r="I45" s="831">
        <v>321.75</v>
      </c>
      <c r="J45" s="831">
        <v>5</v>
      </c>
      <c r="K45" s="832">
        <v>1608.75</v>
      </c>
    </row>
    <row r="46" spans="1:11" ht="14.45" customHeight="1" x14ac:dyDescent="0.2">
      <c r="A46" s="821" t="s">
        <v>585</v>
      </c>
      <c r="B46" s="822" t="s">
        <v>586</v>
      </c>
      <c r="C46" s="825" t="s">
        <v>599</v>
      </c>
      <c r="D46" s="839" t="s">
        <v>600</v>
      </c>
      <c r="E46" s="825" t="s">
        <v>1756</v>
      </c>
      <c r="F46" s="839" t="s">
        <v>1757</v>
      </c>
      <c r="G46" s="825" t="s">
        <v>1790</v>
      </c>
      <c r="H46" s="825" t="s">
        <v>1791</v>
      </c>
      <c r="I46" s="831">
        <v>4.8000001907348633</v>
      </c>
      <c r="J46" s="831">
        <v>600</v>
      </c>
      <c r="K46" s="832">
        <v>2880</v>
      </c>
    </row>
    <row r="47" spans="1:11" ht="14.45" customHeight="1" x14ac:dyDescent="0.2">
      <c r="A47" s="821" t="s">
        <v>585</v>
      </c>
      <c r="B47" s="822" t="s">
        <v>586</v>
      </c>
      <c r="C47" s="825" t="s">
        <v>599</v>
      </c>
      <c r="D47" s="839" t="s">
        <v>600</v>
      </c>
      <c r="E47" s="825" t="s">
        <v>1756</v>
      </c>
      <c r="F47" s="839" t="s">
        <v>1757</v>
      </c>
      <c r="G47" s="825" t="s">
        <v>1792</v>
      </c>
      <c r="H47" s="825" t="s">
        <v>1793</v>
      </c>
      <c r="I47" s="831">
        <v>84.255001068115234</v>
      </c>
      <c r="J47" s="831">
        <v>36</v>
      </c>
      <c r="K47" s="832">
        <v>2953.8800048828125</v>
      </c>
    </row>
    <row r="48" spans="1:11" ht="14.45" customHeight="1" x14ac:dyDescent="0.2">
      <c r="A48" s="821" t="s">
        <v>585</v>
      </c>
      <c r="B48" s="822" t="s">
        <v>586</v>
      </c>
      <c r="C48" s="825" t="s">
        <v>599</v>
      </c>
      <c r="D48" s="839" t="s">
        <v>600</v>
      </c>
      <c r="E48" s="825" t="s">
        <v>1756</v>
      </c>
      <c r="F48" s="839" t="s">
        <v>1757</v>
      </c>
      <c r="G48" s="825" t="s">
        <v>1794</v>
      </c>
      <c r="H48" s="825" t="s">
        <v>1795</v>
      </c>
      <c r="I48" s="831">
        <v>1.5</v>
      </c>
      <c r="J48" s="831">
        <v>2000</v>
      </c>
      <c r="K48" s="832">
        <v>3000</v>
      </c>
    </row>
    <row r="49" spans="1:11" ht="14.45" customHeight="1" x14ac:dyDescent="0.2">
      <c r="A49" s="821" t="s">
        <v>585</v>
      </c>
      <c r="B49" s="822" t="s">
        <v>586</v>
      </c>
      <c r="C49" s="825" t="s">
        <v>599</v>
      </c>
      <c r="D49" s="839" t="s">
        <v>600</v>
      </c>
      <c r="E49" s="825" t="s">
        <v>1756</v>
      </c>
      <c r="F49" s="839" t="s">
        <v>1757</v>
      </c>
      <c r="G49" s="825" t="s">
        <v>1796</v>
      </c>
      <c r="H49" s="825" t="s">
        <v>1797</v>
      </c>
      <c r="I49" s="831">
        <v>29.040000915527344</v>
      </c>
      <c r="J49" s="831">
        <v>5</v>
      </c>
      <c r="K49" s="832">
        <v>145.19999694824219</v>
      </c>
    </row>
    <row r="50" spans="1:11" ht="14.45" customHeight="1" x14ac:dyDescent="0.2">
      <c r="A50" s="821" t="s">
        <v>585</v>
      </c>
      <c r="B50" s="822" t="s">
        <v>586</v>
      </c>
      <c r="C50" s="825" t="s">
        <v>599</v>
      </c>
      <c r="D50" s="839" t="s">
        <v>600</v>
      </c>
      <c r="E50" s="825" t="s">
        <v>1756</v>
      </c>
      <c r="F50" s="839" t="s">
        <v>1757</v>
      </c>
      <c r="G50" s="825" t="s">
        <v>1798</v>
      </c>
      <c r="H50" s="825" t="s">
        <v>1799</v>
      </c>
      <c r="I50" s="831">
        <v>22.870000839233398</v>
      </c>
      <c r="J50" s="831">
        <v>50</v>
      </c>
      <c r="K50" s="832">
        <v>1143.489990234375</v>
      </c>
    </row>
    <row r="51" spans="1:11" ht="14.45" customHeight="1" x14ac:dyDescent="0.2">
      <c r="A51" s="821" t="s">
        <v>585</v>
      </c>
      <c r="B51" s="822" t="s">
        <v>586</v>
      </c>
      <c r="C51" s="825" t="s">
        <v>599</v>
      </c>
      <c r="D51" s="839" t="s">
        <v>600</v>
      </c>
      <c r="E51" s="825" t="s">
        <v>1756</v>
      </c>
      <c r="F51" s="839" t="s">
        <v>1757</v>
      </c>
      <c r="G51" s="825" t="s">
        <v>1800</v>
      </c>
      <c r="H51" s="825" t="s">
        <v>1801</v>
      </c>
      <c r="I51" s="831">
        <v>44.770000457763672</v>
      </c>
      <c r="J51" s="831">
        <v>5</v>
      </c>
      <c r="K51" s="832">
        <v>223.85000610351563</v>
      </c>
    </row>
    <row r="52" spans="1:11" ht="14.45" customHeight="1" x14ac:dyDescent="0.2">
      <c r="A52" s="821" t="s">
        <v>585</v>
      </c>
      <c r="B52" s="822" t="s">
        <v>586</v>
      </c>
      <c r="C52" s="825" t="s">
        <v>599</v>
      </c>
      <c r="D52" s="839" t="s">
        <v>600</v>
      </c>
      <c r="E52" s="825" t="s">
        <v>1756</v>
      </c>
      <c r="F52" s="839" t="s">
        <v>1757</v>
      </c>
      <c r="G52" s="825" t="s">
        <v>1802</v>
      </c>
      <c r="H52" s="825" t="s">
        <v>1803</v>
      </c>
      <c r="I52" s="831">
        <v>9.1999998092651367</v>
      </c>
      <c r="J52" s="831">
        <v>650</v>
      </c>
      <c r="K52" s="832">
        <v>5980</v>
      </c>
    </row>
    <row r="53" spans="1:11" ht="14.45" customHeight="1" x14ac:dyDescent="0.2">
      <c r="A53" s="821" t="s">
        <v>585</v>
      </c>
      <c r="B53" s="822" t="s">
        <v>586</v>
      </c>
      <c r="C53" s="825" t="s">
        <v>599</v>
      </c>
      <c r="D53" s="839" t="s">
        <v>600</v>
      </c>
      <c r="E53" s="825" t="s">
        <v>1756</v>
      </c>
      <c r="F53" s="839" t="s">
        <v>1757</v>
      </c>
      <c r="G53" s="825" t="s">
        <v>1804</v>
      </c>
      <c r="H53" s="825" t="s">
        <v>1805</v>
      </c>
      <c r="I53" s="831">
        <v>4.559999942779541</v>
      </c>
      <c r="J53" s="831">
        <v>100</v>
      </c>
      <c r="K53" s="832">
        <v>456</v>
      </c>
    </row>
    <row r="54" spans="1:11" ht="14.45" customHeight="1" x14ac:dyDescent="0.2">
      <c r="A54" s="821" t="s">
        <v>585</v>
      </c>
      <c r="B54" s="822" t="s">
        <v>586</v>
      </c>
      <c r="C54" s="825" t="s">
        <v>599</v>
      </c>
      <c r="D54" s="839" t="s">
        <v>600</v>
      </c>
      <c r="E54" s="825" t="s">
        <v>1756</v>
      </c>
      <c r="F54" s="839" t="s">
        <v>1757</v>
      </c>
      <c r="G54" s="825" t="s">
        <v>1806</v>
      </c>
      <c r="H54" s="825" t="s">
        <v>1807</v>
      </c>
      <c r="I54" s="831">
        <v>141.89999389648438</v>
      </c>
      <c r="J54" s="831">
        <v>27</v>
      </c>
      <c r="K54" s="832">
        <v>3831.159912109375</v>
      </c>
    </row>
    <row r="55" spans="1:11" ht="14.45" customHeight="1" x14ac:dyDescent="0.2">
      <c r="A55" s="821" t="s">
        <v>585</v>
      </c>
      <c r="B55" s="822" t="s">
        <v>586</v>
      </c>
      <c r="C55" s="825" t="s">
        <v>599</v>
      </c>
      <c r="D55" s="839" t="s">
        <v>600</v>
      </c>
      <c r="E55" s="825" t="s">
        <v>1756</v>
      </c>
      <c r="F55" s="839" t="s">
        <v>1757</v>
      </c>
      <c r="G55" s="825" t="s">
        <v>1806</v>
      </c>
      <c r="H55" s="825" t="s">
        <v>1808</v>
      </c>
      <c r="I55" s="831">
        <v>141.89999389648438</v>
      </c>
      <c r="J55" s="831">
        <v>40</v>
      </c>
      <c r="K55" s="832">
        <v>5675.8701171875</v>
      </c>
    </row>
    <row r="56" spans="1:11" ht="14.45" customHeight="1" x14ac:dyDescent="0.2">
      <c r="A56" s="821" t="s">
        <v>585</v>
      </c>
      <c r="B56" s="822" t="s">
        <v>586</v>
      </c>
      <c r="C56" s="825" t="s">
        <v>599</v>
      </c>
      <c r="D56" s="839" t="s">
        <v>600</v>
      </c>
      <c r="E56" s="825" t="s">
        <v>1756</v>
      </c>
      <c r="F56" s="839" t="s">
        <v>1757</v>
      </c>
      <c r="G56" s="825" t="s">
        <v>1809</v>
      </c>
      <c r="H56" s="825" t="s">
        <v>1810</v>
      </c>
      <c r="I56" s="831">
        <v>384.125</v>
      </c>
      <c r="J56" s="831">
        <v>16</v>
      </c>
      <c r="K56" s="832">
        <v>5926.530029296875</v>
      </c>
    </row>
    <row r="57" spans="1:11" ht="14.45" customHeight="1" x14ac:dyDescent="0.2">
      <c r="A57" s="821" t="s">
        <v>585</v>
      </c>
      <c r="B57" s="822" t="s">
        <v>586</v>
      </c>
      <c r="C57" s="825" t="s">
        <v>599</v>
      </c>
      <c r="D57" s="839" t="s">
        <v>600</v>
      </c>
      <c r="E57" s="825" t="s">
        <v>1756</v>
      </c>
      <c r="F57" s="839" t="s">
        <v>1757</v>
      </c>
      <c r="G57" s="825" t="s">
        <v>1811</v>
      </c>
      <c r="H57" s="825" t="s">
        <v>1812</v>
      </c>
      <c r="I57" s="831">
        <v>0.81999999284744263</v>
      </c>
      <c r="J57" s="831">
        <v>1000</v>
      </c>
      <c r="K57" s="832">
        <v>820</v>
      </c>
    </row>
    <row r="58" spans="1:11" ht="14.45" customHeight="1" x14ac:dyDescent="0.2">
      <c r="A58" s="821" t="s">
        <v>585</v>
      </c>
      <c r="B58" s="822" t="s">
        <v>586</v>
      </c>
      <c r="C58" s="825" t="s">
        <v>599</v>
      </c>
      <c r="D58" s="839" t="s">
        <v>600</v>
      </c>
      <c r="E58" s="825" t="s">
        <v>1756</v>
      </c>
      <c r="F58" s="839" t="s">
        <v>1757</v>
      </c>
      <c r="G58" s="825" t="s">
        <v>1811</v>
      </c>
      <c r="H58" s="825" t="s">
        <v>1813</v>
      </c>
      <c r="I58" s="831">
        <v>0.82999998331069946</v>
      </c>
      <c r="J58" s="831">
        <v>500</v>
      </c>
      <c r="K58" s="832">
        <v>415</v>
      </c>
    </row>
    <row r="59" spans="1:11" ht="14.45" customHeight="1" x14ac:dyDescent="0.2">
      <c r="A59" s="821" t="s">
        <v>585</v>
      </c>
      <c r="B59" s="822" t="s">
        <v>586</v>
      </c>
      <c r="C59" s="825" t="s">
        <v>599</v>
      </c>
      <c r="D59" s="839" t="s">
        <v>600</v>
      </c>
      <c r="E59" s="825" t="s">
        <v>1756</v>
      </c>
      <c r="F59" s="839" t="s">
        <v>1757</v>
      </c>
      <c r="G59" s="825" t="s">
        <v>1814</v>
      </c>
      <c r="H59" s="825" t="s">
        <v>1815</v>
      </c>
      <c r="I59" s="831">
        <v>0.43000000715255737</v>
      </c>
      <c r="J59" s="831">
        <v>500</v>
      </c>
      <c r="K59" s="832">
        <v>215</v>
      </c>
    </row>
    <row r="60" spans="1:11" ht="14.45" customHeight="1" x14ac:dyDescent="0.2">
      <c r="A60" s="821" t="s">
        <v>585</v>
      </c>
      <c r="B60" s="822" t="s">
        <v>586</v>
      </c>
      <c r="C60" s="825" t="s">
        <v>599</v>
      </c>
      <c r="D60" s="839" t="s">
        <v>600</v>
      </c>
      <c r="E60" s="825" t="s">
        <v>1756</v>
      </c>
      <c r="F60" s="839" t="s">
        <v>1757</v>
      </c>
      <c r="G60" s="825" t="s">
        <v>1816</v>
      </c>
      <c r="H60" s="825" t="s">
        <v>1817</v>
      </c>
      <c r="I60" s="831">
        <v>1.9549999535083771</v>
      </c>
      <c r="J60" s="831">
        <v>8000</v>
      </c>
      <c r="K60" s="832">
        <v>15662.450439453125</v>
      </c>
    </row>
    <row r="61" spans="1:11" ht="14.45" customHeight="1" x14ac:dyDescent="0.2">
      <c r="A61" s="821" t="s">
        <v>585</v>
      </c>
      <c r="B61" s="822" t="s">
        <v>586</v>
      </c>
      <c r="C61" s="825" t="s">
        <v>599</v>
      </c>
      <c r="D61" s="839" t="s">
        <v>600</v>
      </c>
      <c r="E61" s="825" t="s">
        <v>1756</v>
      </c>
      <c r="F61" s="839" t="s">
        <v>1757</v>
      </c>
      <c r="G61" s="825" t="s">
        <v>1818</v>
      </c>
      <c r="H61" s="825" t="s">
        <v>1819</v>
      </c>
      <c r="I61" s="831">
        <v>0.57999998331069946</v>
      </c>
      <c r="J61" s="831">
        <v>1200</v>
      </c>
      <c r="K61" s="832">
        <v>696</v>
      </c>
    </row>
    <row r="62" spans="1:11" ht="14.45" customHeight="1" x14ac:dyDescent="0.2">
      <c r="A62" s="821" t="s">
        <v>585</v>
      </c>
      <c r="B62" s="822" t="s">
        <v>586</v>
      </c>
      <c r="C62" s="825" t="s">
        <v>599</v>
      </c>
      <c r="D62" s="839" t="s">
        <v>600</v>
      </c>
      <c r="E62" s="825" t="s">
        <v>1756</v>
      </c>
      <c r="F62" s="839" t="s">
        <v>1757</v>
      </c>
      <c r="G62" s="825" t="s">
        <v>1818</v>
      </c>
      <c r="H62" s="825" t="s">
        <v>1820</v>
      </c>
      <c r="I62" s="831">
        <v>0.5899999737739563</v>
      </c>
      <c r="J62" s="831">
        <v>500</v>
      </c>
      <c r="K62" s="832">
        <v>295</v>
      </c>
    </row>
    <row r="63" spans="1:11" ht="14.45" customHeight="1" x14ac:dyDescent="0.2">
      <c r="A63" s="821" t="s">
        <v>585</v>
      </c>
      <c r="B63" s="822" t="s">
        <v>586</v>
      </c>
      <c r="C63" s="825" t="s">
        <v>599</v>
      </c>
      <c r="D63" s="839" t="s">
        <v>600</v>
      </c>
      <c r="E63" s="825" t="s">
        <v>1756</v>
      </c>
      <c r="F63" s="839" t="s">
        <v>1757</v>
      </c>
      <c r="G63" s="825" t="s">
        <v>1821</v>
      </c>
      <c r="H63" s="825" t="s">
        <v>1822</v>
      </c>
      <c r="I63" s="831">
        <v>2.119999885559082</v>
      </c>
      <c r="J63" s="831">
        <v>500</v>
      </c>
      <c r="K63" s="832">
        <v>1060</v>
      </c>
    </row>
    <row r="64" spans="1:11" ht="14.45" customHeight="1" x14ac:dyDescent="0.2">
      <c r="A64" s="821" t="s">
        <v>585</v>
      </c>
      <c r="B64" s="822" t="s">
        <v>586</v>
      </c>
      <c r="C64" s="825" t="s">
        <v>599</v>
      </c>
      <c r="D64" s="839" t="s">
        <v>600</v>
      </c>
      <c r="E64" s="825" t="s">
        <v>1756</v>
      </c>
      <c r="F64" s="839" t="s">
        <v>1757</v>
      </c>
      <c r="G64" s="825" t="s">
        <v>1823</v>
      </c>
      <c r="H64" s="825" t="s">
        <v>1824</v>
      </c>
      <c r="I64" s="831">
        <v>1.8400000333786011</v>
      </c>
      <c r="J64" s="831">
        <v>400</v>
      </c>
      <c r="K64" s="832">
        <v>736</v>
      </c>
    </row>
    <row r="65" spans="1:11" ht="14.45" customHeight="1" x14ac:dyDescent="0.2">
      <c r="A65" s="821" t="s">
        <v>585</v>
      </c>
      <c r="B65" s="822" t="s">
        <v>586</v>
      </c>
      <c r="C65" s="825" t="s">
        <v>599</v>
      </c>
      <c r="D65" s="839" t="s">
        <v>600</v>
      </c>
      <c r="E65" s="825" t="s">
        <v>1756</v>
      </c>
      <c r="F65" s="839" t="s">
        <v>1757</v>
      </c>
      <c r="G65" s="825" t="s">
        <v>1825</v>
      </c>
      <c r="H65" s="825" t="s">
        <v>1826</v>
      </c>
      <c r="I65" s="831">
        <v>11.25</v>
      </c>
      <c r="J65" s="831">
        <v>100</v>
      </c>
      <c r="K65" s="832">
        <v>1125.300048828125</v>
      </c>
    </row>
    <row r="66" spans="1:11" ht="14.45" customHeight="1" x14ac:dyDescent="0.2">
      <c r="A66" s="821" t="s">
        <v>585</v>
      </c>
      <c r="B66" s="822" t="s">
        <v>586</v>
      </c>
      <c r="C66" s="825" t="s">
        <v>599</v>
      </c>
      <c r="D66" s="839" t="s">
        <v>600</v>
      </c>
      <c r="E66" s="825" t="s">
        <v>1756</v>
      </c>
      <c r="F66" s="839" t="s">
        <v>1757</v>
      </c>
      <c r="G66" s="825" t="s">
        <v>1827</v>
      </c>
      <c r="H66" s="825" t="s">
        <v>1828</v>
      </c>
      <c r="I66" s="831">
        <v>5.1199999252955122</v>
      </c>
      <c r="J66" s="831">
        <v>1900</v>
      </c>
      <c r="K66" s="832">
        <v>9045.2000122070313</v>
      </c>
    </row>
    <row r="67" spans="1:11" ht="14.45" customHeight="1" x14ac:dyDescent="0.2">
      <c r="A67" s="821" t="s">
        <v>585</v>
      </c>
      <c r="B67" s="822" t="s">
        <v>586</v>
      </c>
      <c r="C67" s="825" t="s">
        <v>599</v>
      </c>
      <c r="D67" s="839" t="s">
        <v>600</v>
      </c>
      <c r="E67" s="825" t="s">
        <v>1756</v>
      </c>
      <c r="F67" s="839" t="s">
        <v>1757</v>
      </c>
      <c r="G67" s="825" t="s">
        <v>1829</v>
      </c>
      <c r="H67" s="825" t="s">
        <v>1830</v>
      </c>
      <c r="I67" s="831">
        <v>0.4699999988079071</v>
      </c>
      <c r="J67" s="831">
        <v>500</v>
      </c>
      <c r="K67" s="832">
        <v>235</v>
      </c>
    </row>
    <row r="68" spans="1:11" ht="14.45" customHeight="1" x14ac:dyDescent="0.2">
      <c r="A68" s="821" t="s">
        <v>585</v>
      </c>
      <c r="B68" s="822" t="s">
        <v>586</v>
      </c>
      <c r="C68" s="825" t="s">
        <v>599</v>
      </c>
      <c r="D68" s="839" t="s">
        <v>600</v>
      </c>
      <c r="E68" s="825" t="s">
        <v>1756</v>
      </c>
      <c r="F68" s="839" t="s">
        <v>1757</v>
      </c>
      <c r="G68" s="825" t="s">
        <v>1831</v>
      </c>
      <c r="H68" s="825" t="s">
        <v>1832</v>
      </c>
      <c r="I68" s="831">
        <v>23.719999313354492</v>
      </c>
      <c r="J68" s="831">
        <v>30</v>
      </c>
      <c r="K68" s="832">
        <v>711.5999755859375</v>
      </c>
    </row>
    <row r="69" spans="1:11" ht="14.45" customHeight="1" x14ac:dyDescent="0.2">
      <c r="A69" s="821" t="s">
        <v>585</v>
      </c>
      <c r="B69" s="822" t="s">
        <v>586</v>
      </c>
      <c r="C69" s="825" t="s">
        <v>599</v>
      </c>
      <c r="D69" s="839" t="s">
        <v>600</v>
      </c>
      <c r="E69" s="825" t="s">
        <v>1756</v>
      </c>
      <c r="F69" s="839" t="s">
        <v>1757</v>
      </c>
      <c r="G69" s="825" t="s">
        <v>1833</v>
      </c>
      <c r="H69" s="825" t="s">
        <v>1834</v>
      </c>
      <c r="I69" s="831">
        <v>5.3600001335144043</v>
      </c>
      <c r="J69" s="831">
        <v>100</v>
      </c>
      <c r="K69" s="832">
        <v>536</v>
      </c>
    </row>
    <row r="70" spans="1:11" ht="14.45" customHeight="1" x14ac:dyDescent="0.2">
      <c r="A70" s="821" t="s">
        <v>585</v>
      </c>
      <c r="B70" s="822" t="s">
        <v>586</v>
      </c>
      <c r="C70" s="825" t="s">
        <v>599</v>
      </c>
      <c r="D70" s="839" t="s">
        <v>600</v>
      </c>
      <c r="E70" s="825" t="s">
        <v>1756</v>
      </c>
      <c r="F70" s="839" t="s">
        <v>1757</v>
      </c>
      <c r="G70" s="825" t="s">
        <v>1835</v>
      </c>
      <c r="H70" s="825" t="s">
        <v>1836</v>
      </c>
      <c r="I70" s="831">
        <v>2.6899999618530273</v>
      </c>
      <c r="J70" s="831">
        <v>450</v>
      </c>
      <c r="K70" s="832">
        <v>1218.5</v>
      </c>
    </row>
    <row r="71" spans="1:11" ht="14.45" customHeight="1" x14ac:dyDescent="0.2">
      <c r="A71" s="821" t="s">
        <v>585</v>
      </c>
      <c r="B71" s="822" t="s">
        <v>586</v>
      </c>
      <c r="C71" s="825" t="s">
        <v>599</v>
      </c>
      <c r="D71" s="839" t="s">
        <v>600</v>
      </c>
      <c r="E71" s="825" t="s">
        <v>1756</v>
      </c>
      <c r="F71" s="839" t="s">
        <v>1757</v>
      </c>
      <c r="G71" s="825" t="s">
        <v>1837</v>
      </c>
      <c r="H71" s="825" t="s">
        <v>1838</v>
      </c>
      <c r="I71" s="831">
        <v>4.0528571265084405</v>
      </c>
      <c r="J71" s="831">
        <v>800</v>
      </c>
      <c r="K71" s="832">
        <v>3273</v>
      </c>
    </row>
    <row r="72" spans="1:11" ht="14.45" customHeight="1" x14ac:dyDescent="0.2">
      <c r="A72" s="821" t="s">
        <v>585</v>
      </c>
      <c r="B72" s="822" t="s">
        <v>586</v>
      </c>
      <c r="C72" s="825" t="s">
        <v>599</v>
      </c>
      <c r="D72" s="839" t="s">
        <v>600</v>
      </c>
      <c r="E72" s="825" t="s">
        <v>1756</v>
      </c>
      <c r="F72" s="839" t="s">
        <v>1757</v>
      </c>
      <c r="G72" s="825" t="s">
        <v>1839</v>
      </c>
      <c r="H72" s="825" t="s">
        <v>1840</v>
      </c>
      <c r="I72" s="831">
        <v>2.375</v>
      </c>
      <c r="J72" s="831">
        <v>200</v>
      </c>
      <c r="K72" s="832">
        <v>475</v>
      </c>
    </row>
    <row r="73" spans="1:11" ht="14.45" customHeight="1" x14ac:dyDescent="0.2">
      <c r="A73" s="821" t="s">
        <v>585</v>
      </c>
      <c r="B73" s="822" t="s">
        <v>586</v>
      </c>
      <c r="C73" s="825" t="s">
        <v>599</v>
      </c>
      <c r="D73" s="839" t="s">
        <v>600</v>
      </c>
      <c r="E73" s="825" t="s">
        <v>1756</v>
      </c>
      <c r="F73" s="839" t="s">
        <v>1757</v>
      </c>
      <c r="G73" s="825" t="s">
        <v>1841</v>
      </c>
      <c r="H73" s="825" t="s">
        <v>1842</v>
      </c>
      <c r="I73" s="831">
        <v>23.719999313354492</v>
      </c>
      <c r="J73" s="831">
        <v>30</v>
      </c>
      <c r="K73" s="832">
        <v>711.5999755859375</v>
      </c>
    </row>
    <row r="74" spans="1:11" ht="14.45" customHeight="1" x14ac:dyDescent="0.2">
      <c r="A74" s="821" t="s">
        <v>585</v>
      </c>
      <c r="B74" s="822" t="s">
        <v>586</v>
      </c>
      <c r="C74" s="825" t="s">
        <v>599</v>
      </c>
      <c r="D74" s="839" t="s">
        <v>600</v>
      </c>
      <c r="E74" s="825" t="s">
        <v>1843</v>
      </c>
      <c r="F74" s="839" t="s">
        <v>1844</v>
      </c>
      <c r="G74" s="825" t="s">
        <v>1845</v>
      </c>
      <c r="H74" s="825" t="s">
        <v>1846</v>
      </c>
      <c r="I74" s="831">
        <v>0.30000001192092896</v>
      </c>
      <c r="J74" s="831">
        <v>100</v>
      </c>
      <c r="K74" s="832">
        <v>30</v>
      </c>
    </row>
    <row r="75" spans="1:11" ht="14.45" customHeight="1" x14ac:dyDescent="0.2">
      <c r="A75" s="821" t="s">
        <v>585</v>
      </c>
      <c r="B75" s="822" t="s">
        <v>586</v>
      </c>
      <c r="C75" s="825" t="s">
        <v>599</v>
      </c>
      <c r="D75" s="839" t="s">
        <v>600</v>
      </c>
      <c r="E75" s="825" t="s">
        <v>1843</v>
      </c>
      <c r="F75" s="839" t="s">
        <v>1844</v>
      </c>
      <c r="G75" s="825" t="s">
        <v>1847</v>
      </c>
      <c r="H75" s="825" t="s">
        <v>1848</v>
      </c>
      <c r="I75" s="831">
        <v>0.30000001192092896</v>
      </c>
      <c r="J75" s="831">
        <v>700</v>
      </c>
      <c r="K75" s="832">
        <v>212.52000427246094</v>
      </c>
    </row>
    <row r="76" spans="1:11" ht="14.45" customHeight="1" x14ac:dyDescent="0.2">
      <c r="A76" s="821" t="s">
        <v>585</v>
      </c>
      <c r="B76" s="822" t="s">
        <v>586</v>
      </c>
      <c r="C76" s="825" t="s">
        <v>599</v>
      </c>
      <c r="D76" s="839" t="s">
        <v>600</v>
      </c>
      <c r="E76" s="825" t="s">
        <v>1843</v>
      </c>
      <c r="F76" s="839" t="s">
        <v>1844</v>
      </c>
      <c r="G76" s="825" t="s">
        <v>1849</v>
      </c>
      <c r="H76" s="825" t="s">
        <v>1850</v>
      </c>
      <c r="I76" s="831">
        <v>0.36500000953674316</v>
      </c>
      <c r="J76" s="831">
        <v>500</v>
      </c>
      <c r="K76" s="832">
        <v>182</v>
      </c>
    </row>
    <row r="77" spans="1:11" ht="14.45" customHeight="1" x14ac:dyDescent="0.2">
      <c r="A77" s="821" t="s">
        <v>585</v>
      </c>
      <c r="B77" s="822" t="s">
        <v>586</v>
      </c>
      <c r="C77" s="825" t="s">
        <v>599</v>
      </c>
      <c r="D77" s="839" t="s">
        <v>600</v>
      </c>
      <c r="E77" s="825" t="s">
        <v>1843</v>
      </c>
      <c r="F77" s="839" t="s">
        <v>1844</v>
      </c>
      <c r="G77" s="825" t="s">
        <v>1851</v>
      </c>
      <c r="H77" s="825" t="s">
        <v>1852</v>
      </c>
      <c r="I77" s="831">
        <v>0.54000002145767212</v>
      </c>
      <c r="J77" s="831">
        <v>400</v>
      </c>
      <c r="K77" s="832">
        <v>216</v>
      </c>
    </row>
    <row r="78" spans="1:11" ht="14.45" customHeight="1" x14ac:dyDescent="0.2">
      <c r="A78" s="821" t="s">
        <v>585</v>
      </c>
      <c r="B78" s="822" t="s">
        <v>586</v>
      </c>
      <c r="C78" s="825" t="s">
        <v>599</v>
      </c>
      <c r="D78" s="839" t="s">
        <v>600</v>
      </c>
      <c r="E78" s="825" t="s">
        <v>1853</v>
      </c>
      <c r="F78" s="839" t="s">
        <v>1854</v>
      </c>
      <c r="G78" s="825" t="s">
        <v>1855</v>
      </c>
      <c r="H78" s="825" t="s">
        <v>1856</v>
      </c>
      <c r="I78" s="831">
        <v>42.720001220703125</v>
      </c>
      <c r="J78" s="831">
        <v>50</v>
      </c>
      <c r="K78" s="832">
        <v>2135.760009765625</v>
      </c>
    </row>
    <row r="79" spans="1:11" ht="14.45" customHeight="1" x14ac:dyDescent="0.2">
      <c r="A79" s="821" t="s">
        <v>585</v>
      </c>
      <c r="B79" s="822" t="s">
        <v>586</v>
      </c>
      <c r="C79" s="825" t="s">
        <v>599</v>
      </c>
      <c r="D79" s="839" t="s">
        <v>600</v>
      </c>
      <c r="E79" s="825" t="s">
        <v>1853</v>
      </c>
      <c r="F79" s="839" t="s">
        <v>1854</v>
      </c>
      <c r="G79" s="825" t="s">
        <v>1857</v>
      </c>
      <c r="H79" s="825" t="s">
        <v>1858</v>
      </c>
      <c r="I79" s="831">
        <v>17.609999418258667</v>
      </c>
      <c r="J79" s="831">
        <v>1000</v>
      </c>
      <c r="K79" s="832">
        <v>17640</v>
      </c>
    </row>
    <row r="80" spans="1:11" ht="14.45" customHeight="1" x14ac:dyDescent="0.2">
      <c r="A80" s="821" t="s">
        <v>585</v>
      </c>
      <c r="B80" s="822" t="s">
        <v>586</v>
      </c>
      <c r="C80" s="825" t="s">
        <v>599</v>
      </c>
      <c r="D80" s="839" t="s">
        <v>600</v>
      </c>
      <c r="E80" s="825" t="s">
        <v>1853</v>
      </c>
      <c r="F80" s="839" t="s">
        <v>1854</v>
      </c>
      <c r="G80" s="825" t="s">
        <v>1859</v>
      </c>
      <c r="H80" s="825" t="s">
        <v>1860</v>
      </c>
      <c r="I80" s="831">
        <v>17.582499742507935</v>
      </c>
      <c r="J80" s="831">
        <v>1000</v>
      </c>
      <c r="K80" s="832">
        <v>17622</v>
      </c>
    </row>
    <row r="81" spans="1:11" ht="14.45" customHeight="1" x14ac:dyDescent="0.2">
      <c r="A81" s="821" t="s">
        <v>585</v>
      </c>
      <c r="B81" s="822" t="s">
        <v>586</v>
      </c>
      <c r="C81" s="825" t="s">
        <v>599</v>
      </c>
      <c r="D81" s="839" t="s">
        <v>600</v>
      </c>
      <c r="E81" s="825" t="s">
        <v>1853</v>
      </c>
      <c r="F81" s="839" t="s">
        <v>1854</v>
      </c>
      <c r="G81" s="825" t="s">
        <v>1861</v>
      </c>
      <c r="H81" s="825" t="s">
        <v>1862</v>
      </c>
      <c r="I81" s="831">
        <v>2.880000114440918</v>
      </c>
      <c r="J81" s="831">
        <v>4000</v>
      </c>
      <c r="K81" s="832">
        <v>11520</v>
      </c>
    </row>
    <row r="82" spans="1:11" ht="14.45" customHeight="1" x14ac:dyDescent="0.2">
      <c r="A82" s="821" t="s">
        <v>585</v>
      </c>
      <c r="B82" s="822" t="s">
        <v>586</v>
      </c>
      <c r="C82" s="825" t="s">
        <v>599</v>
      </c>
      <c r="D82" s="839" t="s">
        <v>600</v>
      </c>
      <c r="E82" s="825" t="s">
        <v>1853</v>
      </c>
      <c r="F82" s="839" t="s">
        <v>1854</v>
      </c>
      <c r="G82" s="825" t="s">
        <v>1863</v>
      </c>
      <c r="H82" s="825" t="s">
        <v>1864</v>
      </c>
      <c r="I82" s="831">
        <v>2.9200000762939453</v>
      </c>
      <c r="J82" s="831">
        <v>7000</v>
      </c>
      <c r="K82" s="832">
        <v>20330</v>
      </c>
    </row>
    <row r="83" spans="1:11" ht="14.45" customHeight="1" x14ac:dyDescent="0.2">
      <c r="A83" s="821" t="s">
        <v>585</v>
      </c>
      <c r="B83" s="822" t="s">
        <v>586</v>
      </c>
      <c r="C83" s="825" t="s">
        <v>599</v>
      </c>
      <c r="D83" s="839" t="s">
        <v>600</v>
      </c>
      <c r="E83" s="825" t="s">
        <v>1853</v>
      </c>
      <c r="F83" s="839" t="s">
        <v>1854</v>
      </c>
      <c r="G83" s="825" t="s">
        <v>1865</v>
      </c>
      <c r="H83" s="825" t="s">
        <v>1866</v>
      </c>
      <c r="I83" s="831">
        <v>2.2999999523162842</v>
      </c>
      <c r="J83" s="831">
        <v>4000</v>
      </c>
      <c r="K83" s="832">
        <v>9200</v>
      </c>
    </row>
    <row r="84" spans="1:11" ht="14.45" customHeight="1" x14ac:dyDescent="0.2">
      <c r="A84" s="821" t="s">
        <v>585</v>
      </c>
      <c r="B84" s="822" t="s">
        <v>586</v>
      </c>
      <c r="C84" s="825" t="s">
        <v>599</v>
      </c>
      <c r="D84" s="839" t="s">
        <v>600</v>
      </c>
      <c r="E84" s="825" t="s">
        <v>1853</v>
      </c>
      <c r="F84" s="839" t="s">
        <v>1854</v>
      </c>
      <c r="G84" s="825" t="s">
        <v>1865</v>
      </c>
      <c r="H84" s="825" t="s">
        <v>1867</v>
      </c>
      <c r="I84" s="831">
        <v>2.2999999523162842</v>
      </c>
      <c r="J84" s="831">
        <v>3600</v>
      </c>
      <c r="K84" s="832">
        <v>8280</v>
      </c>
    </row>
    <row r="85" spans="1:11" ht="14.45" customHeight="1" x14ac:dyDescent="0.2">
      <c r="A85" s="821" t="s">
        <v>585</v>
      </c>
      <c r="B85" s="822" t="s">
        <v>586</v>
      </c>
      <c r="C85" s="825" t="s">
        <v>599</v>
      </c>
      <c r="D85" s="839" t="s">
        <v>600</v>
      </c>
      <c r="E85" s="825" t="s">
        <v>1853</v>
      </c>
      <c r="F85" s="839" t="s">
        <v>1854</v>
      </c>
      <c r="G85" s="825" t="s">
        <v>1868</v>
      </c>
      <c r="H85" s="825" t="s">
        <v>1869</v>
      </c>
      <c r="I85" s="831">
        <v>3.3900001049041748</v>
      </c>
      <c r="J85" s="831">
        <v>2000</v>
      </c>
      <c r="K85" s="832">
        <v>6780</v>
      </c>
    </row>
    <row r="86" spans="1:11" ht="14.45" customHeight="1" x14ac:dyDescent="0.2">
      <c r="A86" s="821" t="s">
        <v>585</v>
      </c>
      <c r="B86" s="822" t="s">
        <v>586</v>
      </c>
      <c r="C86" s="825" t="s">
        <v>599</v>
      </c>
      <c r="D86" s="839" t="s">
        <v>600</v>
      </c>
      <c r="E86" s="825" t="s">
        <v>1853</v>
      </c>
      <c r="F86" s="839" t="s">
        <v>1854</v>
      </c>
      <c r="G86" s="825" t="s">
        <v>1870</v>
      </c>
      <c r="H86" s="825" t="s">
        <v>1871</v>
      </c>
      <c r="I86" s="831">
        <v>4.8299999237060547</v>
      </c>
      <c r="J86" s="831">
        <v>2000</v>
      </c>
      <c r="K86" s="832">
        <v>9660</v>
      </c>
    </row>
    <row r="87" spans="1:11" ht="14.45" customHeight="1" x14ac:dyDescent="0.2">
      <c r="A87" s="821" t="s">
        <v>585</v>
      </c>
      <c r="B87" s="822" t="s">
        <v>586</v>
      </c>
      <c r="C87" s="825" t="s">
        <v>599</v>
      </c>
      <c r="D87" s="839" t="s">
        <v>600</v>
      </c>
      <c r="E87" s="825" t="s">
        <v>1853</v>
      </c>
      <c r="F87" s="839" t="s">
        <v>1854</v>
      </c>
      <c r="G87" s="825" t="s">
        <v>1872</v>
      </c>
      <c r="H87" s="825" t="s">
        <v>1873</v>
      </c>
      <c r="I87" s="831">
        <v>3.869999885559082</v>
      </c>
      <c r="J87" s="831">
        <v>800</v>
      </c>
      <c r="K87" s="832">
        <v>3096</v>
      </c>
    </row>
    <row r="88" spans="1:11" ht="14.45" customHeight="1" x14ac:dyDescent="0.2">
      <c r="A88" s="821" t="s">
        <v>585</v>
      </c>
      <c r="B88" s="822" t="s">
        <v>586</v>
      </c>
      <c r="C88" s="825" t="s">
        <v>599</v>
      </c>
      <c r="D88" s="839" t="s">
        <v>600</v>
      </c>
      <c r="E88" s="825" t="s">
        <v>1853</v>
      </c>
      <c r="F88" s="839" t="s">
        <v>1854</v>
      </c>
      <c r="G88" s="825" t="s">
        <v>1872</v>
      </c>
      <c r="H88" s="825" t="s">
        <v>1874</v>
      </c>
      <c r="I88" s="831">
        <v>3.869999885559082</v>
      </c>
      <c r="J88" s="831">
        <v>2300</v>
      </c>
      <c r="K88" s="832">
        <v>8901</v>
      </c>
    </row>
    <row r="89" spans="1:11" ht="14.45" customHeight="1" x14ac:dyDescent="0.2">
      <c r="A89" s="821" t="s">
        <v>585</v>
      </c>
      <c r="B89" s="822" t="s">
        <v>586</v>
      </c>
      <c r="C89" s="825" t="s">
        <v>599</v>
      </c>
      <c r="D89" s="839" t="s">
        <v>600</v>
      </c>
      <c r="E89" s="825" t="s">
        <v>1853</v>
      </c>
      <c r="F89" s="839" t="s">
        <v>1854</v>
      </c>
      <c r="G89" s="825" t="s">
        <v>1875</v>
      </c>
      <c r="H89" s="825" t="s">
        <v>1876</v>
      </c>
      <c r="I89" s="831">
        <v>4.679999828338623</v>
      </c>
      <c r="J89" s="831">
        <v>1000</v>
      </c>
      <c r="K89" s="832">
        <v>4680</v>
      </c>
    </row>
    <row r="90" spans="1:11" ht="14.45" customHeight="1" x14ac:dyDescent="0.2">
      <c r="A90" s="821" t="s">
        <v>585</v>
      </c>
      <c r="B90" s="822" t="s">
        <v>586</v>
      </c>
      <c r="C90" s="825" t="s">
        <v>599</v>
      </c>
      <c r="D90" s="839" t="s">
        <v>600</v>
      </c>
      <c r="E90" s="825" t="s">
        <v>1853</v>
      </c>
      <c r="F90" s="839" t="s">
        <v>1854</v>
      </c>
      <c r="G90" s="825" t="s">
        <v>1877</v>
      </c>
      <c r="H90" s="825" t="s">
        <v>1878</v>
      </c>
      <c r="I90" s="831">
        <v>3.630000114440918</v>
      </c>
      <c r="J90" s="831">
        <v>2000</v>
      </c>
      <c r="K90" s="832">
        <v>7260</v>
      </c>
    </row>
    <row r="91" spans="1:11" ht="14.45" customHeight="1" x14ac:dyDescent="0.2">
      <c r="A91" s="821" t="s">
        <v>585</v>
      </c>
      <c r="B91" s="822" t="s">
        <v>586</v>
      </c>
      <c r="C91" s="825" t="s">
        <v>607</v>
      </c>
      <c r="D91" s="839" t="s">
        <v>608</v>
      </c>
      <c r="E91" s="825" t="s">
        <v>1701</v>
      </c>
      <c r="F91" s="839" t="s">
        <v>1702</v>
      </c>
      <c r="G91" s="825" t="s">
        <v>1879</v>
      </c>
      <c r="H91" s="825" t="s">
        <v>1880</v>
      </c>
      <c r="I91" s="831">
        <v>5445</v>
      </c>
      <c r="J91" s="831">
        <v>2</v>
      </c>
      <c r="K91" s="832">
        <v>10890</v>
      </c>
    </row>
    <row r="92" spans="1:11" ht="14.45" customHeight="1" x14ac:dyDescent="0.2">
      <c r="A92" s="821" t="s">
        <v>585</v>
      </c>
      <c r="B92" s="822" t="s">
        <v>586</v>
      </c>
      <c r="C92" s="825" t="s">
        <v>607</v>
      </c>
      <c r="D92" s="839" t="s">
        <v>608</v>
      </c>
      <c r="E92" s="825" t="s">
        <v>1701</v>
      </c>
      <c r="F92" s="839" t="s">
        <v>1702</v>
      </c>
      <c r="G92" s="825" t="s">
        <v>1881</v>
      </c>
      <c r="H92" s="825" t="s">
        <v>1882</v>
      </c>
      <c r="I92" s="831">
        <v>5445</v>
      </c>
      <c r="J92" s="831">
        <v>3</v>
      </c>
      <c r="K92" s="832">
        <v>16335</v>
      </c>
    </row>
    <row r="93" spans="1:11" ht="14.45" customHeight="1" x14ac:dyDescent="0.2">
      <c r="A93" s="821" t="s">
        <v>585</v>
      </c>
      <c r="B93" s="822" t="s">
        <v>586</v>
      </c>
      <c r="C93" s="825" t="s">
        <v>607</v>
      </c>
      <c r="D93" s="839" t="s">
        <v>608</v>
      </c>
      <c r="E93" s="825" t="s">
        <v>1701</v>
      </c>
      <c r="F93" s="839" t="s">
        <v>1702</v>
      </c>
      <c r="G93" s="825" t="s">
        <v>1883</v>
      </c>
      <c r="H93" s="825" t="s">
        <v>1884</v>
      </c>
      <c r="I93" s="831">
        <v>5445</v>
      </c>
      <c r="J93" s="831">
        <v>3</v>
      </c>
      <c r="K93" s="832">
        <v>16335</v>
      </c>
    </row>
    <row r="94" spans="1:11" ht="14.45" customHeight="1" x14ac:dyDescent="0.2">
      <c r="A94" s="821" t="s">
        <v>585</v>
      </c>
      <c r="B94" s="822" t="s">
        <v>586</v>
      </c>
      <c r="C94" s="825" t="s">
        <v>607</v>
      </c>
      <c r="D94" s="839" t="s">
        <v>608</v>
      </c>
      <c r="E94" s="825" t="s">
        <v>1701</v>
      </c>
      <c r="F94" s="839" t="s">
        <v>1702</v>
      </c>
      <c r="G94" s="825" t="s">
        <v>1885</v>
      </c>
      <c r="H94" s="825" t="s">
        <v>1886</v>
      </c>
      <c r="I94" s="831">
        <v>5445</v>
      </c>
      <c r="J94" s="831">
        <v>1</v>
      </c>
      <c r="K94" s="832">
        <v>5445</v>
      </c>
    </row>
    <row r="95" spans="1:11" ht="14.45" customHeight="1" x14ac:dyDescent="0.2">
      <c r="A95" s="821" t="s">
        <v>585</v>
      </c>
      <c r="B95" s="822" t="s">
        <v>586</v>
      </c>
      <c r="C95" s="825" t="s">
        <v>607</v>
      </c>
      <c r="D95" s="839" t="s">
        <v>608</v>
      </c>
      <c r="E95" s="825" t="s">
        <v>1701</v>
      </c>
      <c r="F95" s="839" t="s">
        <v>1702</v>
      </c>
      <c r="G95" s="825" t="s">
        <v>1887</v>
      </c>
      <c r="H95" s="825" t="s">
        <v>1888</v>
      </c>
      <c r="I95" s="831">
        <v>147.17999267578125</v>
      </c>
      <c r="J95" s="831">
        <v>129</v>
      </c>
      <c r="K95" s="832">
        <v>18986.439575195313</v>
      </c>
    </row>
    <row r="96" spans="1:11" ht="14.45" customHeight="1" x14ac:dyDescent="0.2">
      <c r="A96" s="821" t="s">
        <v>585</v>
      </c>
      <c r="B96" s="822" t="s">
        <v>586</v>
      </c>
      <c r="C96" s="825" t="s">
        <v>607</v>
      </c>
      <c r="D96" s="839" t="s">
        <v>608</v>
      </c>
      <c r="E96" s="825" t="s">
        <v>1701</v>
      </c>
      <c r="F96" s="839" t="s">
        <v>1702</v>
      </c>
      <c r="G96" s="825" t="s">
        <v>1889</v>
      </c>
      <c r="H96" s="825" t="s">
        <v>1890</v>
      </c>
      <c r="I96" s="831">
        <v>182.71000671386719</v>
      </c>
      <c r="J96" s="831">
        <v>1</v>
      </c>
      <c r="K96" s="832">
        <v>182.71000671386719</v>
      </c>
    </row>
    <row r="97" spans="1:11" ht="14.45" customHeight="1" x14ac:dyDescent="0.2">
      <c r="A97" s="821" t="s">
        <v>585</v>
      </c>
      <c r="B97" s="822" t="s">
        <v>586</v>
      </c>
      <c r="C97" s="825" t="s">
        <v>607</v>
      </c>
      <c r="D97" s="839" t="s">
        <v>608</v>
      </c>
      <c r="E97" s="825" t="s">
        <v>1701</v>
      </c>
      <c r="F97" s="839" t="s">
        <v>1702</v>
      </c>
      <c r="G97" s="825" t="s">
        <v>1891</v>
      </c>
      <c r="H97" s="825" t="s">
        <v>1892</v>
      </c>
      <c r="I97" s="831">
        <v>12.558571406773158</v>
      </c>
      <c r="J97" s="831">
        <v>70</v>
      </c>
      <c r="K97" s="832">
        <v>878.83001708984375</v>
      </c>
    </row>
    <row r="98" spans="1:11" ht="14.45" customHeight="1" x14ac:dyDescent="0.2">
      <c r="A98" s="821" t="s">
        <v>585</v>
      </c>
      <c r="B98" s="822" t="s">
        <v>586</v>
      </c>
      <c r="C98" s="825" t="s">
        <v>607</v>
      </c>
      <c r="D98" s="839" t="s">
        <v>608</v>
      </c>
      <c r="E98" s="825" t="s">
        <v>1701</v>
      </c>
      <c r="F98" s="839" t="s">
        <v>1702</v>
      </c>
      <c r="G98" s="825" t="s">
        <v>1709</v>
      </c>
      <c r="H98" s="825" t="s">
        <v>1710</v>
      </c>
      <c r="I98" s="831">
        <v>3035.31005859375</v>
      </c>
      <c r="J98" s="831">
        <v>5</v>
      </c>
      <c r="K98" s="832">
        <v>15176.55029296875</v>
      </c>
    </row>
    <row r="99" spans="1:11" ht="14.45" customHeight="1" x14ac:dyDescent="0.2">
      <c r="A99" s="821" t="s">
        <v>585</v>
      </c>
      <c r="B99" s="822" t="s">
        <v>586</v>
      </c>
      <c r="C99" s="825" t="s">
        <v>607</v>
      </c>
      <c r="D99" s="839" t="s">
        <v>608</v>
      </c>
      <c r="E99" s="825" t="s">
        <v>1701</v>
      </c>
      <c r="F99" s="839" t="s">
        <v>1702</v>
      </c>
      <c r="G99" s="825" t="s">
        <v>1713</v>
      </c>
      <c r="H99" s="825" t="s">
        <v>1714</v>
      </c>
      <c r="I99" s="831">
        <v>2277.85009765625</v>
      </c>
      <c r="J99" s="831">
        <v>1</v>
      </c>
      <c r="K99" s="832">
        <v>2277.85009765625</v>
      </c>
    </row>
    <row r="100" spans="1:11" ht="14.45" customHeight="1" x14ac:dyDescent="0.2">
      <c r="A100" s="821" t="s">
        <v>585</v>
      </c>
      <c r="B100" s="822" t="s">
        <v>586</v>
      </c>
      <c r="C100" s="825" t="s">
        <v>607</v>
      </c>
      <c r="D100" s="839" t="s">
        <v>608</v>
      </c>
      <c r="E100" s="825" t="s">
        <v>1701</v>
      </c>
      <c r="F100" s="839" t="s">
        <v>1702</v>
      </c>
      <c r="G100" s="825" t="s">
        <v>1893</v>
      </c>
      <c r="H100" s="825" t="s">
        <v>1894</v>
      </c>
      <c r="I100" s="831">
        <v>22994.599609375</v>
      </c>
      <c r="J100" s="831">
        <v>0.25</v>
      </c>
      <c r="K100" s="832">
        <v>5748.64990234375</v>
      </c>
    </row>
    <row r="101" spans="1:11" ht="14.45" customHeight="1" x14ac:dyDescent="0.2">
      <c r="A101" s="821" t="s">
        <v>585</v>
      </c>
      <c r="B101" s="822" t="s">
        <v>586</v>
      </c>
      <c r="C101" s="825" t="s">
        <v>607</v>
      </c>
      <c r="D101" s="839" t="s">
        <v>608</v>
      </c>
      <c r="E101" s="825" t="s">
        <v>1701</v>
      </c>
      <c r="F101" s="839" t="s">
        <v>1702</v>
      </c>
      <c r="G101" s="825" t="s">
        <v>1895</v>
      </c>
      <c r="H101" s="825" t="s">
        <v>1896</v>
      </c>
      <c r="I101" s="831">
        <v>22994.599609375</v>
      </c>
      <c r="J101" s="831">
        <v>0.25</v>
      </c>
      <c r="K101" s="832">
        <v>5748.64990234375</v>
      </c>
    </row>
    <row r="102" spans="1:11" ht="14.45" customHeight="1" x14ac:dyDescent="0.2">
      <c r="A102" s="821" t="s">
        <v>585</v>
      </c>
      <c r="B102" s="822" t="s">
        <v>586</v>
      </c>
      <c r="C102" s="825" t="s">
        <v>607</v>
      </c>
      <c r="D102" s="839" t="s">
        <v>608</v>
      </c>
      <c r="E102" s="825" t="s">
        <v>1701</v>
      </c>
      <c r="F102" s="839" t="s">
        <v>1702</v>
      </c>
      <c r="G102" s="825" t="s">
        <v>1727</v>
      </c>
      <c r="H102" s="825" t="s">
        <v>1728</v>
      </c>
      <c r="I102" s="831">
        <v>16187.7197265625</v>
      </c>
      <c r="J102" s="831">
        <v>0.25</v>
      </c>
      <c r="K102" s="832">
        <v>4046.929931640625</v>
      </c>
    </row>
    <row r="103" spans="1:11" ht="14.45" customHeight="1" x14ac:dyDescent="0.2">
      <c r="A103" s="821" t="s">
        <v>585</v>
      </c>
      <c r="B103" s="822" t="s">
        <v>586</v>
      </c>
      <c r="C103" s="825" t="s">
        <v>607</v>
      </c>
      <c r="D103" s="839" t="s">
        <v>608</v>
      </c>
      <c r="E103" s="825" t="s">
        <v>1701</v>
      </c>
      <c r="F103" s="839" t="s">
        <v>1702</v>
      </c>
      <c r="G103" s="825" t="s">
        <v>1897</v>
      </c>
      <c r="H103" s="825" t="s">
        <v>1898</v>
      </c>
      <c r="I103" s="831">
        <v>3709.659912109375</v>
      </c>
      <c r="J103" s="831">
        <v>1</v>
      </c>
      <c r="K103" s="832">
        <v>3709.659912109375</v>
      </c>
    </row>
    <row r="104" spans="1:11" ht="14.45" customHeight="1" x14ac:dyDescent="0.2">
      <c r="A104" s="821" t="s">
        <v>585</v>
      </c>
      <c r="B104" s="822" t="s">
        <v>586</v>
      </c>
      <c r="C104" s="825" t="s">
        <v>607</v>
      </c>
      <c r="D104" s="839" t="s">
        <v>608</v>
      </c>
      <c r="E104" s="825" t="s">
        <v>1701</v>
      </c>
      <c r="F104" s="839" t="s">
        <v>1702</v>
      </c>
      <c r="G104" s="825" t="s">
        <v>1729</v>
      </c>
      <c r="H104" s="825" t="s">
        <v>1730</v>
      </c>
      <c r="I104" s="831">
        <v>3130.75</v>
      </c>
      <c r="J104" s="831">
        <v>3</v>
      </c>
      <c r="K104" s="832">
        <v>9392.25</v>
      </c>
    </row>
    <row r="105" spans="1:11" ht="14.45" customHeight="1" x14ac:dyDescent="0.2">
      <c r="A105" s="821" t="s">
        <v>585</v>
      </c>
      <c r="B105" s="822" t="s">
        <v>586</v>
      </c>
      <c r="C105" s="825" t="s">
        <v>607</v>
      </c>
      <c r="D105" s="839" t="s">
        <v>608</v>
      </c>
      <c r="E105" s="825" t="s">
        <v>1701</v>
      </c>
      <c r="F105" s="839" t="s">
        <v>1702</v>
      </c>
      <c r="G105" s="825" t="s">
        <v>1731</v>
      </c>
      <c r="H105" s="825" t="s">
        <v>1732</v>
      </c>
      <c r="I105" s="831">
        <v>213.35000610351563</v>
      </c>
      <c r="J105" s="831">
        <v>3</v>
      </c>
      <c r="K105" s="832">
        <v>640.03997802734375</v>
      </c>
    </row>
    <row r="106" spans="1:11" ht="14.45" customHeight="1" x14ac:dyDescent="0.2">
      <c r="A106" s="821" t="s">
        <v>585</v>
      </c>
      <c r="B106" s="822" t="s">
        <v>586</v>
      </c>
      <c r="C106" s="825" t="s">
        <v>607</v>
      </c>
      <c r="D106" s="839" t="s">
        <v>608</v>
      </c>
      <c r="E106" s="825" t="s">
        <v>1701</v>
      </c>
      <c r="F106" s="839" t="s">
        <v>1702</v>
      </c>
      <c r="G106" s="825" t="s">
        <v>1733</v>
      </c>
      <c r="H106" s="825" t="s">
        <v>1734</v>
      </c>
      <c r="I106" s="831">
        <v>2722.5</v>
      </c>
      <c r="J106" s="831">
        <v>4</v>
      </c>
      <c r="K106" s="832">
        <v>10890</v>
      </c>
    </row>
    <row r="107" spans="1:11" ht="14.45" customHeight="1" x14ac:dyDescent="0.2">
      <c r="A107" s="821" t="s">
        <v>585</v>
      </c>
      <c r="B107" s="822" t="s">
        <v>586</v>
      </c>
      <c r="C107" s="825" t="s">
        <v>607</v>
      </c>
      <c r="D107" s="839" t="s">
        <v>608</v>
      </c>
      <c r="E107" s="825" t="s">
        <v>1739</v>
      </c>
      <c r="F107" s="839" t="s">
        <v>1740</v>
      </c>
      <c r="G107" s="825" t="s">
        <v>1741</v>
      </c>
      <c r="H107" s="825" t="s">
        <v>1742</v>
      </c>
      <c r="I107" s="831">
        <v>1550</v>
      </c>
      <c r="J107" s="831">
        <v>6</v>
      </c>
      <c r="K107" s="832">
        <v>9000</v>
      </c>
    </row>
    <row r="108" spans="1:11" ht="14.45" customHeight="1" x14ac:dyDescent="0.2">
      <c r="A108" s="821" t="s">
        <v>585</v>
      </c>
      <c r="B108" s="822" t="s">
        <v>586</v>
      </c>
      <c r="C108" s="825" t="s">
        <v>607</v>
      </c>
      <c r="D108" s="839" t="s">
        <v>608</v>
      </c>
      <c r="E108" s="825" t="s">
        <v>1743</v>
      </c>
      <c r="F108" s="839" t="s">
        <v>1744</v>
      </c>
      <c r="G108" s="825" t="s">
        <v>1899</v>
      </c>
      <c r="H108" s="825" t="s">
        <v>1900</v>
      </c>
      <c r="I108" s="831">
        <v>9.7799997329711914</v>
      </c>
      <c r="J108" s="831">
        <v>600</v>
      </c>
      <c r="K108" s="832">
        <v>5865</v>
      </c>
    </row>
    <row r="109" spans="1:11" ht="14.45" customHeight="1" x14ac:dyDescent="0.2">
      <c r="A109" s="821" t="s">
        <v>585</v>
      </c>
      <c r="B109" s="822" t="s">
        <v>586</v>
      </c>
      <c r="C109" s="825" t="s">
        <v>607</v>
      </c>
      <c r="D109" s="839" t="s">
        <v>608</v>
      </c>
      <c r="E109" s="825" t="s">
        <v>1743</v>
      </c>
      <c r="F109" s="839" t="s">
        <v>1744</v>
      </c>
      <c r="G109" s="825" t="s">
        <v>1901</v>
      </c>
      <c r="H109" s="825" t="s">
        <v>1902</v>
      </c>
      <c r="I109" s="831">
        <v>1.4830000162124635</v>
      </c>
      <c r="J109" s="831">
        <v>5200</v>
      </c>
      <c r="K109" s="832">
        <v>7701</v>
      </c>
    </row>
    <row r="110" spans="1:11" ht="14.45" customHeight="1" x14ac:dyDescent="0.2">
      <c r="A110" s="821" t="s">
        <v>585</v>
      </c>
      <c r="B110" s="822" t="s">
        <v>586</v>
      </c>
      <c r="C110" s="825" t="s">
        <v>607</v>
      </c>
      <c r="D110" s="839" t="s">
        <v>608</v>
      </c>
      <c r="E110" s="825" t="s">
        <v>1743</v>
      </c>
      <c r="F110" s="839" t="s">
        <v>1744</v>
      </c>
      <c r="G110" s="825" t="s">
        <v>1903</v>
      </c>
      <c r="H110" s="825" t="s">
        <v>1904</v>
      </c>
      <c r="I110" s="831">
        <v>0.33000001311302185</v>
      </c>
      <c r="J110" s="831">
        <v>17000</v>
      </c>
      <c r="K110" s="832">
        <v>5583.6000061035156</v>
      </c>
    </row>
    <row r="111" spans="1:11" ht="14.45" customHeight="1" x14ac:dyDescent="0.2">
      <c r="A111" s="821" t="s">
        <v>585</v>
      </c>
      <c r="B111" s="822" t="s">
        <v>586</v>
      </c>
      <c r="C111" s="825" t="s">
        <v>607</v>
      </c>
      <c r="D111" s="839" t="s">
        <v>608</v>
      </c>
      <c r="E111" s="825" t="s">
        <v>1743</v>
      </c>
      <c r="F111" s="839" t="s">
        <v>1744</v>
      </c>
      <c r="G111" s="825" t="s">
        <v>1905</v>
      </c>
      <c r="H111" s="825" t="s">
        <v>1906</v>
      </c>
      <c r="I111" s="831">
        <v>43.639999389648438</v>
      </c>
      <c r="J111" s="831">
        <v>20</v>
      </c>
      <c r="K111" s="832">
        <v>872.79998779296875</v>
      </c>
    </row>
    <row r="112" spans="1:11" ht="14.45" customHeight="1" x14ac:dyDescent="0.2">
      <c r="A112" s="821" t="s">
        <v>585</v>
      </c>
      <c r="B112" s="822" t="s">
        <v>586</v>
      </c>
      <c r="C112" s="825" t="s">
        <v>607</v>
      </c>
      <c r="D112" s="839" t="s">
        <v>608</v>
      </c>
      <c r="E112" s="825" t="s">
        <v>1743</v>
      </c>
      <c r="F112" s="839" t="s">
        <v>1744</v>
      </c>
      <c r="G112" s="825" t="s">
        <v>1907</v>
      </c>
      <c r="H112" s="825" t="s">
        <v>1908</v>
      </c>
      <c r="I112" s="831">
        <v>790.87666829427087</v>
      </c>
      <c r="J112" s="831">
        <v>3</v>
      </c>
      <c r="K112" s="832">
        <v>2372.6300048828125</v>
      </c>
    </row>
    <row r="113" spans="1:11" ht="14.45" customHeight="1" x14ac:dyDescent="0.2">
      <c r="A113" s="821" t="s">
        <v>585</v>
      </c>
      <c r="B113" s="822" t="s">
        <v>586</v>
      </c>
      <c r="C113" s="825" t="s">
        <v>607</v>
      </c>
      <c r="D113" s="839" t="s">
        <v>608</v>
      </c>
      <c r="E113" s="825" t="s">
        <v>1743</v>
      </c>
      <c r="F113" s="839" t="s">
        <v>1744</v>
      </c>
      <c r="G113" s="825" t="s">
        <v>1909</v>
      </c>
      <c r="H113" s="825" t="s">
        <v>1910</v>
      </c>
      <c r="I113" s="831">
        <v>770.43499755859375</v>
      </c>
      <c r="J113" s="831">
        <v>2</v>
      </c>
      <c r="K113" s="832">
        <v>1540.8699951171875</v>
      </c>
    </row>
    <row r="114" spans="1:11" ht="14.45" customHeight="1" x14ac:dyDescent="0.2">
      <c r="A114" s="821" t="s">
        <v>585</v>
      </c>
      <c r="B114" s="822" t="s">
        <v>586</v>
      </c>
      <c r="C114" s="825" t="s">
        <v>607</v>
      </c>
      <c r="D114" s="839" t="s">
        <v>608</v>
      </c>
      <c r="E114" s="825" t="s">
        <v>1743</v>
      </c>
      <c r="F114" s="839" t="s">
        <v>1744</v>
      </c>
      <c r="G114" s="825" t="s">
        <v>1911</v>
      </c>
      <c r="H114" s="825" t="s">
        <v>1912</v>
      </c>
      <c r="I114" s="831">
        <v>355.35000610351563</v>
      </c>
      <c r="J114" s="831">
        <v>11</v>
      </c>
      <c r="K114" s="832">
        <v>3908.8500366210938</v>
      </c>
    </row>
    <row r="115" spans="1:11" ht="14.45" customHeight="1" x14ac:dyDescent="0.2">
      <c r="A115" s="821" t="s">
        <v>585</v>
      </c>
      <c r="B115" s="822" t="s">
        <v>586</v>
      </c>
      <c r="C115" s="825" t="s">
        <v>607</v>
      </c>
      <c r="D115" s="839" t="s">
        <v>608</v>
      </c>
      <c r="E115" s="825" t="s">
        <v>1743</v>
      </c>
      <c r="F115" s="839" t="s">
        <v>1744</v>
      </c>
      <c r="G115" s="825" t="s">
        <v>1913</v>
      </c>
      <c r="H115" s="825" t="s">
        <v>1914</v>
      </c>
      <c r="I115" s="831">
        <v>252.50999450683594</v>
      </c>
      <c r="J115" s="831">
        <v>12</v>
      </c>
      <c r="K115" s="832">
        <v>3030.070068359375</v>
      </c>
    </row>
    <row r="116" spans="1:11" ht="14.45" customHeight="1" x14ac:dyDescent="0.2">
      <c r="A116" s="821" t="s">
        <v>585</v>
      </c>
      <c r="B116" s="822" t="s">
        <v>586</v>
      </c>
      <c r="C116" s="825" t="s">
        <v>607</v>
      </c>
      <c r="D116" s="839" t="s">
        <v>608</v>
      </c>
      <c r="E116" s="825" t="s">
        <v>1743</v>
      </c>
      <c r="F116" s="839" t="s">
        <v>1744</v>
      </c>
      <c r="G116" s="825" t="s">
        <v>1915</v>
      </c>
      <c r="H116" s="825" t="s">
        <v>1916</v>
      </c>
      <c r="I116" s="831">
        <v>51.430000305175781</v>
      </c>
      <c r="J116" s="831">
        <v>80</v>
      </c>
      <c r="K116" s="832">
        <v>4114.5099487304688</v>
      </c>
    </row>
    <row r="117" spans="1:11" ht="14.45" customHeight="1" x14ac:dyDescent="0.2">
      <c r="A117" s="821" t="s">
        <v>585</v>
      </c>
      <c r="B117" s="822" t="s">
        <v>586</v>
      </c>
      <c r="C117" s="825" t="s">
        <v>607</v>
      </c>
      <c r="D117" s="839" t="s">
        <v>608</v>
      </c>
      <c r="E117" s="825" t="s">
        <v>1743</v>
      </c>
      <c r="F117" s="839" t="s">
        <v>1744</v>
      </c>
      <c r="G117" s="825" t="s">
        <v>1917</v>
      </c>
      <c r="H117" s="825" t="s">
        <v>1918</v>
      </c>
      <c r="I117" s="831">
        <v>272.44000244140625</v>
      </c>
      <c r="J117" s="831">
        <v>12</v>
      </c>
      <c r="K117" s="832">
        <v>3269.219970703125</v>
      </c>
    </row>
    <row r="118" spans="1:11" ht="14.45" customHeight="1" x14ac:dyDescent="0.2">
      <c r="A118" s="821" t="s">
        <v>585</v>
      </c>
      <c r="B118" s="822" t="s">
        <v>586</v>
      </c>
      <c r="C118" s="825" t="s">
        <v>607</v>
      </c>
      <c r="D118" s="839" t="s">
        <v>608</v>
      </c>
      <c r="E118" s="825" t="s">
        <v>1743</v>
      </c>
      <c r="F118" s="839" t="s">
        <v>1744</v>
      </c>
      <c r="G118" s="825" t="s">
        <v>1919</v>
      </c>
      <c r="H118" s="825" t="s">
        <v>1920</v>
      </c>
      <c r="I118" s="831">
        <v>22.149999618530273</v>
      </c>
      <c r="J118" s="831">
        <v>50</v>
      </c>
      <c r="K118" s="832">
        <v>1107.5</v>
      </c>
    </row>
    <row r="119" spans="1:11" ht="14.45" customHeight="1" x14ac:dyDescent="0.2">
      <c r="A119" s="821" t="s">
        <v>585</v>
      </c>
      <c r="B119" s="822" t="s">
        <v>586</v>
      </c>
      <c r="C119" s="825" t="s">
        <v>607</v>
      </c>
      <c r="D119" s="839" t="s">
        <v>608</v>
      </c>
      <c r="E119" s="825" t="s">
        <v>1743</v>
      </c>
      <c r="F119" s="839" t="s">
        <v>1744</v>
      </c>
      <c r="G119" s="825" t="s">
        <v>1921</v>
      </c>
      <c r="H119" s="825" t="s">
        <v>1922</v>
      </c>
      <c r="I119" s="831">
        <v>13.039999961853027</v>
      </c>
      <c r="J119" s="831">
        <v>60</v>
      </c>
      <c r="K119" s="832">
        <v>782.47001647949219</v>
      </c>
    </row>
    <row r="120" spans="1:11" ht="14.45" customHeight="1" x14ac:dyDescent="0.2">
      <c r="A120" s="821" t="s">
        <v>585</v>
      </c>
      <c r="B120" s="822" t="s">
        <v>586</v>
      </c>
      <c r="C120" s="825" t="s">
        <v>607</v>
      </c>
      <c r="D120" s="839" t="s">
        <v>608</v>
      </c>
      <c r="E120" s="825" t="s">
        <v>1743</v>
      </c>
      <c r="F120" s="839" t="s">
        <v>1744</v>
      </c>
      <c r="G120" s="825" t="s">
        <v>1923</v>
      </c>
      <c r="H120" s="825" t="s">
        <v>1924</v>
      </c>
      <c r="I120" s="831">
        <v>120.69000244140625</v>
      </c>
      <c r="J120" s="831">
        <v>50</v>
      </c>
      <c r="K120" s="832">
        <v>6034.6201782226563</v>
      </c>
    </row>
    <row r="121" spans="1:11" ht="14.45" customHeight="1" x14ac:dyDescent="0.2">
      <c r="A121" s="821" t="s">
        <v>585</v>
      </c>
      <c r="B121" s="822" t="s">
        <v>586</v>
      </c>
      <c r="C121" s="825" t="s">
        <v>607</v>
      </c>
      <c r="D121" s="839" t="s">
        <v>608</v>
      </c>
      <c r="E121" s="825" t="s">
        <v>1743</v>
      </c>
      <c r="F121" s="839" t="s">
        <v>1744</v>
      </c>
      <c r="G121" s="825" t="s">
        <v>1925</v>
      </c>
      <c r="H121" s="825" t="s">
        <v>1926</v>
      </c>
      <c r="I121" s="831">
        <v>79.930000305175781</v>
      </c>
      <c r="J121" s="831">
        <v>75</v>
      </c>
      <c r="K121" s="832">
        <v>5994.3800048828125</v>
      </c>
    </row>
    <row r="122" spans="1:11" ht="14.45" customHeight="1" x14ac:dyDescent="0.2">
      <c r="A122" s="821" t="s">
        <v>585</v>
      </c>
      <c r="B122" s="822" t="s">
        <v>586</v>
      </c>
      <c r="C122" s="825" t="s">
        <v>607</v>
      </c>
      <c r="D122" s="839" t="s">
        <v>608</v>
      </c>
      <c r="E122" s="825" t="s">
        <v>1743</v>
      </c>
      <c r="F122" s="839" t="s">
        <v>1744</v>
      </c>
      <c r="G122" s="825" t="s">
        <v>1927</v>
      </c>
      <c r="H122" s="825" t="s">
        <v>1928</v>
      </c>
      <c r="I122" s="831">
        <v>124.41000366210938</v>
      </c>
      <c r="J122" s="831">
        <v>5</v>
      </c>
      <c r="K122" s="832">
        <v>622.030029296875</v>
      </c>
    </row>
    <row r="123" spans="1:11" ht="14.45" customHeight="1" x14ac:dyDescent="0.2">
      <c r="A123" s="821" t="s">
        <v>585</v>
      </c>
      <c r="B123" s="822" t="s">
        <v>586</v>
      </c>
      <c r="C123" s="825" t="s">
        <v>607</v>
      </c>
      <c r="D123" s="839" t="s">
        <v>608</v>
      </c>
      <c r="E123" s="825" t="s">
        <v>1743</v>
      </c>
      <c r="F123" s="839" t="s">
        <v>1744</v>
      </c>
      <c r="G123" s="825" t="s">
        <v>1929</v>
      </c>
      <c r="H123" s="825" t="s">
        <v>1930</v>
      </c>
      <c r="I123" s="831">
        <v>190.89999389648438</v>
      </c>
      <c r="J123" s="831">
        <v>2</v>
      </c>
      <c r="K123" s="832">
        <v>381.79998779296875</v>
      </c>
    </row>
    <row r="124" spans="1:11" ht="14.45" customHeight="1" x14ac:dyDescent="0.2">
      <c r="A124" s="821" t="s">
        <v>585</v>
      </c>
      <c r="B124" s="822" t="s">
        <v>586</v>
      </c>
      <c r="C124" s="825" t="s">
        <v>607</v>
      </c>
      <c r="D124" s="839" t="s">
        <v>608</v>
      </c>
      <c r="E124" s="825" t="s">
        <v>1743</v>
      </c>
      <c r="F124" s="839" t="s">
        <v>1744</v>
      </c>
      <c r="G124" s="825" t="s">
        <v>1931</v>
      </c>
      <c r="H124" s="825" t="s">
        <v>1932</v>
      </c>
      <c r="I124" s="831">
        <v>214.58000183105469</v>
      </c>
      <c r="J124" s="831">
        <v>6</v>
      </c>
      <c r="K124" s="832">
        <v>1287.4799957275391</v>
      </c>
    </row>
    <row r="125" spans="1:11" ht="14.45" customHeight="1" x14ac:dyDescent="0.2">
      <c r="A125" s="821" t="s">
        <v>585</v>
      </c>
      <c r="B125" s="822" t="s">
        <v>586</v>
      </c>
      <c r="C125" s="825" t="s">
        <v>607</v>
      </c>
      <c r="D125" s="839" t="s">
        <v>608</v>
      </c>
      <c r="E125" s="825" t="s">
        <v>1743</v>
      </c>
      <c r="F125" s="839" t="s">
        <v>1744</v>
      </c>
      <c r="G125" s="825" t="s">
        <v>1933</v>
      </c>
      <c r="H125" s="825" t="s">
        <v>1934</v>
      </c>
      <c r="I125" s="831">
        <v>309.35000610351563</v>
      </c>
      <c r="J125" s="831">
        <v>8</v>
      </c>
      <c r="K125" s="832">
        <v>2474.8000183105469</v>
      </c>
    </row>
    <row r="126" spans="1:11" ht="14.45" customHeight="1" x14ac:dyDescent="0.2">
      <c r="A126" s="821" t="s">
        <v>585</v>
      </c>
      <c r="B126" s="822" t="s">
        <v>586</v>
      </c>
      <c r="C126" s="825" t="s">
        <v>607</v>
      </c>
      <c r="D126" s="839" t="s">
        <v>608</v>
      </c>
      <c r="E126" s="825" t="s">
        <v>1743</v>
      </c>
      <c r="F126" s="839" t="s">
        <v>1744</v>
      </c>
      <c r="G126" s="825" t="s">
        <v>1935</v>
      </c>
      <c r="H126" s="825" t="s">
        <v>1936</v>
      </c>
      <c r="I126" s="831">
        <v>69</v>
      </c>
      <c r="J126" s="831">
        <v>10</v>
      </c>
      <c r="K126" s="832">
        <v>690</v>
      </c>
    </row>
    <row r="127" spans="1:11" ht="14.45" customHeight="1" x14ac:dyDescent="0.2">
      <c r="A127" s="821" t="s">
        <v>585</v>
      </c>
      <c r="B127" s="822" t="s">
        <v>586</v>
      </c>
      <c r="C127" s="825" t="s">
        <v>607</v>
      </c>
      <c r="D127" s="839" t="s">
        <v>608</v>
      </c>
      <c r="E127" s="825" t="s">
        <v>1743</v>
      </c>
      <c r="F127" s="839" t="s">
        <v>1744</v>
      </c>
      <c r="G127" s="825" t="s">
        <v>1937</v>
      </c>
      <c r="H127" s="825" t="s">
        <v>1938</v>
      </c>
      <c r="I127" s="831">
        <v>29.229999542236328</v>
      </c>
      <c r="J127" s="831">
        <v>300</v>
      </c>
      <c r="K127" s="832">
        <v>8768.520263671875</v>
      </c>
    </row>
    <row r="128" spans="1:11" ht="14.45" customHeight="1" x14ac:dyDescent="0.2">
      <c r="A128" s="821" t="s">
        <v>585</v>
      </c>
      <c r="B128" s="822" t="s">
        <v>586</v>
      </c>
      <c r="C128" s="825" t="s">
        <v>607</v>
      </c>
      <c r="D128" s="839" t="s">
        <v>608</v>
      </c>
      <c r="E128" s="825" t="s">
        <v>1743</v>
      </c>
      <c r="F128" s="839" t="s">
        <v>1744</v>
      </c>
      <c r="G128" s="825" t="s">
        <v>1939</v>
      </c>
      <c r="H128" s="825" t="s">
        <v>1940</v>
      </c>
      <c r="I128" s="831">
        <v>29.229999542236328</v>
      </c>
      <c r="J128" s="831">
        <v>100</v>
      </c>
      <c r="K128" s="832">
        <v>2922.840087890625</v>
      </c>
    </row>
    <row r="129" spans="1:11" ht="14.45" customHeight="1" x14ac:dyDescent="0.2">
      <c r="A129" s="821" t="s">
        <v>585</v>
      </c>
      <c r="B129" s="822" t="s">
        <v>586</v>
      </c>
      <c r="C129" s="825" t="s">
        <v>607</v>
      </c>
      <c r="D129" s="839" t="s">
        <v>608</v>
      </c>
      <c r="E129" s="825" t="s">
        <v>1743</v>
      </c>
      <c r="F129" s="839" t="s">
        <v>1744</v>
      </c>
      <c r="G129" s="825" t="s">
        <v>1941</v>
      </c>
      <c r="H129" s="825" t="s">
        <v>1942</v>
      </c>
      <c r="I129" s="831">
        <v>6.0999999046325684</v>
      </c>
      <c r="J129" s="831">
        <v>1100</v>
      </c>
      <c r="K129" s="832">
        <v>6712.860107421875</v>
      </c>
    </row>
    <row r="130" spans="1:11" ht="14.45" customHeight="1" x14ac:dyDescent="0.2">
      <c r="A130" s="821" t="s">
        <v>585</v>
      </c>
      <c r="B130" s="822" t="s">
        <v>586</v>
      </c>
      <c r="C130" s="825" t="s">
        <v>607</v>
      </c>
      <c r="D130" s="839" t="s">
        <v>608</v>
      </c>
      <c r="E130" s="825" t="s">
        <v>1743</v>
      </c>
      <c r="F130" s="839" t="s">
        <v>1744</v>
      </c>
      <c r="G130" s="825" t="s">
        <v>1943</v>
      </c>
      <c r="H130" s="825" t="s">
        <v>1944</v>
      </c>
      <c r="I130" s="831">
        <v>0.85400002002716069</v>
      </c>
      <c r="J130" s="831">
        <v>500</v>
      </c>
      <c r="K130" s="832">
        <v>427</v>
      </c>
    </row>
    <row r="131" spans="1:11" ht="14.45" customHeight="1" x14ac:dyDescent="0.2">
      <c r="A131" s="821" t="s">
        <v>585</v>
      </c>
      <c r="B131" s="822" t="s">
        <v>586</v>
      </c>
      <c r="C131" s="825" t="s">
        <v>607</v>
      </c>
      <c r="D131" s="839" t="s">
        <v>608</v>
      </c>
      <c r="E131" s="825" t="s">
        <v>1743</v>
      </c>
      <c r="F131" s="839" t="s">
        <v>1744</v>
      </c>
      <c r="G131" s="825" t="s">
        <v>1945</v>
      </c>
      <c r="H131" s="825" t="s">
        <v>1946</v>
      </c>
      <c r="I131" s="831">
        <v>1.5199999809265137</v>
      </c>
      <c r="J131" s="831">
        <v>150</v>
      </c>
      <c r="K131" s="832">
        <v>228</v>
      </c>
    </row>
    <row r="132" spans="1:11" ht="14.45" customHeight="1" x14ac:dyDescent="0.2">
      <c r="A132" s="821" t="s">
        <v>585</v>
      </c>
      <c r="B132" s="822" t="s">
        <v>586</v>
      </c>
      <c r="C132" s="825" t="s">
        <v>607</v>
      </c>
      <c r="D132" s="839" t="s">
        <v>608</v>
      </c>
      <c r="E132" s="825" t="s">
        <v>1743</v>
      </c>
      <c r="F132" s="839" t="s">
        <v>1744</v>
      </c>
      <c r="G132" s="825" t="s">
        <v>1947</v>
      </c>
      <c r="H132" s="825" t="s">
        <v>1948</v>
      </c>
      <c r="I132" s="831">
        <v>36.700000762939453</v>
      </c>
      <c r="J132" s="831">
        <v>300</v>
      </c>
      <c r="K132" s="832">
        <v>11009.7998046875</v>
      </c>
    </row>
    <row r="133" spans="1:11" ht="14.45" customHeight="1" x14ac:dyDescent="0.2">
      <c r="A133" s="821" t="s">
        <v>585</v>
      </c>
      <c r="B133" s="822" t="s">
        <v>586</v>
      </c>
      <c r="C133" s="825" t="s">
        <v>607</v>
      </c>
      <c r="D133" s="839" t="s">
        <v>608</v>
      </c>
      <c r="E133" s="825" t="s">
        <v>1743</v>
      </c>
      <c r="F133" s="839" t="s">
        <v>1744</v>
      </c>
      <c r="G133" s="825" t="s">
        <v>1949</v>
      </c>
      <c r="H133" s="825" t="s">
        <v>1950</v>
      </c>
      <c r="I133" s="831">
        <v>26.375</v>
      </c>
      <c r="J133" s="831">
        <v>750</v>
      </c>
      <c r="K133" s="832">
        <v>19626.199462890625</v>
      </c>
    </row>
    <row r="134" spans="1:11" ht="14.45" customHeight="1" x14ac:dyDescent="0.2">
      <c r="A134" s="821" t="s">
        <v>585</v>
      </c>
      <c r="B134" s="822" t="s">
        <v>586</v>
      </c>
      <c r="C134" s="825" t="s">
        <v>607</v>
      </c>
      <c r="D134" s="839" t="s">
        <v>608</v>
      </c>
      <c r="E134" s="825" t="s">
        <v>1743</v>
      </c>
      <c r="F134" s="839" t="s">
        <v>1744</v>
      </c>
      <c r="G134" s="825" t="s">
        <v>1951</v>
      </c>
      <c r="H134" s="825" t="s">
        <v>1952</v>
      </c>
      <c r="I134" s="831">
        <v>8.0085716247558594</v>
      </c>
      <c r="J134" s="831">
        <v>168</v>
      </c>
      <c r="K134" s="832">
        <v>1345.4400329589844</v>
      </c>
    </row>
    <row r="135" spans="1:11" ht="14.45" customHeight="1" x14ac:dyDescent="0.2">
      <c r="A135" s="821" t="s">
        <v>585</v>
      </c>
      <c r="B135" s="822" t="s">
        <v>586</v>
      </c>
      <c r="C135" s="825" t="s">
        <v>607</v>
      </c>
      <c r="D135" s="839" t="s">
        <v>608</v>
      </c>
      <c r="E135" s="825" t="s">
        <v>1743</v>
      </c>
      <c r="F135" s="839" t="s">
        <v>1744</v>
      </c>
      <c r="G135" s="825" t="s">
        <v>1953</v>
      </c>
      <c r="H135" s="825" t="s">
        <v>1954</v>
      </c>
      <c r="I135" s="831">
        <v>11.609999656677246</v>
      </c>
      <c r="J135" s="831">
        <v>168</v>
      </c>
      <c r="K135" s="832">
        <v>1950.6400146484375</v>
      </c>
    </row>
    <row r="136" spans="1:11" ht="14.45" customHeight="1" x14ac:dyDescent="0.2">
      <c r="A136" s="821" t="s">
        <v>585</v>
      </c>
      <c r="B136" s="822" t="s">
        <v>586</v>
      </c>
      <c r="C136" s="825" t="s">
        <v>607</v>
      </c>
      <c r="D136" s="839" t="s">
        <v>608</v>
      </c>
      <c r="E136" s="825" t="s">
        <v>1743</v>
      </c>
      <c r="F136" s="839" t="s">
        <v>1744</v>
      </c>
      <c r="G136" s="825" t="s">
        <v>1955</v>
      </c>
      <c r="H136" s="825" t="s">
        <v>1956</v>
      </c>
      <c r="I136" s="831">
        <v>114.76999664306641</v>
      </c>
      <c r="J136" s="831">
        <v>3</v>
      </c>
      <c r="K136" s="832">
        <v>344.30998992919922</v>
      </c>
    </row>
    <row r="137" spans="1:11" ht="14.45" customHeight="1" x14ac:dyDescent="0.2">
      <c r="A137" s="821" t="s">
        <v>585</v>
      </c>
      <c r="B137" s="822" t="s">
        <v>586</v>
      </c>
      <c r="C137" s="825" t="s">
        <v>607</v>
      </c>
      <c r="D137" s="839" t="s">
        <v>608</v>
      </c>
      <c r="E137" s="825" t="s">
        <v>1743</v>
      </c>
      <c r="F137" s="839" t="s">
        <v>1744</v>
      </c>
      <c r="G137" s="825" t="s">
        <v>1957</v>
      </c>
      <c r="H137" s="825" t="s">
        <v>1958</v>
      </c>
      <c r="I137" s="831">
        <v>0.55333332220713294</v>
      </c>
      <c r="J137" s="831">
        <v>600</v>
      </c>
      <c r="K137" s="832">
        <v>332</v>
      </c>
    </row>
    <row r="138" spans="1:11" ht="14.45" customHeight="1" x14ac:dyDescent="0.2">
      <c r="A138" s="821" t="s">
        <v>585</v>
      </c>
      <c r="B138" s="822" t="s">
        <v>586</v>
      </c>
      <c r="C138" s="825" t="s">
        <v>607</v>
      </c>
      <c r="D138" s="839" t="s">
        <v>608</v>
      </c>
      <c r="E138" s="825" t="s">
        <v>1743</v>
      </c>
      <c r="F138" s="839" t="s">
        <v>1744</v>
      </c>
      <c r="G138" s="825" t="s">
        <v>1959</v>
      </c>
      <c r="H138" s="825" t="s">
        <v>1960</v>
      </c>
      <c r="I138" s="831">
        <v>0.79857143333980019</v>
      </c>
      <c r="J138" s="831">
        <v>2900</v>
      </c>
      <c r="K138" s="832">
        <v>2332</v>
      </c>
    </row>
    <row r="139" spans="1:11" ht="14.45" customHeight="1" x14ac:dyDescent="0.2">
      <c r="A139" s="821" t="s">
        <v>585</v>
      </c>
      <c r="B139" s="822" t="s">
        <v>586</v>
      </c>
      <c r="C139" s="825" t="s">
        <v>607</v>
      </c>
      <c r="D139" s="839" t="s">
        <v>608</v>
      </c>
      <c r="E139" s="825" t="s">
        <v>1743</v>
      </c>
      <c r="F139" s="839" t="s">
        <v>1744</v>
      </c>
      <c r="G139" s="825" t="s">
        <v>1961</v>
      </c>
      <c r="H139" s="825" t="s">
        <v>1962</v>
      </c>
      <c r="I139" s="831">
        <v>0.34000000357627869</v>
      </c>
      <c r="J139" s="831">
        <v>8000</v>
      </c>
      <c r="K139" s="832">
        <v>2710.39990234375</v>
      </c>
    </row>
    <row r="140" spans="1:11" ht="14.45" customHeight="1" x14ac:dyDescent="0.2">
      <c r="A140" s="821" t="s">
        <v>585</v>
      </c>
      <c r="B140" s="822" t="s">
        <v>586</v>
      </c>
      <c r="C140" s="825" t="s">
        <v>607</v>
      </c>
      <c r="D140" s="839" t="s">
        <v>608</v>
      </c>
      <c r="E140" s="825" t="s">
        <v>1743</v>
      </c>
      <c r="F140" s="839" t="s">
        <v>1744</v>
      </c>
      <c r="G140" s="825" t="s">
        <v>1963</v>
      </c>
      <c r="H140" s="825" t="s">
        <v>1964</v>
      </c>
      <c r="I140" s="831">
        <v>123.90000152587891</v>
      </c>
      <c r="J140" s="831">
        <v>2</v>
      </c>
      <c r="K140" s="832">
        <v>247.78999328613281</v>
      </c>
    </row>
    <row r="141" spans="1:11" ht="14.45" customHeight="1" x14ac:dyDescent="0.2">
      <c r="A141" s="821" t="s">
        <v>585</v>
      </c>
      <c r="B141" s="822" t="s">
        <v>586</v>
      </c>
      <c r="C141" s="825" t="s">
        <v>607</v>
      </c>
      <c r="D141" s="839" t="s">
        <v>608</v>
      </c>
      <c r="E141" s="825" t="s">
        <v>1756</v>
      </c>
      <c r="F141" s="839" t="s">
        <v>1757</v>
      </c>
      <c r="G141" s="825" t="s">
        <v>1965</v>
      </c>
      <c r="H141" s="825" t="s">
        <v>1966</v>
      </c>
      <c r="I141" s="831">
        <v>579.94667561848962</v>
      </c>
      <c r="J141" s="831">
        <v>3</v>
      </c>
      <c r="K141" s="832">
        <v>1739.8400268554688</v>
      </c>
    </row>
    <row r="142" spans="1:11" ht="14.45" customHeight="1" x14ac:dyDescent="0.2">
      <c r="A142" s="821" t="s">
        <v>585</v>
      </c>
      <c r="B142" s="822" t="s">
        <v>586</v>
      </c>
      <c r="C142" s="825" t="s">
        <v>607</v>
      </c>
      <c r="D142" s="839" t="s">
        <v>608</v>
      </c>
      <c r="E142" s="825" t="s">
        <v>1756</v>
      </c>
      <c r="F142" s="839" t="s">
        <v>1757</v>
      </c>
      <c r="G142" s="825" t="s">
        <v>1967</v>
      </c>
      <c r="H142" s="825" t="s">
        <v>1968</v>
      </c>
      <c r="I142" s="831">
        <v>1113.199951171875</v>
      </c>
      <c r="J142" s="831">
        <v>140</v>
      </c>
      <c r="K142" s="832">
        <v>155848</v>
      </c>
    </row>
    <row r="143" spans="1:11" ht="14.45" customHeight="1" x14ac:dyDescent="0.2">
      <c r="A143" s="821" t="s">
        <v>585</v>
      </c>
      <c r="B143" s="822" t="s">
        <v>586</v>
      </c>
      <c r="C143" s="825" t="s">
        <v>607</v>
      </c>
      <c r="D143" s="839" t="s">
        <v>608</v>
      </c>
      <c r="E143" s="825" t="s">
        <v>1756</v>
      </c>
      <c r="F143" s="839" t="s">
        <v>1757</v>
      </c>
      <c r="G143" s="825" t="s">
        <v>1969</v>
      </c>
      <c r="H143" s="825" t="s">
        <v>1970</v>
      </c>
      <c r="I143" s="831">
        <v>195.28999328613281</v>
      </c>
      <c r="J143" s="831">
        <v>25</v>
      </c>
      <c r="K143" s="832">
        <v>4882.35009765625</v>
      </c>
    </row>
    <row r="144" spans="1:11" ht="14.45" customHeight="1" x14ac:dyDescent="0.2">
      <c r="A144" s="821" t="s">
        <v>585</v>
      </c>
      <c r="B144" s="822" t="s">
        <v>586</v>
      </c>
      <c r="C144" s="825" t="s">
        <v>607</v>
      </c>
      <c r="D144" s="839" t="s">
        <v>608</v>
      </c>
      <c r="E144" s="825" t="s">
        <v>1756</v>
      </c>
      <c r="F144" s="839" t="s">
        <v>1757</v>
      </c>
      <c r="G144" s="825" t="s">
        <v>1971</v>
      </c>
      <c r="H144" s="825" t="s">
        <v>1972</v>
      </c>
      <c r="I144" s="831">
        <v>766.65997314453125</v>
      </c>
      <c r="J144" s="831">
        <v>10</v>
      </c>
      <c r="K144" s="832">
        <v>7666.56005859375</v>
      </c>
    </row>
    <row r="145" spans="1:11" ht="14.45" customHeight="1" x14ac:dyDescent="0.2">
      <c r="A145" s="821" t="s">
        <v>585</v>
      </c>
      <c r="B145" s="822" t="s">
        <v>586</v>
      </c>
      <c r="C145" s="825" t="s">
        <v>607</v>
      </c>
      <c r="D145" s="839" t="s">
        <v>608</v>
      </c>
      <c r="E145" s="825" t="s">
        <v>1756</v>
      </c>
      <c r="F145" s="839" t="s">
        <v>1757</v>
      </c>
      <c r="G145" s="825" t="s">
        <v>1973</v>
      </c>
      <c r="H145" s="825" t="s">
        <v>1974</v>
      </c>
      <c r="I145" s="831">
        <v>696.96002197265625</v>
      </c>
      <c r="J145" s="831">
        <v>20</v>
      </c>
      <c r="K145" s="832">
        <v>13939.2001953125</v>
      </c>
    </row>
    <row r="146" spans="1:11" ht="14.45" customHeight="1" x14ac:dyDescent="0.2">
      <c r="A146" s="821" t="s">
        <v>585</v>
      </c>
      <c r="B146" s="822" t="s">
        <v>586</v>
      </c>
      <c r="C146" s="825" t="s">
        <v>607</v>
      </c>
      <c r="D146" s="839" t="s">
        <v>608</v>
      </c>
      <c r="E146" s="825" t="s">
        <v>1756</v>
      </c>
      <c r="F146" s="839" t="s">
        <v>1757</v>
      </c>
      <c r="G146" s="825" t="s">
        <v>1975</v>
      </c>
      <c r="H146" s="825" t="s">
        <v>1976</v>
      </c>
      <c r="I146" s="831">
        <v>696.96002197265625</v>
      </c>
      <c r="J146" s="831">
        <v>20</v>
      </c>
      <c r="K146" s="832">
        <v>13939.200317382813</v>
      </c>
    </row>
    <row r="147" spans="1:11" ht="14.45" customHeight="1" x14ac:dyDescent="0.2">
      <c r="A147" s="821" t="s">
        <v>585</v>
      </c>
      <c r="B147" s="822" t="s">
        <v>586</v>
      </c>
      <c r="C147" s="825" t="s">
        <v>607</v>
      </c>
      <c r="D147" s="839" t="s">
        <v>608</v>
      </c>
      <c r="E147" s="825" t="s">
        <v>1756</v>
      </c>
      <c r="F147" s="839" t="s">
        <v>1757</v>
      </c>
      <c r="G147" s="825" t="s">
        <v>1977</v>
      </c>
      <c r="H147" s="825" t="s">
        <v>1978</v>
      </c>
      <c r="I147" s="831">
        <v>696.96002197265625</v>
      </c>
      <c r="J147" s="831">
        <v>5</v>
      </c>
      <c r="K147" s="832">
        <v>3484.800048828125</v>
      </c>
    </row>
    <row r="148" spans="1:11" ht="14.45" customHeight="1" x14ac:dyDescent="0.2">
      <c r="A148" s="821" t="s">
        <v>585</v>
      </c>
      <c r="B148" s="822" t="s">
        <v>586</v>
      </c>
      <c r="C148" s="825" t="s">
        <v>607</v>
      </c>
      <c r="D148" s="839" t="s">
        <v>608</v>
      </c>
      <c r="E148" s="825" t="s">
        <v>1756</v>
      </c>
      <c r="F148" s="839" t="s">
        <v>1757</v>
      </c>
      <c r="G148" s="825" t="s">
        <v>1758</v>
      </c>
      <c r="H148" s="825" t="s">
        <v>1759</v>
      </c>
      <c r="I148" s="831">
        <v>484</v>
      </c>
      <c r="J148" s="831">
        <v>180</v>
      </c>
      <c r="K148" s="832">
        <v>87120</v>
      </c>
    </row>
    <row r="149" spans="1:11" ht="14.45" customHeight="1" x14ac:dyDescent="0.2">
      <c r="A149" s="821" t="s">
        <v>585</v>
      </c>
      <c r="B149" s="822" t="s">
        <v>586</v>
      </c>
      <c r="C149" s="825" t="s">
        <v>607</v>
      </c>
      <c r="D149" s="839" t="s">
        <v>608</v>
      </c>
      <c r="E149" s="825" t="s">
        <v>1756</v>
      </c>
      <c r="F149" s="839" t="s">
        <v>1757</v>
      </c>
      <c r="G149" s="825" t="s">
        <v>1979</v>
      </c>
      <c r="H149" s="825" t="s">
        <v>1980</v>
      </c>
      <c r="I149" s="831">
        <v>506.26333618164063</v>
      </c>
      <c r="J149" s="831">
        <v>200</v>
      </c>
      <c r="K149" s="832">
        <v>101291.51953125</v>
      </c>
    </row>
    <row r="150" spans="1:11" ht="14.45" customHeight="1" x14ac:dyDescent="0.2">
      <c r="A150" s="821" t="s">
        <v>585</v>
      </c>
      <c r="B150" s="822" t="s">
        <v>586</v>
      </c>
      <c r="C150" s="825" t="s">
        <v>607</v>
      </c>
      <c r="D150" s="839" t="s">
        <v>608</v>
      </c>
      <c r="E150" s="825" t="s">
        <v>1756</v>
      </c>
      <c r="F150" s="839" t="s">
        <v>1757</v>
      </c>
      <c r="G150" s="825" t="s">
        <v>1981</v>
      </c>
      <c r="H150" s="825" t="s">
        <v>1982</v>
      </c>
      <c r="I150" s="831">
        <v>309.56999206542969</v>
      </c>
      <c r="J150" s="831">
        <v>130</v>
      </c>
      <c r="K150" s="832">
        <v>40772.160400390625</v>
      </c>
    </row>
    <row r="151" spans="1:11" ht="14.45" customHeight="1" x14ac:dyDescent="0.2">
      <c r="A151" s="821" t="s">
        <v>585</v>
      </c>
      <c r="B151" s="822" t="s">
        <v>586</v>
      </c>
      <c r="C151" s="825" t="s">
        <v>607</v>
      </c>
      <c r="D151" s="839" t="s">
        <v>608</v>
      </c>
      <c r="E151" s="825" t="s">
        <v>1756</v>
      </c>
      <c r="F151" s="839" t="s">
        <v>1757</v>
      </c>
      <c r="G151" s="825" t="s">
        <v>1981</v>
      </c>
      <c r="H151" s="825" t="s">
        <v>1983</v>
      </c>
      <c r="I151" s="831">
        <v>530.46002197265625</v>
      </c>
      <c r="J151" s="831">
        <v>50</v>
      </c>
      <c r="K151" s="832">
        <v>26523.19921875</v>
      </c>
    </row>
    <row r="152" spans="1:11" ht="14.45" customHeight="1" x14ac:dyDescent="0.2">
      <c r="A152" s="821" t="s">
        <v>585</v>
      </c>
      <c r="B152" s="822" t="s">
        <v>586</v>
      </c>
      <c r="C152" s="825" t="s">
        <v>607</v>
      </c>
      <c r="D152" s="839" t="s">
        <v>608</v>
      </c>
      <c r="E152" s="825" t="s">
        <v>1756</v>
      </c>
      <c r="F152" s="839" t="s">
        <v>1757</v>
      </c>
      <c r="G152" s="825" t="s">
        <v>1760</v>
      </c>
      <c r="H152" s="825" t="s">
        <v>1761</v>
      </c>
      <c r="I152" s="831">
        <v>20.340000152587891</v>
      </c>
      <c r="J152" s="831">
        <v>800</v>
      </c>
      <c r="K152" s="832">
        <v>16272.400390625</v>
      </c>
    </row>
    <row r="153" spans="1:11" ht="14.45" customHeight="1" x14ac:dyDescent="0.2">
      <c r="A153" s="821" t="s">
        <v>585</v>
      </c>
      <c r="B153" s="822" t="s">
        <v>586</v>
      </c>
      <c r="C153" s="825" t="s">
        <v>607</v>
      </c>
      <c r="D153" s="839" t="s">
        <v>608</v>
      </c>
      <c r="E153" s="825" t="s">
        <v>1756</v>
      </c>
      <c r="F153" s="839" t="s">
        <v>1757</v>
      </c>
      <c r="G153" s="825" t="s">
        <v>1764</v>
      </c>
      <c r="H153" s="825" t="s">
        <v>1765</v>
      </c>
      <c r="I153" s="831">
        <v>4.3600001335144043</v>
      </c>
      <c r="J153" s="831">
        <v>200</v>
      </c>
      <c r="K153" s="832">
        <v>871.20002746582031</v>
      </c>
    </row>
    <row r="154" spans="1:11" ht="14.45" customHeight="1" x14ac:dyDescent="0.2">
      <c r="A154" s="821" t="s">
        <v>585</v>
      </c>
      <c r="B154" s="822" t="s">
        <v>586</v>
      </c>
      <c r="C154" s="825" t="s">
        <v>607</v>
      </c>
      <c r="D154" s="839" t="s">
        <v>608</v>
      </c>
      <c r="E154" s="825" t="s">
        <v>1756</v>
      </c>
      <c r="F154" s="839" t="s">
        <v>1757</v>
      </c>
      <c r="G154" s="825" t="s">
        <v>1984</v>
      </c>
      <c r="H154" s="825" t="s">
        <v>1985</v>
      </c>
      <c r="I154" s="831">
        <v>12.819999694824219</v>
      </c>
      <c r="J154" s="831">
        <v>80</v>
      </c>
      <c r="K154" s="832">
        <v>1025.5999755859375</v>
      </c>
    </row>
    <row r="155" spans="1:11" ht="14.45" customHeight="1" x14ac:dyDescent="0.2">
      <c r="A155" s="821" t="s">
        <v>585</v>
      </c>
      <c r="B155" s="822" t="s">
        <v>586</v>
      </c>
      <c r="C155" s="825" t="s">
        <v>607</v>
      </c>
      <c r="D155" s="839" t="s">
        <v>608</v>
      </c>
      <c r="E155" s="825" t="s">
        <v>1756</v>
      </c>
      <c r="F155" s="839" t="s">
        <v>1757</v>
      </c>
      <c r="G155" s="825" t="s">
        <v>1986</v>
      </c>
      <c r="H155" s="825" t="s">
        <v>1987</v>
      </c>
      <c r="I155" s="831">
        <v>0.26500000059604645</v>
      </c>
      <c r="J155" s="831">
        <v>1000</v>
      </c>
      <c r="K155" s="832">
        <v>266.19999694824219</v>
      </c>
    </row>
    <row r="156" spans="1:11" ht="14.45" customHeight="1" x14ac:dyDescent="0.2">
      <c r="A156" s="821" t="s">
        <v>585</v>
      </c>
      <c r="B156" s="822" t="s">
        <v>586</v>
      </c>
      <c r="C156" s="825" t="s">
        <v>607</v>
      </c>
      <c r="D156" s="839" t="s">
        <v>608</v>
      </c>
      <c r="E156" s="825" t="s">
        <v>1756</v>
      </c>
      <c r="F156" s="839" t="s">
        <v>1757</v>
      </c>
      <c r="G156" s="825" t="s">
        <v>1988</v>
      </c>
      <c r="H156" s="825" t="s">
        <v>1989</v>
      </c>
      <c r="I156" s="831">
        <v>10.159999847412109</v>
      </c>
      <c r="J156" s="831">
        <v>3600</v>
      </c>
      <c r="K156" s="832">
        <v>36590.400390625</v>
      </c>
    </row>
    <row r="157" spans="1:11" ht="14.45" customHeight="1" x14ac:dyDescent="0.2">
      <c r="A157" s="821" t="s">
        <v>585</v>
      </c>
      <c r="B157" s="822" t="s">
        <v>586</v>
      </c>
      <c r="C157" s="825" t="s">
        <v>607</v>
      </c>
      <c r="D157" s="839" t="s">
        <v>608</v>
      </c>
      <c r="E157" s="825" t="s">
        <v>1756</v>
      </c>
      <c r="F157" s="839" t="s">
        <v>1757</v>
      </c>
      <c r="G157" s="825" t="s">
        <v>1990</v>
      </c>
      <c r="H157" s="825" t="s">
        <v>1991</v>
      </c>
      <c r="I157" s="831">
        <v>9.1999998092651367</v>
      </c>
      <c r="J157" s="831">
        <v>1800</v>
      </c>
      <c r="K157" s="832">
        <v>16552.7998046875</v>
      </c>
    </row>
    <row r="158" spans="1:11" ht="14.45" customHeight="1" x14ac:dyDescent="0.2">
      <c r="A158" s="821" t="s">
        <v>585</v>
      </c>
      <c r="B158" s="822" t="s">
        <v>586</v>
      </c>
      <c r="C158" s="825" t="s">
        <v>607</v>
      </c>
      <c r="D158" s="839" t="s">
        <v>608</v>
      </c>
      <c r="E158" s="825" t="s">
        <v>1756</v>
      </c>
      <c r="F158" s="839" t="s">
        <v>1757</v>
      </c>
      <c r="G158" s="825" t="s">
        <v>1992</v>
      </c>
      <c r="H158" s="825" t="s">
        <v>1993</v>
      </c>
      <c r="I158" s="831">
        <v>10.409999847412109</v>
      </c>
      <c r="J158" s="831">
        <v>360</v>
      </c>
      <c r="K158" s="832">
        <v>3746.159912109375</v>
      </c>
    </row>
    <row r="159" spans="1:11" ht="14.45" customHeight="1" x14ac:dyDescent="0.2">
      <c r="A159" s="821" t="s">
        <v>585</v>
      </c>
      <c r="B159" s="822" t="s">
        <v>586</v>
      </c>
      <c r="C159" s="825" t="s">
        <v>607</v>
      </c>
      <c r="D159" s="839" t="s">
        <v>608</v>
      </c>
      <c r="E159" s="825" t="s">
        <v>1756</v>
      </c>
      <c r="F159" s="839" t="s">
        <v>1757</v>
      </c>
      <c r="G159" s="825" t="s">
        <v>1994</v>
      </c>
      <c r="H159" s="825" t="s">
        <v>1995</v>
      </c>
      <c r="I159" s="831">
        <v>378.17001342773438</v>
      </c>
      <c r="J159" s="831">
        <v>30</v>
      </c>
      <c r="K159" s="832">
        <v>11344.9599609375</v>
      </c>
    </row>
    <row r="160" spans="1:11" ht="14.45" customHeight="1" x14ac:dyDescent="0.2">
      <c r="A160" s="821" t="s">
        <v>585</v>
      </c>
      <c r="B160" s="822" t="s">
        <v>586</v>
      </c>
      <c r="C160" s="825" t="s">
        <v>607</v>
      </c>
      <c r="D160" s="839" t="s">
        <v>608</v>
      </c>
      <c r="E160" s="825" t="s">
        <v>1756</v>
      </c>
      <c r="F160" s="839" t="s">
        <v>1757</v>
      </c>
      <c r="G160" s="825" t="s">
        <v>1996</v>
      </c>
      <c r="H160" s="825" t="s">
        <v>1997</v>
      </c>
      <c r="I160" s="831">
        <v>24.200000762939453</v>
      </c>
      <c r="J160" s="831">
        <v>780</v>
      </c>
      <c r="K160" s="832">
        <v>18876</v>
      </c>
    </row>
    <row r="161" spans="1:11" ht="14.45" customHeight="1" x14ac:dyDescent="0.2">
      <c r="A161" s="821" t="s">
        <v>585</v>
      </c>
      <c r="B161" s="822" t="s">
        <v>586</v>
      </c>
      <c r="C161" s="825" t="s">
        <v>607</v>
      </c>
      <c r="D161" s="839" t="s">
        <v>608</v>
      </c>
      <c r="E161" s="825" t="s">
        <v>1756</v>
      </c>
      <c r="F161" s="839" t="s">
        <v>1757</v>
      </c>
      <c r="G161" s="825" t="s">
        <v>1998</v>
      </c>
      <c r="H161" s="825" t="s">
        <v>1999</v>
      </c>
      <c r="I161" s="831">
        <v>36.299999237060547</v>
      </c>
      <c r="J161" s="831">
        <v>101</v>
      </c>
      <c r="K161" s="832">
        <v>3666.2999992370605</v>
      </c>
    </row>
    <row r="162" spans="1:11" ht="14.45" customHeight="1" x14ac:dyDescent="0.2">
      <c r="A162" s="821" t="s">
        <v>585</v>
      </c>
      <c r="B162" s="822" t="s">
        <v>586</v>
      </c>
      <c r="C162" s="825" t="s">
        <v>607</v>
      </c>
      <c r="D162" s="839" t="s">
        <v>608</v>
      </c>
      <c r="E162" s="825" t="s">
        <v>1756</v>
      </c>
      <c r="F162" s="839" t="s">
        <v>1757</v>
      </c>
      <c r="G162" s="825" t="s">
        <v>1770</v>
      </c>
      <c r="H162" s="825" t="s">
        <v>1771</v>
      </c>
      <c r="I162" s="831">
        <v>15.92400016784668</v>
      </c>
      <c r="J162" s="831">
        <v>500</v>
      </c>
      <c r="K162" s="832">
        <v>7961.5</v>
      </c>
    </row>
    <row r="163" spans="1:11" ht="14.45" customHeight="1" x14ac:dyDescent="0.2">
      <c r="A163" s="821" t="s">
        <v>585</v>
      </c>
      <c r="B163" s="822" t="s">
        <v>586</v>
      </c>
      <c r="C163" s="825" t="s">
        <v>607</v>
      </c>
      <c r="D163" s="839" t="s">
        <v>608</v>
      </c>
      <c r="E163" s="825" t="s">
        <v>1756</v>
      </c>
      <c r="F163" s="839" t="s">
        <v>1757</v>
      </c>
      <c r="G163" s="825" t="s">
        <v>2000</v>
      </c>
      <c r="H163" s="825" t="s">
        <v>2001</v>
      </c>
      <c r="I163" s="831">
        <v>41</v>
      </c>
      <c r="J163" s="831">
        <v>20</v>
      </c>
      <c r="K163" s="832">
        <v>819.9000244140625</v>
      </c>
    </row>
    <row r="164" spans="1:11" ht="14.45" customHeight="1" x14ac:dyDescent="0.2">
      <c r="A164" s="821" t="s">
        <v>585</v>
      </c>
      <c r="B164" s="822" t="s">
        <v>586</v>
      </c>
      <c r="C164" s="825" t="s">
        <v>607</v>
      </c>
      <c r="D164" s="839" t="s">
        <v>608</v>
      </c>
      <c r="E164" s="825" t="s">
        <v>1756</v>
      </c>
      <c r="F164" s="839" t="s">
        <v>1757</v>
      </c>
      <c r="G164" s="825" t="s">
        <v>2002</v>
      </c>
      <c r="H164" s="825" t="s">
        <v>2003</v>
      </c>
      <c r="I164" s="831">
        <v>393.1300048828125</v>
      </c>
      <c r="J164" s="831">
        <v>5</v>
      </c>
      <c r="K164" s="832">
        <v>1965.6500244140625</v>
      </c>
    </row>
    <row r="165" spans="1:11" ht="14.45" customHeight="1" x14ac:dyDescent="0.2">
      <c r="A165" s="821" t="s">
        <v>585</v>
      </c>
      <c r="B165" s="822" t="s">
        <v>586</v>
      </c>
      <c r="C165" s="825" t="s">
        <v>607</v>
      </c>
      <c r="D165" s="839" t="s">
        <v>608</v>
      </c>
      <c r="E165" s="825" t="s">
        <v>1756</v>
      </c>
      <c r="F165" s="839" t="s">
        <v>1757</v>
      </c>
      <c r="G165" s="825" t="s">
        <v>2004</v>
      </c>
      <c r="H165" s="825" t="s">
        <v>2005</v>
      </c>
      <c r="I165" s="831">
        <v>16.360000610351563</v>
      </c>
      <c r="J165" s="831">
        <v>30</v>
      </c>
      <c r="K165" s="832">
        <v>490.79998779296875</v>
      </c>
    </row>
    <row r="166" spans="1:11" ht="14.45" customHeight="1" x14ac:dyDescent="0.2">
      <c r="A166" s="821" t="s">
        <v>585</v>
      </c>
      <c r="B166" s="822" t="s">
        <v>586</v>
      </c>
      <c r="C166" s="825" t="s">
        <v>607</v>
      </c>
      <c r="D166" s="839" t="s">
        <v>608</v>
      </c>
      <c r="E166" s="825" t="s">
        <v>1756</v>
      </c>
      <c r="F166" s="839" t="s">
        <v>1757</v>
      </c>
      <c r="G166" s="825" t="s">
        <v>2006</v>
      </c>
      <c r="H166" s="825" t="s">
        <v>2007</v>
      </c>
      <c r="I166" s="831">
        <v>367.83999633789063</v>
      </c>
      <c r="J166" s="831">
        <v>110</v>
      </c>
      <c r="K166" s="832">
        <v>40462.39990234375</v>
      </c>
    </row>
    <row r="167" spans="1:11" ht="14.45" customHeight="1" x14ac:dyDescent="0.2">
      <c r="A167" s="821" t="s">
        <v>585</v>
      </c>
      <c r="B167" s="822" t="s">
        <v>586</v>
      </c>
      <c r="C167" s="825" t="s">
        <v>607</v>
      </c>
      <c r="D167" s="839" t="s">
        <v>608</v>
      </c>
      <c r="E167" s="825" t="s">
        <v>1756</v>
      </c>
      <c r="F167" s="839" t="s">
        <v>1757</v>
      </c>
      <c r="G167" s="825" t="s">
        <v>2008</v>
      </c>
      <c r="H167" s="825" t="s">
        <v>2009</v>
      </c>
      <c r="I167" s="831">
        <v>17.84800033569336</v>
      </c>
      <c r="J167" s="831">
        <v>650</v>
      </c>
      <c r="K167" s="832">
        <v>11572.5</v>
      </c>
    </row>
    <row r="168" spans="1:11" ht="14.45" customHeight="1" x14ac:dyDescent="0.2">
      <c r="A168" s="821" t="s">
        <v>585</v>
      </c>
      <c r="B168" s="822" t="s">
        <v>586</v>
      </c>
      <c r="C168" s="825" t="s">
        <v>607</v>
      </c>
      <c r="D168" s="839" t="s">
        <v>608</v>
      </c>
      <c r="E168" s="825" t="s">
        <v>1756</v>
      </c>
      <c r="F168" s="839" t="s">
        <v>1757</v>
      </c>
      <c r="G168" s="825" t="s">
        <v>2010</v>
      </c>
      <c r="H168" s="825" t="s">
        <v>2011</v>
      </c>
      <c r="I168" s="831">
        <v>29.039999961853027</v>
      </c>
      <c r="J168" s="831">
        <v>920</v>
      </c>
      <c r="K168" s="832">
        <v>26237.640869140625</v>
      </c>
    </row>
    <row r="169" spans="1:11" ht="14.45" customHeight="1" x14ac:dyDescent="0.2">
      <c r="A169" s="821" t="s">
        <v>585</v>
      </c>
      <c r="B169" s="822" t="s">
        <v>586</v>
      </c>
      <c r="C169" s="825" t="s">
        <v>607</v>
      </c>
      <c r="D169" s="839" t="s">
        <v>608</v>
      </c>
      <c r="E169" s="825" t="s">
        <v>1756</v>
      </c>
      <c r="F169" s="839" t="s">
        <v>1757</v>
      </c>
      <c r="G169" s="825" t="s">
        <v>2012</v>
      </c>
      <c r="H169" s="825" t="s">
        <v>2013</v>
      </c>
      <c r="I169" s="831">
        <v>28.386000442504884</v>
      </c>
      <c r="J169" s="831">
        <v>1360</v>
      </c>
      <c r="K169" s="832">
        <v>38797.560546875</v>
      </c>
    </row>
    <row r="170" spans="1:11" ht="14.45" customHeight="1" x14ac:dyDescent="0.2">
      <c r="A170" s="821" t="s">
        <v>585</v>
      </c>
      <c r="B170" s="822" t="s">
        <v>586</v>
      </c>
      <c r="C170" s="825" t="s">
        <v>607</v>
      </c>
      <c r="D170" s="839" t="s">
        <v>608</v>
      </c>
      <c r="E170" s="825" t="s">
        <v>1756</v>
      </c>
      <c r="F170" s="839" t="s">
        <v>1757</v>
      </c>
      <c r="G170" s="825" t="s">
        <v>2014</v>
      </c>
      <c r="H170" s="825" t="s">
        <v>2015</v>
      </c>
      <c r="I170" s="831">
        <v>1191.8499755859375</v>
      </c>
      <c r="J170" s="831">
        <v>140</v>
      </c>
      <c r="K170" s="832">
        <v>166859</v>
      </c>
    </row>
    <row r="171" spans="1:11" ht="14.45" customHeight="1" x14ac:dyDescent="0.2">
      <c r="A171" s="821" t="s">
        <v>585</v>
      </c>
      <c r="B171" s="822" t="s">
        <v>586</v>
      </c>
      <c r="C171" s="825" t="s">
        <v>607</v>
      </c>
      <c r="D171" s="839" t="s">
        <v>608</v>
      </c>
      <c r="E171" s="825" t="s">
        <v>1756</v>
      </c>
      <c r="F171" s="839" t="s">
        <v>1757</v>
      </c>
      <c r="G171" s="825" t="s">
        <v>2016</v>
      </c>
      <c r="H171" s="825" t="s">
        <v>2017</v>
      </c>
      <c r="I171" s="831">
        <v>559.02001953125</v>
      </c>
      <c r="J171" s="831">
        <v>5</v>
      </c>
      <c r="K171" s="832">
        <v>2795.10009765625</v>
      </c>
    </row>
    <row r="172" spans="1:11" ht="14.45" customHeight="1" x14ac:dyDescent="0.2">
      <c r="A172" s="821" t="s">
        <v>585</v>
      </c>
      <c r="B172" s="822" t="s">
        <v>586</v>
      </c>
      <c r="C172" s="825" t="s">
        <v>607</v>
      </c>
      <c r="D172" s="839" t="s">
        <v>608</v>
      </c>
      <c r="E172" s="825" t="s">
        <v>1756</v>
      </c>
      <c r="F172" s="839" t="s">
        <v>1757</v>
      </c>
      <c r="G172" s="825" t="s">
        <v>2018</v>
      </c>
      <c r="H172" s="825" t="s">
        <v>2019</v>
      </c>
      <c r="I172" s="831">
        <v>27.829999923706055</v>
      </c>
      <c r="J172" s="831">
        <v>20</v>
      </c>
      <c r="K172" s="832">
        <v>556.5999755859375</v>
      </c>
    </row>
    <row r="173" spans="1:11" ht="14.45" customHeight="1" x14ac:dyDescent="0.2">
      <c r="A173" s="821" t="s">
        <v>585</v>
      </c>
      <c r="B173" s="822" t="s">
        <v>586</v>
      </c>
      <c r="C173" s="825" t="s">
        <v>607</v>
      </c>
      <c r="D173" s="839" t="s">
        <v>608</v>
      </c>
      <c r="E173" s="825" t="s">
        <v>1756</v>
      </c>
      <c r="F173" s="839" t="s">
        <v>1757</v>
      </c>
      <c r="G173" s="825" t="s">
        <v>2020</v>
      </c>
      <c r="H173" s="825" t="s">
        <v>2021</v>
      </c>
      <c r="I173" s="831">
        <v>27.829999923706055</v>
      </c>
      <c r="J173" s="831">
        <v>20</v>
      </c>
      <c r="K173" s="832">
        <v>556.5999755859375</v>
      </c>
    </row>
    <row r="174" spans="1:11" ht="14.45" customHeight="1" x14ac:dyDescent="0.2">
      <c r="A174" s="821" t="s">
        <v>585</v>
      </c>
      <c r="B174" s="822" t="s">
        <v>586</v>
      </c>
      <c r="C174" s="825" t="s">
        <v>607</v>
      </c>
      <c r="D174" s="839" t="s">
        <v>608</v>
      </c>
      <c r="E174" s="825" t="s">
        <v>1756</v>
      </c>
      <c r="F174" s="839" t="s">
        <v>1757</v>
      </c>
      <c r="G174" s="825" t="s">
        <v>2022</v>
      </c>
      <c r="H174" s="825" t="s">
        <v>2023</v>
      </c>
      <c r="I174" s="831">
        <v>27.829999923706055</v>
      </c>
      <c r="J174" s="831">
        <v>20</v>
      </c>
      <c r="K174" s="832">
        <v>556.5999755859375</v>
      </c>
    </row>
    <row r="175" spans="1:11" ht="14.45" customHeight="1" x14ac:dyDescent="0.2">
      <c r="A175" s="821" t="s">
        <v>585</v>
      </c>
      <c r="B175" s="822" t="s">
        <v>586</v>
      </c>
      <c r="C175" s="825" t="s">
        <v>607</v>
      </c>
      <c r="D175" s="839" t="s">
        <v>608</v>
      </c>
      <c r="E175" s="825" t="s">
        <v>1756</v>
      </c>
      <c r="F175" s="839" t="s">
        <v>1757</v>
      </c>
      <c r="G175" s="825" t="s">
        <v>2024</v>
      </c>
      <c r="H175" s="825" t="s">
        <v>2025</v>
      </c>
      <c r="I175" s="831">
        <v>31.392500400543213</v>
      </c>
      <c r="J175" s="831">
        <v>700</v>
      </c>
      <c r="K175" s="832">
        <v>21976</v>
      </c>
    </row>
    <row r="176" spans="1:11" ht="14.45" customHeight="1" x14ac:dyDescent="0.2">
      <c r="A176" s="821" t="s">
        <v>585</v>
      </c>
      <c r="B176" s="822" t="s">
        <v>586</v>
      </c>
      <c r="C176" s="825" t="s">
        <v>607</v>
      </c>
      <c r="D176" s="839" t="s">
        <v>608</v>
      </c>
      <c r="E176" s="825" t="s">
        <v>1756</v>
      </c>
      <c r="F176" s="839" t="s">
        <v>1757</v>
      </c>
      <c r="G176" s="825" t="s">
        <v>2026</v>
      </c>
      <c r="H176" s="825" t="s">
        <v>2027</v>
      </c>
      <c r="I176" s="831">
        <v>31.459999084472656</v>
      </c>
      <c r="J176" s="831">
        <v>100</v>
      </c>
      <c r="K176" s="832">
        <v>3146</v>
      </c>
    </row>
    <row r="177" spans="1:11" ht="14.45" customHeight="1" x14ac:dyDescent="0.2">
      <c r="A177" s="821" t="s">
        <v>585</v>
      </c>
      <c r="B177" s="822" t="s">
        <v>586</v>
      </c>
      <c r="C177" s="825" t="s">
        <v>607</v>
      </c>
      <c r="D177" s="839" t="s">
        <v>608</v>
      </c>
      <c r="E177" s="825" t="s">
        <v>1756</v>
      </c>
      <c r="F177" s="839" t="s">
        <v>1757</v>
      </c>
      <c r="G177" s="825" t="s">
        <v>2028</v>
      </c>
      <c r="H177" s="825" t="s">
        <v>2029</v>
      </c>
      <c r="I177" s="831">
        <v>2.880000114440918</v>
      </c>
      <c r="J177" s="831">
        <v>1300</v>
      </c>
      <c r="K177" s="832">
        <v>3743.7400817871094</v>
      </c>
    </row>
    <row r="178" spans="1:11" ht="14.45" customHeight="1" x14ac:dyDescent="0.2">
      <c r="A178" s="821" t="s">
        <v>585</v>
      </c>
      <c r="B178" s="822" t="s">
        <v>586</v>
      </c>
      <c r="C178" s="825" t="s">
        <v>607</v>
      </c>
      <c r="D178" s="839" t="s">
        <v>608</v>
      </c>
      <c r="E178" s="825" t="s">
        <v>1756</v>
      </c>
      <c r="F178" s="839" t="s">
        <v>1757</v>
      </c>
      <c r="G178" s="825" t="s">
        <v>2030</v>
      </c>
      <c r="H178" s="825" t="s">
        <v>2031</v>
      </c>
      <c r="I178" s="831">
        <v>917.469970703125</v>
      </c>
      <c r="J178" s="831">
        <v>25</v>
      </c>
      <c r="K178" s="832">
        <v>22936.75</v>
      </c>
    </row>
    <row r="179" spans="1:11" ht="14.45" customHeight="1" x14ac:dyDescent="0.2">
      <c r="A179" s="821" t="s">
        <v>585</v>
      </c>
      <c r="B179" s="822" t="s">
        <v>586</v>
      </c>
      <c r="C179" s="825" t="s">
        <v>607</v>
      </c>
      <c r="D179" s="839" t="s">
        <v>608</v>
      </c>
      <c r="E179" s="825" t="s">
        <v>1756</v>
      </c>
      <c r="F179" s="839" t="s">
        <v>1757</v>
      </c>
      <c r="G179" s="825" t="s">
        <v>2032</v>
      </c>
      <c r="H179" s="825" t="s">
        <v>2033</v>
      </c>
      <c r="I179" s="831">
        <v>196.02000427246094</v>
      </c>
      <c r="J179" s="831">
        <v>25</v>
      </c>
      <c r="K179" s="832">
        <v>4900.4998779296875</v>
      </c>
    </row>
    <row r="180" spans="1:11" ht="14.45" customHeight="1" x14ac:dyDescent="0.2">
      <c r="A180" s="821" t="s">
        <v>585</v>
      </c>
      <c r="B180" s="822" t="s">
        <v>586</v>
      </c>
      <c r="C180" s="825" t="s">
        <v>607</v>
      </c>
      <c r="D180" s="839" t="s">
        <v>608</v>
      </c>
      <c r="E180" s="825" t="s">
        <v>1756</v>
      </c>
      <c r="F180" s="839" t="s">
        <v>1757</v>
      </c>
      <c r="G180" s="825" t="s">
        <v>2034</v>
      </c>
      <c r="H180" s="825" t="s">
        <v>2035</v>
      </c>
      <c r="I180" s="831">
        <v>409.010009765625</v>
      </c>
      <c r="J180" s="831">
        <v>2</v>
      </c>
      <c r="K180" s="832">
        <v>818.010009765625</v>
      </c>
    </row>
    <row r="181" spans="1:11" ht="14.45" customHeight="1" x14ac:dyDescent="0.2">
      <c r="A181" s="821" t="s">
        <v>585</v>
      </c>
      <c r="B181" s="822" t="s">
        <v>586</v>
      </c>
      <c r="C181" s="825" t="s">
        <v>607</v>
      </c>
      <c r="D181" s="839" t="s">
        <v>608</v>
      </c>
      <c r="E181" s="825" t="s">
        <v>1756</v>
      </c>
      <c r="F181" s="839" t="s">
        <v>1757</v>
      </c>
      <c r="G181" s="825" t="s">
        <v>2036</v>
      </c>
      <c r="H181" s="825" t="s">
        <v>2037</v>
      </c>
      <c r="I181" s="831">
        <v>4.02833350499471</v>
      </c>
      <c r="J181" s="831">
        <v>550</v>
      </c>
      <c r="K181" s="832">
        <v>2215.5</v>
      </c>
    </row>
    <row r="182" spans="1:11" ht="14.45" customHeight="1" x14ac:dyDescent="0.2">
      <c r="A182" s="821" t="s">
        <v>585</v>
      </c>
      <c r="B182" s="822" t="s">
        <v>586</v>
      </c>
      <c r="C182" s="825" t="s">
        <v>607</v>
      </c>
      <c r="D182" s="839" t="s">
        <v>608</v>
      </c>
      <c r="E182" s="825" t="s">
        <v>1756</v>
      </c>
      <c r="F182" s="839" t="s">
        <v>1757</v>
      </c>
      <c r="G182" s="825" t="s">
        <v>2038</v>
      </c>
      <c r="H182" s="825" t="s">
        <v>2039</v>
      </c>
      <c r="I182" s="831">
        <v>15.729999542236328</v>
      </c>
      <c r="J182" s="831">
        <v>1000</v>
      </c>
      <c r="K182" s="832">
        <v>15730</v>
      </c>
    </row>
    <row r="183" spans="1:11" ht="14.45" customHeight="1" x14ac:dyDescent="0.2">
      <c r="A183" s="821" t="s">
        <v>585</v>
      </c>
      <c r="B183" s="822" t="s">
        <v>586</v>
      </c>
      <c r="C183" s="825" t="s">
        <v>607</v>
      </c>
      <c r="D183" s="839" t="s">
        <v>608</v>
      </c>
      <c r="E183" s="825" t="s">
        <v>1756</v>
      </c>
      <c r="F183" s="839" t="s">
        <v>1757</v>
      </c>
      <c r="G183" s="825" t="s">
        <v>2040</v>
      </c>
      <c r="H183" s="825" t="s">
        <v>2041</v>
      </c>
      <c r="I183" s="831">
        <v>34.650001525878906</v>
      </c>
      <c r="J183" s="831">
        <v>500</v>
      </c>
      <c r="K183" s="832">
        <v>17326.759765625</v>
      </c>
    </row>
    <row r="184" spans="1:11" ht="14.45" customHeight="1" x14ac:dyDescent="0.2">
      <c r="A184" s="821" t="s">
        <v>585</v>
      </c>
      <c r="B184" s="822" t="s">
        <v>586</v>
      </c>
      <c r="C184" s="825" t="s">
        <v>607</v>
      </c>
      <c r="D184" s="839" t="s">
        <v>608</v>
      </c>
      <c r="E184" s="825" t="s">
        <v>1756</v>
      </c>
      <c r="F184" s="839" t="s">
        <v>1757</v>
      </c>
      <c r="G184" s="825" t="s">
        <v>2042</v>
      </c>
      <c r="H184" s="825" t="s">
        <v>2043</v>
      </c>
      <c r="I184" s="831">
        <v>2.2899999618530273</v>
      </c>
      <c r="J184" s="831">
        <v>10</v>
      </c>
      <c r="K184" s="832">
        <v>22.899999618530273</v>
      </c>
    </row>
    <row r="185" spans="1:11" ht="14.45" customHeight="1" x14ac:dyDescent="0.2">
      <c r="A185" s="821" t="s">
        <v>585</v>
      </c>
      <c r="B185" s="822" t="s">
        <v>586</v>
      </c>
      <c r="C185" s="825" t="s">
        <v>607</v>
      </c>
      <c r="D185" s="839" t="s">
        <v>608</v>
      </c>
      <c r="E185" s="825" t="s">
        <v>1756</v>
      </c>
      <c r="F185" s="839" t="s">
        <v>1757</v>
      </c>
      <c r="G185" s="825" t="s">
        <v>2044</v>
      </c>
      <c r="H185" s="825" t="s">
        <v>2045</v>
      </c>
      <c r="I185" s="831">
        <v>198.69000244140625</v>
      </c>
      <c r="J185" s="831">
        <v>5</v>
      </c>
      <c r="K185" s="832">
        <v>993.45001220703125</v>
      </c>
    </row>
    <row r="186" spans="1:11" ht="14.45" customHeight="1" x14ac:dyDescent="0.2">
      <c r="A186" s="821" t="s">
        <v>585</v>
      </c>
      <c r="B186" s="822" t="s">
        <v>586</v>
      </c>
      <c r="C186" s="825" t="s">
        <v>607</v>
      </c>
      <c r="D186" s="839" t="s">
        <v>608</v>
      </c>
      <c r="E186" s="825" t="s">
        <v>1756</v>
      </c>
      <c r="F186" s="839" t="s">
        <v>1757</v>
      </c>
      <c r="G186" s="825" t="s">
        <v>2046</v>
      </c>
      <c r="H186" s="825" t="s">
        <v>2047</v>
      </c>
      <c r="I186" s="831">
        <v>16.693333307902019</v>
      </c>
      <c r="J186" s="831">
        <v>180</v>
      </c>
      <c r="K186" s="832">
        <v>2918.0799560546875</v>
      </c>
    </row>
    <row r="187" spans="1:11" ht="14.45" customHeight="1" x14ac:dyDescent="0.2">
      <c r="A187" s="821" t="s">
        <v>585</v>
      </c>
      <c r="B187" s="822" t="s">
        <v>586</v>
      </c>
      <c r="C187" s="825" t="s">
        <v>607</v>
      </c>
      <c r="D187" s="839" t="s">
        <v>608</v>
      </c>
      <c r="E187" s="825" t="s">
        <v>1756</v>
      </c>
      <c r="F187" s="839" t="s">
        <v>1757</v>
      </c>
      <c r="G187" s="825" t="s">
        <v>2048</v>
      </c>
      <c r="H187" s="825" t="s">
        <v>2049</v>
      </c>
      <c r="I187" s="831">
        <v>130.197998046875</v>
      </c>
      <c r="J187" s="831">
        <v>50</v>
      </c>
      <c r="K187" s="832">
        <v>6509.7999267578125</v>
      </c>
    </row>
    <row r="188" spans="1:11" ht="14.45" customHeight="1" x14ac:dyDescent="0.2">
      <c r="A188" s="821" t="s">
        <v>585</v>
      </c>
      <c r="B188" s="822" t="s">
        <v>586</v>
      </c>
      <c r="C188" s="825" t="s">
        <v>607</v>
      </c>
      <c r="D188" s="839" t="s">
        <v>608</v>
      </c>
      <c r="E188" s="825" t="s">
        <v>1756</v>
      </c>
      <c r="F188" s="839" t="s">
        <v>1757</v>
      </c>
      <c r="G188" s="825" t="s">
        <v>2050</v>
      </c>
      <c r="H188" s="825" t="s">
        <v>2051</v>
      </c>
      <c r="I188" s="831">
        <v>81.735000610351563</v>
      </c>
      <c r="J188" s="831">
        <v>90</v>
      </c>
      <c r="K188" s="832">
        <v>7356.150146484375</v>
      </c>
    </row>
    <row r="189" spans="1:11" ht="14.45" customHeight="1" x14ac:dyDescent="0.2">
      <c r="A189" s="821" t="s">
        <v>585</v>
      </c>
      <c r="B189" s="822" t="s">
        <v>586</v>
      </c>
      <c r="C189" s="825" t="s">
        <v>607</v>
      </c>
      <c r="D189" s="839" t="s">
        <v>608</v>
      </c>
      <c r="E189" s="825" t="s">
        <v>1756</v>
      </c>
      <c r="F189" s="839" t="s">
        <v>1757</v>
      </c>
      <c r="G189" s="825" t="s">
        <v>2052</v>
      </c>
      <c r="H189" s="825" t="s">
        <v>2053</v>
      </c>
      <c r="I189" s="831">
        <v>80.580001831054688</v>
      </c>
      <c r="J189" s="831">
        <v>20</v>
      </c>
      <c r="K189" s="832">
        <v>1611.5999755859375</v>
      </c>
    </row>
    <row r="190" spans="1:11" ht="14.45" customHeight="1" x14ac:dyDescent="0.2">
      <c r="A190" s="821" t="s">
        <v>585</v>
      </c>
      <c r="B190" s="822" t="s">
        <v>586</v>
      </c>
      <c r="C190" s="825" t="s">
        <v>607</v>
      </c>
      <c r="D190" s="839" t="s">
        <v>608</v>
      </c>
      <c r="E190" s="825" t="s">
        <v>1756</v>
      </c>
      <c r="F190" s="839" t="s">
        <v>1757</v>
      </c>
      <c r="G190" s="825" t="s">
        <v>2054</v>
      </c>
      <c r="H190" s="825" t="s">
        <v>2055</v>
      </c>
      <c r="I190" s="831">
        <v>6.9000000953674316</v>
      </c>
      <c r="J190" s="831">
        <v>6400</v>
      </c>
      <c r="K190" s="832">
        <v>44140.80078125</v>
      </c>
    </row>
    <row r="191" spans="1:11" ht="14.45" customHeight="1" x14ac:dyDescent="0.2">
      <c r="A191" s="821" t="s">
        <v>585</v>
      </c>
      <c r="B191" s="822" t="s">
        <v>586</v>
      </c>
      <c r="C191" s="825" t="s">
        <v>607</v>
      </c>
      <c r="D191" s="839" t="s">
        <v>608</v>
      </c>
      <c r="E191" s="825" t="s">
        <v>1756</v>
      </c>
      <c r="F191" s="839" t="s">
        <v>1757</v>
      </c>
      <c r="G191" s="825" t="s">
        <v>2056</v>
      </c>
      <c r="H191" s="825" t="s">
        <v>2057</v>
      </c>
      <c r="I191" s="831">
        <v>7.869999885559082</v>
      </c>
      <c r="J191" s="831">
        <v>2400</v>
      </c>
      <c r="K191" s="832">
        <v>18876</v>
      </c>
    </row>
    <row r="192" spans="1:11" ht="14.45" customHeight="1" x14ac:dyDescent="0.2">
      <c r="A192" s="821" t="s">
        <v>585</v>
      </c>
      <c r="B192" s="822" t="s">
        <v>586</v>
      </c>
      <c r="C192" s="825" t="s">
        <v>607</v>
      </c>
      <c r="D192" s="839" t="s">
        <v>608</v>
      </c>
      <c r="E192" s="825" t="s">
        <v>1756</v>
      </c>
      <c r="F192" s="839" t="s">
        <v>1757</v>
      </c>
      <c r="G192" s="825" t="s">
        <v>2058</v>
      </c>
      <c r="H192" s="825" t="s">
        <v>2059</v>
      </c>
      <c r="I192" s="831">
        <v>4.7199997901916504</v>
      </c>
      <c r="J192" s="831">
        <v>25800</v>
      </c>
      <c r="K192" s="832">
        <v>121750.19970703125</v>
      </c>
    </row>
    <row r="193" spans="1:11" ht="14.45" customHeight="1" x14ac:dyDescent="0.2">
      <c r="A193" s="821" t="s">
        <v>585</v>
      </c>
      <c r="B193" s="822" t="s">
        <v>586</v>
      </c>
      <c r="C193" s="825" t="s">
        <v>607</v>
      </c>
      <c r="D193" s="839" t="s">
        <v>608</v>
      </c>
      <c r="E193" s="825" t="s">
        <v>1756</v>
      </c>
      <c r="F193" s="839" t="s">
        <v>1757</v>
      </c>
      <c r="G193" s="825" t="s">
        <v>1774</v>
      </c>
      <c r="H193" s="825" t="s">
        <v>1775</v>
      </c>
      <c r="I193" s="831">
        <v>1.809999942779541</v>
      </c>
      <c r="J193" s="831">
        <v>200</v>
      </c>
      <c r="K193" s="832">
        <v>362</v>
      </c>
    </row>
    <row r="194" spans="1:11" ht="14.45" customHeight="1" x14ac:dyDescent="0.2">
      <c r="A194" s="821" t="s">
        <v>585</v>
      </c>
      <c r="B194" s="822" t="s">
        <v>586</v>
      </c>
      <c r="C194" s="825" t="s">
        <v>607</v>
      </c>
      <c r="D194" s="839" t="s">
        <v>608</v>
      </c>
      <c r="E194" s="825" t="s">
        <v>1756</v>
      </c>
      <c r="F194" s="839" t="s">
        <v>1757</v>
      </c>
      <c r="G194" s="825" t="s">
        <v>1776</v>
      </c>
      <c r="H194" s="825" t="s">
        <v>1777</v>
      </c>
      <c r="I194" s="831">
        <v>1.8133333126703899</v>
      </c>
      <c r="J194" s="831">
        <v>1000</v>
      </c>
      <c r="K194" s="832">
        <v>1812</v>
      </c>
    </row>
    <row r="195" spans="1:11" ht="14.45" customHeight="1" x14ac:dyDescent="0.2">
      <c r="A195" s="821" t="s">
        <v>585</v>
      </c>
      <c r="B195" s="822" t="s">
        <v>586</v>
      </c>
      <c r="C195" s="825" t="s">
        <v>607</v>
      </c>
      <c r="D195" s="839" t="s">
        <v>608</v>
      </c>
      <c r="E195" s="825" t="s">
        <v>1756</v>
      </c>
      <c r="F195" s="839" t="s">
        <v>1757</v>
      </c>
      <c r="G195" s="825" t="s">
        <v>2060</v>
      </c>
      <c r="H195" s="825" t="s">
        <v>2061</v>
      </c>
      <c r="I195" s="831">
        <v>229.89999389648438</v>
      </c>
      <c r="J195" s="831">
        <v>10</v>
      </c>
      <c r="K195" s="832">
        <v>2299</v>
      </c>
    </row>
    <row r="196" spans="1:11" ht="14.45" customHeight="1" x14ac:dyDescent="0.2">
      <c r="A196" s="821" t="s">
        <v>585</v>
      </c>
      <c r="B196" s="822" t="s">
        <v>586</v>
      </c>
      <c r="C196" s="825" t="s">
        <v>607</v>
      </c>
      <c r="D196" s="839" t="s">
        <v>608</v>
      </c>
      <c r="E196" s="825" t="s">
        <v>1756</v>
      </c>
      <c r="F196" s="839" t="s">
        <v>1757</v>
      </c>
      <c r="G196" s="825" t="s">
        <v>2062</v>
      </c>
      <c r="H196" s="825" t="s">
        <v>2063</v>
      </c>
      <c r="I196" s="831">
        <v>94.860000610351563</v>
      </c>
      <c r="J196" s="831">
        <v>20</v>
      </c>
      <c r="K196" s="832">
        <v>1897.280029296875</v>
      </c>
    </row>
    <row r="197" spans="1:11" ht="14.45" customHeight="1" x14ac:dyDescent="0.2">
      <c r="A197" s="821" t="s">
        <v>585</v>
      </c>
      <c r="B197" s="822" t="s">
        <v>586</v>
      </c>
      <c r="C197" s="825" t="s">
        <v>607</v>
      </c>
      <c r="D197" s="839" t="s">
        <v>608</v>
      </c>
      <c r="E197" s="825" t="s">
        <v>1756</v>
      </c>
      <c r="F197" s="839" t="s">
        <v>1757</v>
      </c>
      <c r="G197" s="825" t="s">
        <v>2064</v>
      </c>
      <c r="H197" s="825" t="s">
        <v>2065</v>
      </c>
      <c r="I197" s="831">
        <v>95.830001831054688</v>
      </c>
      <c r="J197" s="831">
        <v>20</v>
      </c>
      <c r="K197" s="832">
        <v>1916.6400146484375</v>
      </c>
    </row>
    <row r="198" spans="1:11" ht="14.45" customHeight="1" x14ac:dyDescent="0.2">
      <c r="A198" s="821" t="s">
        <v>585</v>
      </c>
      <c r="B198" s="822" t="s">
        <v>586</v>
      </c>
      <c r="C198" s="825" t="s">
        <v>607</v>
      </c>
      <c r="D198" s="839" t="s">
        <v>608</v>
      </c>
      <c r="E198" s="825" t="s">
        <v>1756</v>
      </c>
      <c r="F198" s="839" t="s">
        <v>1757</v>
      </c>
      <c r="G198" s="825" t="s">
        <v>2066</v>
      </c>
      <c r="H198" s="825" t="s">
        <v>2067</v>
      </c>
      <c r="I198" s="831">
        <v>95.830001831054688</v>
      </c>
      <c r="J198" s="831">
        <v>20</v>
      </c>
      <c r="K198" s="832">
        <v>1916.6400146484375</v>
      </c>
    </row>
    <row r="199" spans="1:11" ht="14.45" customHeight="1" x14ac:dyDescent="0.2">
      <c r="A199" s="821" t="s">
        <v>585</v>
      </c>
      <c r="B199" s="822" t="s">
        <v>586</v>
      </c>
      <c r="C199" s="825" t="s">
        <v>607</v>
      </c>
      <c r="D199" s="839" t="s">
        <v>608</v>
      </c>
      <c r="E199" s="825" t="s">
        <v>1756</v>
      </c>
      <c r="F199" s="839" t="s">
        <v>1757</v>
      </c>
      <c r="G199" s="825" t="s">
        <v>2068</v>
      </c>
      <c r="H199" s="825" t="s">
        <v>2069</v>
      </c>
      <c r="I199" s="831">
        <v>95.830001831054688</v>
      </c>
      <c r="J199" s="831">
        <v>20</v>
      </c>
      <c r="K199" s="832">
        <v>1916.6400146484375</v>
      </c>
    </row>
    <row r="200" spans="1:11" ht="14.45" customHeight="1" x14ac:dyDescent="0.2">
      <c r="A200" s="821" t="s">
        <v>585</v>
      </c>
      <c r="B200" s="822" t="s">
        <v>586</v>
      </c>
      <c r="C200" s="825" t="s">
        <v>607</v>
      </c>
      <c r="D200" s="839" t="s">
        <v>608</v>
      </c>
      <c r="E200" s="825" t="s">
        <v>1756</v>
      </c>
      <c r="F200" s="839" t="s">
        <v>1757</v>
      </c>
      <c r="G200" s="825" t="s">
        <v>2070</v>
      </c>
      <c r="H200" s="825" t="s">
        <v>2071</v>
      </c>
      <c r="I200" s="831">
        <v>220.83000183105469</v>
      </c>
      <c r="J200" s="831">
        <v>10</v>
      </c>
      <c r="K200" s="832">
        <v>2208.25</v>
      </c>
    </row>
    <row r="201" spans="1:11" ht="14.45" customHeight="1" x14ac:dyDescent="0.2">
      <c r="A201" s="821" t="s">
        <v>585</v>
      </c>
      <c r="B201" s="822" t="s">
        <v>586</v>
      </c>
      <c r="C201" s="825" t="s">
        <v>607</v>
      </c>
      <c r="D201" s="839" t="s">
        <v>608</v>
      </c>
      <c r="E201" s="825" t="s">
        <v>1756</v>
      </c>
      <c r="F201" s="839" t="s">
        <v>1757</v>
      </c>
      <c r="G201" s="825" t="s">
        <v>2072</v>
      </c>
      <c r="H201" s="825" t="s">
        <v>2073</v>
      </c>
      <c r="I201" s="831">
        <v>712.69000244140625</v>
      </c>
      <c r="J201" s="831">
        <v>35</v>
      </c>
      <c r="K201" s="832">
        <v>24944.149658203125</v>
      </c>
    </row>
    <row r="202" spans="1:11" ht="14.45" customHeight="1" x14ac:dyDescent="0.2">
      <c r="A202" s="821" t="s">
        <v>585</v>
      </c>
      <c r="B202" s="822" t="s">
        <v>586</v>
      </c>
      <c r="C202" s="825" t="s">
        <v>607</v>
      </c>
      <c r="D202" s="839" t="s">
        <v>608</v>
      </c>
      <c r="E202" s="825" t="s">
        <v>1756</v>
      </c>
      <c r="F202" s="839" t="s">
        <v>1757</v>
      </c>
      <c r="G202" s="825" t="s">
        <v>2074</v>
      </c>
      <c r="H202" s="825" t="s">
        <v>2075</v>
      </c>
      <c r="I202" s="831">
        <v>712.69000244140625</v>
      </c>
      <c r="J202" s="831">
        <v>70</v>
      </c>
      <c r="K202" s="832">
        <v>49888.29931640625</v>
      </c>
    </row>
    <row r="203" spans="1:11" ht="14.45" customHeight="1" x14ac:dyDescent="0.2">
      <c r="A203" s="821" t="s">
        <v>585</v>
      </c>
      <c r="B203" s="822" t="s">
        <v>586</v>
      </c>
      <c r="C203" s="825" t="s">
        <v>607</v>
      </c>
      <c r="D203" s="839" t="s">
        <v>608</v>
      </c>
      <c r="E203" s="825" t="s">
        <v>1756</v>
      </c>
      <c r="F203" s="839" t="s">
        <v>1757</v>
      </c>
      <c r="G203" s="825" t="s">
        <v>2076</v>
      </c>
      <c r="H203" s="825" t="s">
        <v>2077</v>
      </c>
      <c r="I203" s="831">
        <v>712.69000244140625</v>
      </c>
      <c r="J203" s="831">
        <v>45</v>
      </c>
      <c r="K203" s="832">
        <v>32071.049560546875</v>
      </c>
    </row>
    <row r="204" spans="1:11" ht="14.45" customHeight="1" x14ac:dyDescent="0.2">
      <c r="A204" s="821" t="s">
        <v>585</v>
      </c>
      <c r="B204" s="822" t="s">
        <v>586</v>
      </c>
      <c r="C204" s="825" t="s">
        <v>607</v>
      </c>
      <c r="D204" s="839" t="s">
        <v>608</v>
      </c>
      <c r="E204" s="825" t="s">
        <v>1756</v>
      </c>
      <c r="F204" s="839" t="s">
        <v>1757</v>
      </c>
      <c r="G204" s="825" t="s">
        <v>2078</v>
      </c>
      <c r="H204" s="825" t="s">
        <v>2079</v>
      </c>
      <c r="I204" s="831">
        <v>712.69000244140625</v>
      </c>
      <c r="J204" s="831">
        <v>15</v>
      </c>
      <c r="K204" s="832">
        <v>10690.349853515625</v>
      </c>
    </row>
    <row r="205" spans="1:11" ht="14.45" customHeight="1" x14ac:dyDescent="0.2">
      <c r="A205" s="821" t="s">
        <v>585</v>
      </c>
      <c r="B205" s="822" t="s">
        <v>586</v>
      </c>
      <c r="C205" s="825" t="s">
        <v>607</v>
      </c>
      <c r="D205" s="839" t="s">
        <v>608</v>
      </c>
      <c r="E205" s="825" t="s">
        <v>1756</v>
      </c>
      <c r="F205" s="839" t="s">
        <v>1757</v>
      </c>
      <c r="G205" s="825" t="s">
        <v>1782</v>
      </c>
      <c r="H205" s="825" t="s">
        <v>1783</v>
      </c>
      <c r="I205" s="831">
        <v>11.73555522494846</v>
      </c>
      <c r="J205" s="831">
        <v>700</v>
      </c>
      <c r="K205" s="832">
        <v>8214.5</v>
      </c>
    </row>
    <row r="206" spans="1:11" ht="14.45" customHeight="1" x14ac:dyDescent="0.2">
      <c r="A206" s="821" t="s">
        <v>585</v>
      </c>
      <c r="B206" s="822" t="s">
        <v>586</v>
      </c>
      <c r="C206" s="825" t="s">
        <v>607</v>
      </c>
      <c r="D206" s="839" t="s">
        <v>608</v>
      </c>
      <c r="E206" s="825" t="s">
        <v>1756</v>
      </c>
      <c r="F206" s="839" t="s">
        <v>1757</v>
      </c>
      <c r="G206" s="825" t="s">
        <v>2080</v>
      </c>
      <c r="H206" s="825" t="s">
        <v>2081</v>
      </c>
      <c r="I206" s="831">
        <v>677.5999755859375</v>
      </c>
      <c r="J206" s="831">
        <v>35</v>
      </c>
      <c r="K206" s="832">
        <v>23716</v>
      </c>
    </row>
    <row r="207" spans="1:11" ht="14.45" customHeight="1" x14ac:dyDescent="0.2">
      <c r="A207" s="821" t="s">
        <v>585</v>
      </c>
      <c r="B207" s="822" t="s">
        <v>586</v>
      </c>
      <c r="C207" s="825" t="s">
        <v>607</v>
      </c>
      <c r="D207" s="839" t="s">
        <v>608</v>
      </c>
      <c r="E207" s="825" t="s">
        <v>1756</v>
      </c>
      <c r="F207" s="839" t="s">
        <v>1757</v>
      </c>
      <c r="G207" s="825" t="s">
        <v>2082</v>
      </c>
      <c r="H207" s="825" t="s">
        <v>2083</v>
      </c>
      <c r="I207" s="831">
        <v>677.5999755859375</v>
      </c>
      <c r="J207" s="831">
        <v>50</v>
      </c>
      <c r="K207" s="832">
        <v>33880</v>
      </c>
    </row>
    <row r="208" spans="1:11" ht="14.45" customHeight="1" x14ac:dyDescent="0.2">
      <c r="A208" s="821" t="s">
        <v>585</v>
      </c>
      <c r="B208" s="822" t="s">
        <v>586</v>
      </c>
      <c r="C208" s="825" t="s">
        <v>607</v>
      </c>
      <c r="D208" s="839" t="s">
        <v>608</v>
      </c>
      <c r="E208" s="825" t="s">
        <v>1756</v>
      </c>
      <c r="F208" s="839" t="s">
        <v>1757</v>
      </c>
      <c r="G208" s="825" t="s">
        <v>2084</v>
      </c>
      <c r="H208" s="825" t="s">
        <v>2085</v>
      </c>
      <c r="I208" s="831">
        <v>677.5999755859375</v>
      </c>
      <c r="J208" s="831">
        <v>25</v>
      </c>
      <c r="K208" s="832">
        <v>16940</v>
      </c>
    </row>
    <row r="209" spans="1:11" ht="14.45" customHeight="1" x14ac:dyDescent="0.2">
      <c r="A209" s="821" t="s">
        <v>585</v>
      </c>
      <c r="B209" s="822" t="s">
        <v>586</v>
      </c>
      <c r="C209" s="825" t="s">
        <v>607</v>
      </c>
      <c r="D209" s="839" t="s">
        <v>608</v>
      </c>
      <c r="E209" s="825" t="s">
        <v>1756</v>
      </c>
      <c r="F209" s="839" t="s">
        <v>1757</v>
      </c>
      <c r="G209" s="825" t="s">
        <v>2086</v>
      </c>
      <c r="H209" s="825" t="s">
        <v>2087</v>
      </c>
      <c r="I209" s="831">
        <v>786.5</v>
      </c>
      <c r="J209" s="831">
        <v>10</v>
      </c>
      <c r="K209" s="832">
        <v>7865</v>
      </c>
    </row>
    <row r="210" spans="1:11" ht="14.45" customHeight="1" x14ac:dyDescent="0.2">
      <c r="A210" s="821" t="s">
        <v>585</v>
      </c>
      <c r="B210" s="822" t="s">
        <v>586</v>
      </c>
      <c r="C210" s="825" t="s">
        <v>607</v>
      </c>
      <c r="D210" s="839" t="s">
        <v>608</v>
      </c>
      <c r="E210" s="825" t="s">
        <v>1756</v>
      </c>
      <c r="F210" s="839" t="s">
        <v>1757</v>
      </c>
      <c r="G210" s="825" t="s">
        <v>2088</v>
      </c>
      <c r="H210" s="825" t="s">
        <v>2089</v>
      </c>
      <c r="I210" s="831">
        <v>3.0299999713897705</v>
      </c>
      <c r="J210" s="831">
        <v>200</v>
      </c>
      <c r="K210" s="832">
        <v>605</v>
      </c>
    </row>
    <row r="211" spans="1:11" ht="14.45" customHeight="1" x14ac:dyDescent="0.2">
      <c r="A211" s="821" t="s">
        <v>585</v>
      </c>
      <c r="B211" s="822" t="s">
        <v>586</v>
      </c>
      <c r="C211" s="825" t="s">
        <v>607</v>
      </c>
      <c r="D211" s="839" t="s">
        <v>608</v>
      </c>
      <c r="E211" s="825" t="s">
        <v>1756</v>
      </c>
      <c r="F211" s="839" t="s">
        <v>1757</v>
      </c>
      <c r="G211" s="825" t="s">
        <v>2090</v>
      </c>
      <c r="H211" s="825" t="s">
        <v>2091</v>
      </c>
      <c r="I211" s="831">
        <v>4.8000001907348633</v>
      </c>
      <c r="J211" s="831">
        <v>200</v>
      </c>
      <c r="K211" s="832">
        <v>960.739990234375</v>
      </c>
    </row>
    <row r="212" spans="1:11" ht="14.45" customHeight="1" x14ac:dyDescent="0.2">
      <c r="A212" s="821" t="s">
        <v>585</v>
      </c>
      <c r="B212" s="822" t="s">
        <v>586</v>
      </c>
      <c r="C212" s="825" t="s">
        <v>607</v>
      </c>
      <c r="D212" s="839" t="s">
        <v>608</v>
      </c>
      <c r="E212" s="825" t="s">
        <v>1756</v>
      </c>
      <c r="F212" s="839" t="s">
        <v>1757</v>
      </c>
      <c r="G212" s="825" t="s">
        <v>2092</v>
      </c>
      <c r="H212" s="825" t="s">
        <v>2093</v>
      </c>
      <c r="I212" s="831">
        <v>13.310000419616699</v>
      </c>
      <c r="J212" s="831">
        <v>200</v>
      </c>
      <c r="K212" s="832">
        <v>2662</v>
      </c>
    </row>
    <row r="213" spans="1:11" ht="14.45" customHeight="1" x14ac:dyDescent="0.2">
      <c r="A213" s="821" t="s">
        <v>585</v>
      </c>
      <c r="B213" s="822" t="s">
        <v>586</v>
      </c>
      <c r="C213" s="825" t="s">
        <v>607</v>
      </c>
      <c r="D213" s="839" t="s">
        <v>608</v>
      </c>
      <c r="E213" s="825" t="s">
        <v>1756</v>
      </c>
      <c r="F213" s="839" t="s">
        <v>1757</v>
      </c>
      <c r="G213" s="825" t="s">
        <v>1790</v>
      </c>
      <c r="H213" s="825" t="s">
        <v>1791</v>
      </c>
      <c r="I213" s="831">
        <v>4.8000001907348633</v>
      </c>
      <c r="J213" s="831">
        <v>3700</v>
      </c>
      <c r="K213" s="832">
        <v>17760</v>
      </c>
    </row>
    <row r="214" spans="1:11" ht="14.45" customHeight="1" x14ac:dyDescent="0.2">
      <c r="A214" s="821" t="s">
        <v>585</v>
      </c>
      <c r="B214" s="822" t="s">
        <v>586</v>
      </c>
      <c r="C214" s="825" t="s">
        <v>607</v>
      </c>
      <c r="D214" s="839" t="s">
        <v>608</v>
      </c>
      <c r="E214" s="825" t="s">
        <v>1756</v>
      </c>
      <c r="F214" s="839" t="s">
        <v>1757</v>
      </c>
      <c r="G214" s="825" t="s">
        <v>1792</v>
      </c>
      <c r="H214" s="825" t="s">
        <v>1793</v>
      </c>
      <c r="I214" s="831">
        <v>84.261251449584961</v>
      </c>
      <c r="J214" s="831">
        <v>204</v>
      </c>
      <c r="K214" s="832">
        <v>17268.059753417969</v>
      </c>
    </row>
    <row r="215" spans="1:11" ht="14.45" customHeight="1" x14ac:dyDescent="0.2">
      <c r="A215" s="821" t="s">
        <v>585</v>
      </c>
      <c r="B215" s="822" t="s">
        <v>586</v>
      </c>
      <c r="C215" s="825" t="s">
        <v>607</v>
      </c>
      <c r="D215" s="839" t="s">
        <v>608</v>
      </c>
      <c r="E215" s="825" t="s">
        <v>1756</v>
      </c>
      <c r="F215" s="839" t="s">
        <v>1757</v>
      </c>
      <c r="G215" s="825" t="s">
        <v>2094</v>
      </c>
      <c r="H215" s="825" t="s">
        <v>2095</v>
      </c>
      <c r="I215" s="831">
        <v>32.189998626708984</v>
      </c>
      <c r="J215" s="831">
        <v>50</v>
      </c>
      <c r="K215" s="832">
        <v>1609.300048828125</v>
      </c>
    </row>
    <row r="216" spans="1:11" ht="14.45" customHeight="1" x14ac:dyDescent="0.2">
      <c r="A216" s="821" t="s">
        <v>585</v>
      </c>
      <c r="B216" s="822" t="s">
        <v>586</v>
      </c>
      <c r="C216" s="825" t="s">
        <v>607</v>
      </c>
      <c r="D216" s="839" t="s">
        <v>608</v>
      </c>
      <c r="E216" s="825" t="s">
        <v>1756</v>
      </c>
      <c r="F216" s="839" t="s">
        <v>1757</v>
      </c>
      <c r="G216" s="825" t="s">
        <v>2096</v>
      </c>
      <c r="H216" s="825" t="s">
        <v>2097</v>
      </c>
      <c r="I216" s="831">
        <v>310.97000122070313</v>
      </c>
      <c r="J216" s="831">
        <v>60</v>
      </c>
      <c r="K216" s="832">
        <v>18658.199462890625</v>
      </c>
    </row>
    <row r="217" spans="1:11" ht="14.45" customHeight="1" x14ac:dyDescent="0.2">
      <c r="A217" s="821" t="s">
        <v>585</v>
      </c>
      <c r="B217" s="822" t="s">
        <v>586</v>
      </c>
      <c r="C217" s="825" t="s">
        <v>607</v>
      </c>
      <c r="D217" s="839" t="s">
        <v>608</v>
      </c>
      <c r="E217" s="825" t="s">
        <v>1756</v>
      </c>
      <c r="F217" s="839" t="s">
        <v>1757</v>
      </c>
      <c r="G217" s="825" t="s">
        <v>2096</v>
      </c>
      <c r="H217" s="825" t="s">
        <v>2098</v>
      </c>
      <c r="I217" s="831">
        <v>310.97000122070313</v>
      </c>
      <c r="J217" s="831">
        <v>20</v>
      </c>
      <c r="K217" s="832">
        <v>6219.39990234375</v>
      </c>
    </row>
    <row r="218" spans="1:11" ht="14.45" customHeight="1" x14ac:dyDescent="0.2">
      <c r="A218" s="821" t="s">
        <v>585</v>
      </c>
      <c r="B218" s="822" t="s">
        <v>586</v>
      </c>
      <c r="C218" s="825" t="s">
        <v>607</v>
      </c>
      <c r="D218" s="839" t="s">
        <v>608</v>
      </c>
      <c r="E218" s="825" t="s">
        <v>1756</v>
      </c>
      <c r="F218" s="839" t="s">
        <v>1757</v>
      </c>
      <c r="G218" s="825" t="s">
        <v>2099</v>
      </c>
      <c r="H218" s="825" t="s">
        <v>2100</v>
      </c>
      <c r="I218" s="831">
        <v>2.6366667747497559</v>
      </c>
      <c r="J218" s="831">
        <v>300</v>
      </c>
      <c r="K218" s="832">
        <v>790.89999389648438</v>
      </c>
    </row>
    <row r="219" spans="1:11" ht="14.45" customHeight="1" x14ac:dyDescent="0.2">
      <c r="A219" s="821" t="s">
        <v>585</v>
      </c>
      <c r="B219" s="822" t="s">
        <v>586</v>
      </c>
      <c r="C219" s="825" t="s">
        <v>607</v>
      </c>
      <c r="D219" s="839" t="s">
        <v>608</v>
      </c>
      <c r="E219" s="825" t="s">
        <v>1756</v>
      </c>
      <c r="F219" s="839" t="s">
        <v>1757</v>
      </c>
      <c r="G219" s="825" t="s">
        <v>2101</v>
      </c>
      <c r="H219" s="825" t="s">
        <v>2102</v>
      </c>
      <c r="I219" s="831">
        <v>411.39999389648438</v>
      </c>
      <c r="J219" s="831">
        <v>30</v>
      </c>
      <c r="K219" s="832">
        <v>12342</v>
      </c>
    </row>
    <row r="220" spans="1:11" ht="14.45" customHeight="1" x14ac:dyDescent="0.2">
      <c r="A220" s="821" t="s">
        <v>585</v>
      </c>
      <c r="B220" s="822" t="s">
        <v>586</v>
      </c>
      <c r="C220" s="825" t="s">
        <v>607</v>
      </c>
      <c r="D220" s="839" t="s">
        <v>608</v>
      </c>
      <c r="E220" s="825" t="s">
        <v>1756</v>
      </c>
      <c r="F220" s="839" t="s">
        <v>1757</v>
      </c>
      <c r="G220" s="825" t="s">
        <v>1802</v>
      </c>
      <c r="H220" s="825" t="s">
        <v>1803</v>
      </c>
      <c r="I220" s="831">
        <v>9.1999998092651367</v>
      </c>
      <c r="J220" s="831">
        <v>850</v>
      </c>
      <c r="K220" s="832">
        <v>7820</v>
      </c>
    </row>
    <row r="221" spans="1:11" ht="14.45" customHeight="1" x14ac:dyDescent="0.2">
      <c r="A221" s="821" t="s">
        <v>585</v>
      </c>
      <c r="B221" s="822" t="s">
        <v>586</v>
      </c>
      <c r="C221" s="825" t="s">
        <v>607</v>
      </c>
      <c r="D221" s="839" t="s">
        <v>608</v>
      </c>
      <c r="E221" s="825" t="s">
        <v>1756</v>
      </c>
      <c r="F221" s="839" t="s">
        <v>1757</v>
      </c>
      <c r="G221" s="825" t="s">
        <v>2103</v>
      </c>
      <c r="H221" s="825" t="s">
        <v>2104</v>
      </c>
      <c r="I221" s="831">
        <v>58.080001831054688</v>
      </c>
      <c r="J221" s="831">
        <v>325</v>
      </c>
      <c r="K221" s="832">
        <v>18876</v>
      </c>
    </row>
    <row r="222" spans="1:11" ht="14.45" customHeight="1" x14ac:dyDescent="0.2">
      <c r="A222" s="821" t="s">
        <v>585</v>
      </c>
      <c r="B222" s="822" t="s">
        <v>586</v>
      </c>
      <c r="C222" s="825" t="s">
        <v>607</v>
      </c>
      <c r="D222" s="839" t="s">
        <v>608</v>
      </c>
      <c r="E222" s="825" t="s">
        <v>1756</v>
      </c>
      <c r="F222" s="839" t="s">
        <v>1757</v>
      </c>
      <c r="G222" s="825" t="s">
        <v>2105</v>
      </c>
      <c r="H222" s="825" t="s">
        <v>2106</v>
      </c>
      <c r="I222" s="831">
        <v>58.369998931884766</v>
      </c>
      <c r="J222" s="831">
        <v>100</v>
      </c>
      <c r="K222" s="832">
        <v>5837</v>
      </c>
    </row>
    <row r="223" spans="1:11" ht="14.45" customHeight="1" x14ac:dyDescent="0.2">
      <c r="A223" s="821" t="s">
        <v>585</v>
      </c>
      <c r="B223" s="822" t="s">
        <v>586</v>
      </c>
      <c r="C223" s="825" t="s">
        <v>607</v>
      </c>
      <c r="D223" s="839" t="s">
        <v>608</v>
      </c>
      <c r="E223" s="825" t="s">
        <v>1756</v>
      </c>
      <c r="F223" s="839" t="s">
        <v>1757</v>
      </c>
      <c r="G223" s="825" t="s">
        <v>2107</v>
      </c>
      <c r="H223" s="825" t="s">
        <v>2108</v>
      </c>
      <c r="I223" s="831">
        <v>17.345714569091797</v>
      </c>
      <c r="J223" s="831">
        <v>160</v>
      </c>
      <c r="K223" s="832">
        <v>2761.7000122070313</v>
      </c>
    </row>
    <row r="224" spans="1:11" ht="14.45" customHeight="1" x14ac:dyDescent="0.2">
      <c r="A224" s="821" t="s">
        <v>585</v>
      </c>
      <c r="B224" s="822" t="s">
        <v>586</v>
      </c>
      <c r="C224" s="825" t="s">
        <v>607</v>
      </c>
      <c r="D224" s="839" t="s">
        <v>608</v>
      </c>
      <c r="E224" s="825" t="s">
        <v>1756</v>
      </c>
      <c r="F224" s="839" t="s">
        <v>1757</v>
      </c>
      <c r="G224" s="825" t="s">
        <v>2109</v>
      </c>
      <c r="H224" s="825" t="s">
        <v>2110</v>
      </c>
      <c r="I224" s="831">
        <v>172.5</v>
      </c>
      <c r="J224" s="831">
        <v>4</v>
      </c>
      <c r="K224" s="832">
        <v>690</v>
      </c>
    </row>
    <row r="225" spans="1:11" ht="14.45" customHeight="1" x14ac:dyDescent="0.2">
      <c r="A225" s="821" t="s">
        <v>585</v>
      </c>
      <c r="B225" s="822" t="s">
        <v>586</v>
      </c>
      <c r="C225" s="825" t="s">
        <v>607</v>
      </c>
      <c r="D225" s="839" t="s">
        <v>608</v>
      </c>
      <c r="E225" s="825" t="s">
        <v>1756</v>
      </c>
      <c r="F225" s="839" t="s">
        <v>1757</v>
      </c>
      <c r="G225" s="825" t="s">
        <v>2111</v>
      </c>
      <c r="H225" s="825" t="s">
        <v>2112</v>
      </c>
      <c r="I225" s="831">
        <v>3.1049998998641968</v>
      </c>
      <c r="J225" s="831">
        <v>200</v>
      </c>
      <c r="K225" s="832">
        <v>621</v>
      </c>
    </row>
    <row r="226" spans="1:11" ht="14.45" customHeight="1" x14ac:dyDescent="0.2">
      <c r="A226" s="821" t="s">
        <v>585</v>
      </c>
      <c r="B226" s="822" t="s">
        <v>586</v>
      </c>
      <c r="C226" s="825" t="s">
        <v>607</v>
      </c>
      <c r="D226" s="839" t="s">
        <v>608</v>
      </c>
      <c r="E226" s="825" t="s">
        <v>1756</v>
      </c>
      <c r="F226" s="839" t="s">
        <v>1757</v>
      </c>
      <c r="G226" s="825" t="s">
        <v>2113</v>
      </c>
      <c r="H226" s="825" t="s">
        <v>2114</v>
      </c>
      <c r="I226" s="831">
        <v>255.30999755859375</v>
      </c>
      <c r="J226" s="831">
        <v>34</v>
      </c>
      <c r="K226" s="832">
        <v>8680.5399169921875</v>
      </c>
    </row>
    <row r="227" spans="1:11" ht="14.45" customHeight="1" x14ac:dyDescent="0.2">
      <c r="A227" s="821" t="s">
        <v>585</v>
      </c>
      <c r="B227" s="822" t="s">
        <v>586</v>
      </c>
      <c r="C227" s="825" t="s">
        <v>607</v>
      </c>
      <c r="D227" s="839" t="s">
        <v>608</v>
      </c>
      <c r="E227" s="825" t="s">
        <v>1756</v>
      </c>
      <c r="F227" s="839" t="s">
        <v>1757</v>
      </c>
      <c r="G227" s="825" t="s">
        <v>2115</v>
      </c>
      <c r="H227" s="825" t="s">
        <v>2116</v>
      </c>
      <c r="I227" s="831">
        <v>2989.909912109375</v>
      </c>
      <c r="J227" s="831">
        <v>2</v>
      </c>
      <c r="K227" s="832">
        <v>5979.81982421875</v>
      </c>
    </row>
    <row r="228" spans="1:11" ht="14.45" customHeight="1" x14ac:dyDescent="0.2">
      <c r="A228" s="821" t="s">
        <v>585</v>
      </c>
      <c r="B228" s="822" t="s">
        <v>586</v>
      </c>
      <c r="C228" s="825" t="s">
        <v>607</v>
      </c>
      <c r="D228" s="839" t="s">
        <v>608</v>
      </c>
      <c r="E228" s="825" t="s">
        <v>1756</v>
      </c>
      <c r="F228" s="839" t="s">
        <v>1757</v>
      </c>
      <c r="G228" s="825" t="s">
        <v>2117</v>
      </c>
      <c r="H228" s="825" t="s">
        <v>2118</v>
      </c>
      <c r="I228" s="831">
        <v>9.630000114440918</v>
      </c>
      <c r="J228" s="831">
        <v>80</v>
      </c>
      <c r="K228" s="832">
        <v>869.22000122070313</v>
      </c>
    </row>
    <row r="229" spans="1:11" ht="14.45" customHeight="1" x14ac:dyDescent="0.2">
      <c r="A229" s="821" t="s">
        <v>585</v>
      </c>
      <c r="B229" s="822" t="s">
        <v>586</v>
      </c>
      <c r="C229" s="825" t="s">
        <v>607</v>
      </c>
      <c r="D229" s="839" t="s">
        <v>608</v>
      </c>
      <c r="E229" s="825" t="s">
        <v>1756</v>
      </c>
      <c r="F229" s="839" t="s">
        <v>1757</v>
      </c>
      <c r="G229" s="825" t="s">
        <v>2119</v>
      </c>
      <c r="H229" s="825" t="s">
        <v>2120</v>
      </c>
      <c r="I229" s="831">
        <v>2407.89990234375</v>
      </c>
      <c r="J229" s="831">
        <v>10</v>
      </c>
      <c r="K229" s="832">
        <v>24079</v>
      </c>
    </row>
    <row r="230" spans="1:11" ht="14.45" customHeight="1" x14ac:dyDescent="0.2">
      <c r="A230" s="821" t="s">
        <v>585</v>
      </c>
      <c r="B230" s="822" t="s">
        <v>586</v>
      </c>
      <c r="C230" s="825" t="s">
        <v>607</v>
      </c>
      <c r="D230" s="839" t="s">
        <v>608</v>
      </c>
      <c r="E230" s="825" t="s">
        <v>1756</v>
      </c>
      <c r="F230" s="839" t="s">
        <v>1757</v>
      </c>
      <c r="G230" s="825" t="s">
        <v>2121</v>
      </c>
      <c r="H230" s="825" t="s">
        <v>2122</v>
      </c>
      <c r="I230" s="831">
        <v>830</v>
      </c>
      <c r="J230" s="831">
        <v>10</v>
      </c>
      <c r="K230" s="832">
        <v>8300.01953125</v>
      </c>
    </row>
    <row r="231" spans="1:11" ht="14.45" customHeight="1" x14ac:dyDescent="0.2">
      <c r="A231" s="821" t="s">
        <v>585</v>
      </c>
      <c r="B231" s="822" t="s">
        <v>586</v>
      </c>
      <c r="C231" s="825" t="s">
        <v>607</v>
      </c>
      <c r="D231" s="839" t="s">
        <v>608</v>
      </c>
      <c r="E231" s="825" t="s">
        <v>1756</v>
      </c>
      <c r="F231" s="839" t="s">
        <v>1757</v>
      </c>
      <c r="G231" s="825" t="s">
        <v>2123</v>
      </c>
      <c r="H231" s="825" t="s">
        <v>2124</v>
      </c>
      <c r="I231" s="831">
        <v>14.149999936421713</v>
      </c>
      <c r="J231" s="831">
        <v>30</v>
      </c>
      <c r="K231" s="832">
        <v>424.52999877929688</v>
      </c>
    </row>
    <row r="232" spans="1:11" ht="14.45" customHeight="1" x14ac:dyDescent="0.2">
      <c r="A232" s="821" t="s">
        <v>585</v>
      </c>
      <c r="B232" s="822" t="s">
        <v>586</v>
      </c>
      <c r="C232" s="825" t="s">
        <v>607</v>
      </c>
      <c r="D232" s="839" t="s">
        <v>608</v>
      </c>
      <c r="E232" s="825" t="s">
        <v>1756</v>
      </c>
      <c r="F232" s="839" t="s">
        <v>1757</v>
      </c>
      <c r="G232" s="825" t="s">
        <v>2125</v>
      </c>
      <c r="H232" s="825" t="s">
        <v>2126</v>
      </c>
      <c r="I232" s="831">
        <v>20.700000762939453</v>
      </c>
      <c r="J232" s="831">
        <v>150</v>
      </c>
      <c r="K232" s="832">
        <v>3105</v>
      </c>
    </row>
    <row r="233" spans="1:11" ht="14.45" customHeight="1" x14ac:dyDescent="0.2">
      <c r="A233" s="821" t="s">
        <v>585</v>
      </c>
      <c r="B233" s="822" t="s">
        <v>586</v>
      </c>
      <c r="C233" s="825" t="s">
        <v>607</v>
      </c>
      <c r="D233" s="839" t="s">
        <v>608</v>
      </c>
      <c r="E233" s="825" t="s">
        <v>1756</v>
      </c>
      <c r="F233" s="839" t="s">
        <v>1757</v>
      </c>
      <c r="G233" s="825" t="s">
        <v>2127</v>
      </c>
      <c r="H233" s="825" t="s">
        <v>2128</v>
      </c>
      <c r="I233" s="831">
        <v>20.700000762939453</v>
      </c>
      <c r="J233" s="831">
        <v>700</v>
      </c>
      <c r="K233" s="832">
        <v>14490</v>
      </c>
    </row>
    <row r="234" spans="1:11" ht="14.45" customHeight="1" x14ac:dyDescent="0.2">
      <c r="A234" s="821" t="s">
        <v>585</v>
      </c>
      <c r="B234" s="822" t="s">
        <v>586</v>
      </c>
      <c r="C234" s="825" t="s">
        <v>607</v>
      </c>
      <c r="D234" s="839" t="s">
        <v>608</v>
      </c>
      <c r="E234" s="825" t="s">
        <v>1756</v>
      </c>
      <c r="F234" s="839" t="s">
        <v>1757</v>
      </c>
      <c r="G234" s="825" t="s">
        <v>2129</v>
      </c>
      <c r="H234" s="825" t="s">
        <v>2130</v>
      </c>
      <c r="I234" s="831">
        <v>20.700000762939453</v>
      </c>
      <c r="J234" s="831">
        <v>100</v>
      </c>
      <c r="K234" s="832">
        <v>2070</v>
      </c>
    </row>
    <row r="235" spans="1:11" ht="14.45" customHeight="1" x14ac:dyDescent="0.2">
      <c r="A235" s="821" t="s">
        <v>585</v>
      </c>
      <c r="B235" s="822" t="s">
        <v>586</v>
      </c>
      <c r="C235" s="825" t="s">
        <v>607</v>
      </c>
      <c r="D235" s="839" t="s">
        <v>608</v>
      </c>
      <c r="E235" s="825" t="s">
        <v>1756</v>
      </c>
      <c r="F235" s="839" t="s">
        <v>1757</v>
      </c>
      <c r="G235" s="825" t="s">
        <v>2131</v>
      </c>
      <c r="H235" s="825" t="s">
        <v>2132</v>
      </c>
      <c r="I235" s="831">
        <v>16.457999420166015</v>
      </c>
      <c r="J235" s="831">
        <v>65</v>
      </c>
      <c r="K235" s="832">
        <v>1069.8000183105469</v>
      </c>
    </row>
    <row r="236" spans="1:11" ht="14.45" customHeight="1" x14ac:dyDescent="0.2">
      <c r="A236" s="821" t="s">
        <v>585</v>
      </c>
      <c r="B236" s="822" t="s">
        <v>586</v>
      </c>
      <c r="C236" s="825" t="s">
        <v>607</v>
      </c>
      <c r="D236" s="839" t="s">
        <v>608</v>
      </c>
      <c r="E236" s="825" t="s">
        <v>1756</v>
      </c>
      <c r="F236" s="839" t="s">
        <v>1757</v>
      </c>
      <c r="G236" s="825" t="s">
        <v>2133</v>
      </c>
      <c r="H236" s="825" t="s">
        <v>2134</v>
      </c>
      <c r="I236" s="831">
        <v>20.840000152587891</v>
      </c>
      <c r="J236" s="831">
        <v>100</v>
      </c>
      <c r="K236" s="832">
        <v>2083.6201171875</v>
      </c>
    </row>
    <row r="237" spans="1:11" ht="14.45" customHeight="1" x14ac:dyDescent="0.2">
      <c r="A237" s="821" t="s">
        <v>585</v>
      </c>
      <c r="B237" s="822" t="s">
        <v>586</v>
      </c>
      <c r="C237" s="825" t="s">
        <v>607</v>
      </c>
      <c r="D237" s="839" t="s">
        <v>608</v>
      </c>
      <c r="E237" s="825" t="s">
        <v>1756</v>
      </c>
      <c r="F237" s="839" t="s">
        <v>1757</v>
      </c>
      <c r="G237" s="825" t="s">
        <v>2135</v>
      </c>
      <c r="H237" s="825" t="s">
        <v>2136</v>
      </c>
      <c r="I237" s="831">
        <v>6.0500001907348633</v>
      </c>
      <c r="J237" s="831">
        <v>30</v>
      </c>
      <c r="K237" s="832">
        <v>181.5</v>
      </c>
    </row>
    <row r="238" spans="1:11" ht="14.45" customHeight="1" x14ac:dyDescent="0.2">
      <c r="A238" s="821" t="s">
        <v>585</v>
      </c>
      <c r="B238" s="822" t="s">
        <v>586</v>
      </c>
      <c r="C238" s="825" t="s">
        <v>607</v>
      </c>
      <c r="D238" s="839" t="s">
        <v>608</v>
      </c>
      <c r="E238" s="825" t="s">
        <v>1756</v>
      </c>
      <c r="F238" s="839" t="s">
        <v>1757</v>
      </c>
      <c r="G238" s="825" t="s">
        <v>2044</v>
      </c>
      <c r="H238" s="825" t="s">
        <v>2137</v>
      </c>
      <c r="I238" s="831">
        <v>198.69000244140625</v>
      </c>
      <c r="J238" s="831">
        <v>1</v>
      </c>
      <c r="K238" s="832">
        <v>198.69000244140625</v>
      </c>
    </row>
    <row r="239" spans="1:11" ht="14.45" customHeight="1" x14ac:dyDescent="0.2">
      <c r="A239" s="821" t="s">
        <v>585</v>
      </c>
      <c r="B239" s="822" t="s">
        <v>586</v>
      </c>
      <c r="C239" s="825" t="s">
        <v>607</v>
      </c>
      <c r="D239" s="839" t="s">
        <v>608</v>
      </c>
      <c r="E239" s="825" t="s">
        <v>1756</v>
      </c>
      <c r="F239" s="839" t="s">
        <v>1757</v>
      </c>
      <c r="G239" s="825" t="s">
        <v>2138</v>
      </c>
      <c r="H239" s="825" t="s">
        <v>2139</v>
      </c>
      <c r="I239" s="831">
        <v>0.80000001192092896</v>
      </c>
      <c r="J239" s="831">
        <v>100</v>
      </c>
      <c r="K239" s="832">
        <v>80</v>
      </c>
    </row>
    <row r="240" spans="1:11" ht="14.45" customHeight="1" x14ac:dyDescent="0.2">
      <c r="A240" s="821" t="s">
        <v>585</v>
      </c>
      <c r="B240" s="822" t="s">
        <v>586</v>
      </c>
      <c r="C240" s="825" t="s">
        <v>607</v>
      </c>
      <c r="D240" s="839" t="s">
        <v>608</v>
      </c>
      <c r="E240" s="825" t="s">
        <v>1756</v>
      </c>
      <c r="F240" s="839" t="s">
        <v>1757</v>
      </c>
      <c r="G240" s="825" t="s">
        <v>1811</v>
      </c>
      <c r="H240" s="825" t="s">
        <v>1812</v>
      </c>
      <c r="I240" s="831">
        <v>0.8216666579246521</v>
      </c>
      <c r="J240" s="831">
        <v>2500</v>
      </c>
      <c r="K240" s="832">
        <v>2055</v>
      </c>
    </row>
    <row r="241" spans="1:11" ht="14.45" customHeight="1" x14ac:dyDescent="0.2">
      <c r="A241" s="821" t="s">
        <v>585</v>
      </c>
      <c r="B241" s="822" t="s">
        <v>586</v>
      </c>
      <c r="C241" s="825" t="s">
        <v>607</v>
      </c>
      <c r="D241" s="839" t="s">
        <v>608</v>
      </c>
      <c r="E241" s="825" t="s">
        <v>1756</v>
      </c>
      <c r="F241" s="839" t="s">
        <v>1757</v>
      </c>
      <c r="G241" s="825" t="s">
        <v>1811</v>
      </c>
      <c r="H241" s="825" t="s">
        <v>1813</v>
      </c>
      <c r="I241" s="831">
        <v>0.82999998331069946</v>
      </c>
      <c r="J241" s="831">
        <v>600</v>
      </c>
      <c r="K241" s="832">
        <v>498</v>
      </c>
    </row>
    <row r="242" spans="1:11" ht="14.45" customHeight="1" x14ac:dyDescent="0.2">
      <c r="A242" s="821" t="s">
        <v>585</v>
      </c>
      <c r="B242" s="822" t="s">
        <v>586</v>
      </c>
      <c r="C242" s="825" t="s">
        <v>607</v>
      </c>
      <c r="D242" s="839" t="s">
        <v>608</v>
      </c>
      <c r="E242" s="825" t="s">
        <v>1756</v>
      </c>
      <c r="F242" s="839" t="s">
        <v>1757</v>
      </c>
      <c r="G242" s="825" t="s">
        <v>1814</v>
      </c>
      <c r="H242" s="825" t="s">
        <v>1815</v>
      </c>
      <c r="I242" s="831">
        <v>0.43833333253860474</v>
      </c>
      <c r="J242" s="831">
        <v>4700</v>
      </c>
      <c r="K242" s="832">
        <v>2064</v>
      </c>
    </row>
    <row r="243" spans="1:11" ht="14.45" customHeight="1" x14ac:dyDescent="0.2">
      <c r="A243" s="821" t="s">
        <v>585</v>
      </c>
      <c r="B243" s="822" t="s">
        <v>586</v>
      </c>
      <c r="C243" s="825" t="s">
        <v>607</v>
      </c>
      <c r="D243" s="839" t="s">
        <v>608</v>
      </c>
      <c r="E243" s="825" t="s">
        <v>1756</v>
      </c>
      <c r="F243" s="839" t="s">
        <v>1757</v>
      </c>
      <c r="G243" s="825" t="s">
        <v>1814</v>
      </c>
      <c r="H243" s="825" t="s">
        <v>2140</v>
      </c>
      <c r="I243" s="831">
        <v>0.43500000238418579</v>
      </c>
      <c r="J243" s="831">
        <v>1200</v>
      </c>
      <c r="K243" s="832">
        <v>526</v>
      </c>
    </row>
    <row r="244" spans="1:11" ht="14.45" customHeight="1" x14ac:dyDescent="0.2">
      <c r="A244" s="821" t="s">
        <v>585</v>
      </c>
      <c r="B244" s="822" t="s">
        <v>586</v>
      </c>
      <c r="C244" s="825" t="s">
        <v>607</v>
      </c>
      <c r="D244" s="839" t="s">
        <v>608</v>
      </c>
      <c r="E244" s="825" t="s">
        <v>1756</v>
      </c>
      <c r="F244" s="839" t="s">
        <v>1757</v>
      </c>
      <c r="G244" s="825" t="s">
        <v>2141</v>
      </c>
      <c r="H244" s="825" t="s">
        <v>2142</v>
      </c>
      <c r="I244" s="831">
        <v>1.1349999904632568</v>
      </c>
      <c r="J244" s="831">
        <v>1260</v>
      </c>
      <c r="K244" s="832">
        <v>1433.4000244140625</v>
      </c>
    </row>
    <row r="245" spans="1:11" ht="14.45" customHeight="1" x14ac:dyDescent="0.2">
      <c r="A245" s="821" t="s">
        <v>585</v>
      </c>
      <c r="B245" s="822" t="s">
        <v>586</v>
      </c>
      <c r="C245" s="825" t="s">
        <v>607</v>
      </c>
      <c r="D245" s="839" t="s">
        <v>608</v>
      </c>
      <c r="E245" s="825" t="s">
        <v>1756</v>
      </c>
      <c r="F245" s="839" t="s">
        <v>1757</v>
      </c>
      <c r="G245" s="825" t="s">
        <v>1816</v>
      </c>
      <c r="H245" s="825" t="s">
        <v>1817</v>
      </c>
      <c r="I245" s="831">
        <v>1.9827272241765803</v>
      </c>
      <c r="J245" s="831">
        <v>15500</v>
      </c>
      <c r="K245" s="832">
        <v>30623.670211791992</v>
      </c>
    </row>
    <row r="246" spans="1:11" ht="14.45" customHeight="1" x14ac:dyDescent="0.2">
      <c r="A246" s="821" t="s">
        <v>585</v>
      </c>
      <c r="B246" s="822" t="s">
        <v>586</v>
      </c>
      <c r="C246" s="825" t="s">
        <v>607</v>
      </c>
      <c r="D246" s="839" t="s">
        <v>608</v>
      </c>
      <c r="E246" s="825" t="s">
        <v>1756</v>
      </c>
      <c r="F246" s="839" t="s">
        <v>1757</v>
      </c>
      <c r="G246" s="825" t="s">
        <v>2143</v>
      </c>
      <c r="H246" s="825" t="s">
        <v>2144</v>
      </c>
      <c r="I246" s="831">
        <v>0.56999999284744263</v>
      </c>
      <c r="J246" s="831">
        <v>500</v>
      </c>
      <c r="K246" s="832">
        <v>285</v>
      </c>
    </row>
    <row r="247" spans="1:11" ht="14.45" customHeight="1" x14ac:dyDescent="0.2">
      <c r="A247" s="821" t="s">
        <v>585</v>
      </c>
      <c r="B247" s="822" t="s">
        <v>586</v>
      </c>
      <c r="C247" s="825" t="s">
        <v>607</v>
      </c>
      <c r="D247" s="839" t="s">
        <v>608</v>
      </c>
      <c r="E247" s="825" t="s">
        <v>1756</v>
      </c>
      <c r="F247" s="839" t="s">
        <v>1757</v>
      </c>
      <c r="G247" s="825" t="s">
        <v>1818</v>
      </c>
      <c r="H247" s="825" t="s">
        <v>1819</v>
      </c>
      <c r="I247" s="831">
        <v>0.57999998331069946</v>
      </c>
      <c r="J247" s="831">
        <v>3400</v>
      </c>
      <c r="K247" s="832">
        <v>1972</v>
      </c>
    </row>
    <row r="248" spans="1:11" ht="14.45" customHeight="1" x14ac:dyDescent="0.2">
      <c r="A248" s="821" t="s">
        <v>585</v>
      </c>
      <c r="B248" s="822" t="s">
        <v>586</v>
      </c>
      <c r="C248" s="825" t="s">
        <v>607</v>
      </c>
      <c r="D248" s="839" t="s">
        <v>608</v>
      </c>
      <c r="E248" s="825" t="s">
        <v>1756</v>
      </c>
      <c r="F248" s="839" t="s">
        <v>1757</v>
      </c>
      <c r="G248" s="825" t="s">
        <v>1818</v>
      </c>
      <c r="H248" s="825" t="s">
        <v>1820</v>
      </c>
      <c r="I248" s="831">
        <v>0.57999998331069946</v>
      </c>
      <c r="J248" s="831">
        <v>300</v>
      </c>
      <c r="K248" s="832">
        <v>174</v>
      </c>
    </row>
    <row r="249" spans="1:11" ht="14.45" customHeight="1" x14ac:dyDescent="0.2">
      <c r="A249" s="821" t="s">
        <v>585</v>
      </c>
      <c r="B249" s="822" t="s">
        <v>586</v>
      </c>
      <c r="C249" s="825" t="s">
        <v>607</v>
      </c>
      <c r="D249" s="839" t="s">
        <v>608</v>
      </c>
      <c r="E249" s="825" t="s">
        <v>1756</v>
      </c>
      <c r="F249" s="839" t="s">
        <v>1757</v>
      </c>
      <c r="G249" s="825" t="s">
        <v>1821</v>
      </c>
      <c r="H249" s="825" t="s">
        <v>1822</v>
      </c>
      <c r="I249" s="831">
        <v>2.119999885559082</v>
      </c>
      <c r="J249" s="831">
        <v>1100</v>
      </c>
      <c r="K249" s="832">
        <v>2332</v>
      </c>
    </row>
    <row r="250" spans="1:11" ht="14.45" customHeight="1" x14ac:dyDescent="0.2">
      <c r="A250" s="821" t="s">
        <v>585</v>
      </c>
      <c r="B250" s="822" t="s">
        <v>586</v>
      </c>
      <c r="C250" s="825" t="s">
        <v>607</v>
      </c>
      <c r="D250" s="839" t="s">
        <v>608</v>
      </c>
      <c r="E250" s="825" t="s">
        <v>1756</v>
      </c>
      <c r="F250" s="839" t="s">
        <v>1757</v>
      </c>
      <c r="G250" s="825" t="s">
        <v>2145</v>
      </c>
      <c r="H250" s="825" t="s">
        <v>2146</v>
      </c>
      <c r="I250" s="831">
        <v>3.3299999237060547</v>
      </c>
      <c r="J250" s="831">
        <v>300</v>
      </c>
      <c r="K250" s="832">
        <v>999</v>
      </c>
    </row>
    <row r="251" spans="1:11" ht="14.45" customHeight="1" x14ac:dyDescent="0.2">
      <c r="A251" s="821" t="s">
        <v>585</v>
      </c>
      <c r="B251" s="822" t="s">
        <v>586</v>
      </c>
      <c r="C251" s="825" t="s">
        <v>607</v>
      </c>
      <c r="D251" s="839" t="s">
        <v>608</v>
      </c>
      <c r="E251" s="825" t="s">
        <v>1756</v>
      </c>
      <c r="F251" s="839" t="s">
        <v>1757</v>
      </c>
      <c r="G251" s="825" t="s">
        <v>2147</v>
      </c>
      <c r="H251" s="825" t="s">
        <v>2148</v>
      </c>
      <c r="I251" s="831">
        <v>2.092857207570757</v>
      </c>
      <c r="J251" s="831">
        <v>1600</v>
      </c>
      <c r="K251" s="832">
        <v>3220</v>
      </c>
    </row>
    <row r="252" spans="1:11" ht="14.45" customHeight="1" x14ac:dyDescent="0.2">
      <c r="A252" s="821" t="s">
        <v>585</v>
      </c>
      <c r="B252" s="822" t="s">
        <v>586</v>
      </c>
      <c r="C252" s="825" t="s">
        <v>607</v>
      </c>
      <c r="D252" s="839" t="s">
        <v>608</v>
      </c>
      <c r="E252" s="825" t="s">
        <v>1756</v>
      </c>
      <c r="F252" s="839" t="s">
        <v>1757</v>
      </c>
      <c r="G252" s="825" t="s">
        <v>2149</v>
      </c>
      <c r="H252" s="825" t="s">
        <v>2150</v>
      </c>
      <c r="I252" s="831">
        <v>6.3133333524068194</v>
      </c>
      <c r="J252" s="831">
        <v>600</v>
      </c>
      <c r="K252" s="832">
        <v>3788.0499267578125</v>
      </c>
    </row>
    <row r="253" spans="1:11" ht="14.45" customHeight="1" x14ac:dyDescent="0.2">
      <c r="A253" s="821" t="s">
        <v>585</v>
      </c>
      <c r="B253" s="822" t="s">
        <v>586</v>
      </c>
      <c r="C253" s="825" t="s">
        <v>607</v>
      </c>
      <c r="D253" s="839" t="s">
        <v>608</v>
      </c>
      <c r="E253" s="825" t="s">
        <v>1756</v>
      </c>
      <c r="F253" s="839" t="s">
        <v>1757</v>
      </c>
      <c r="G253" s="825" t="s">
        <v>1823</v>
      </c>
      <c r="H253" s="825" t="s">
        <v>1824</v>
      </c>
      <c r="I253" s="831">
        <v>1.8400000333786011</v>
      </c>
      <c r="J253" s="831">
        <v>400</v>
      </c>
      <c r="K253" s="832">
        <v>736</v>
      </c>
    </row>
    <row r="254" spans="1:11" ht="14.45" customHeight="1" x14ac:dyDescent="0.2">
      <c r="A254" s="821" t="s">
        <v>585</v>
      </c>
      <c r="B254" s="822" t="s">
        <v>586</v>
      </c>
      <c r="C254" s="825" t="s">
        <v>607</v>
      </c>
      <c r="D254" s="839" t="s">
        <v>608</v>
      </c>
      <c r="E254" s="825" t="s">
        <v>1756</v>
      </c>
      <c r="F254" s="839" t="s">
        <v>1757</v>
      </c>
      <c r="G254" s="825" t="s">
        <v>2151</v>
      </c>
      <c r="H254" s="825" t="s">
        <v>2152</v>
      </c>
      <c r="I254" s="831">
        <v>9.1400003433227539</v>
      </c>
      <c r="J254" s="831">
        <v>300</v>
      </c>
      <c r="K254" s="832">
        <v>2742</v>
      </c>
    </row>
    <row r="255" spans="1:11" ht="14.45" customHeight="1" x14ac:dyDescent="0.2">
      <c r="A255" s="821" t="s">
        <v>585</v>
      </c>
      <c r="B255" s="822" t="s">
        <v>586</v>
      </c>
      <c r="C255" s="825" t="s">
        <v>607</v>
      </c>
      <c r="D255" s="839" t="s">
        <v>608</v>
      </c>
      <c r="E255" s="825" t="s">
        <v>1756</v>
      </c>
      <c r="F255" s="839" t="s">
        <v>1757</v>
      </c>
      <c r="G255" s="825" t="s">
        <v>2153</v>
      </c>
      <c r="H255" s="825" t="s">
        <v>2154</v>
      </c>
      <c r="I255" s="831">
        <v>5.4200000762939453</v>
      </c>
      <c r="J255" s="831">
        <v>2500</v>
      </c>
      <c r="K255" s="832">
        <v>13546.81982421875</v>
      </c>
    </row>
    <row r="256" spans="1:11" ht="14.45" customHeight="1" x14ac:dyDescent="0.2">
      <c r="A256" s="821" t="s">
        <v>585</v>
      </c>
      <c r="B256" s="822" t="s">
        <v>586</v>
      </c>
      <c r="C256" s="825" t="s">
        <v>607</v>
      </c>
      <c r="D256" s="839" t="s">
        <v>608</v>
      </c>
      <c r="E256" s="825" t="s">
        <v>1756</v>
      </c>
      <c r="F256" s="839" t="s">
        <v>1757</v>
      </c>
      <c r="G256" s="825" t="s">
        <v>2155</v>
      </c>
      <c r="H256" s="825" t="s">
        <v>2156</v>
      </c>
      <c r="I256" s="831">
        <v>7.429999828338623</v>
      </c>
      <c r="J256" s="831">
        <v>400</v>
      </c>
      <c r="K256" s="832">
        <v>2972</v>
      </c>
    </row>
    <row r="257" spans="1:11" ht="14.45" customHeight="1" x14ac:dyDescent="0.2">
      <c r="A257" s="821" t="s">
        <v>585</v>
      </c>
      <c r="B257" s="822" t="s">
        <v>586</v>
      </c>
      <c r="C257" s="825" t="s">
        <v>607</v>
      </c>
      <c r="D257" s="839" t="s">
        <v>608</v>
      </c>
      <c r="E257" s="825" t="s">
        <v>1756</v>
      </c>
      <c r="F257" s="839" t="s">
        <v>1757</v>
      </c>
      <c r="G257" s="825" t="s">
        <v>2157</v>
      </c>
      <c r="H257" s="825" t="s">
        <v>2158</v>
      </c>
      <c r="I257" s="831">
        <v>37.14666748046875</v>
      </c>
      <c r="J257" s="831">
        <v>280</v>
      </c>
      <c r="K257" s="832">
        <v>10401</v>
      </c>
    </row>
    <row r="258" spans="1:11" ht="14.45" customHeight="1" x14ac:dyDescent="0.2">
      <c r="A258" s="821" t="s">
        <v>585</v>
      </c>
      <c r="B258" s="822" t="s">
        <v>586</v>
      </c>
      <c r="C258" s="825" t="s">
        <v>607</v>
      </c>
      <c r="D258" s="839" t="s">
        <v>608</v>
      </c>
      <c r="E258" s="825" t="s">
        <v>1756</v>
      </c>
      <c r="F258" s="839" t="s">
        <v>1757</v>
      </c>
      <c r="G258" s="825" t="s">
        <v>2159</v>
      </c>
      <c r="H258" s="825" t="s">
        <v>2160</v>
      </c>
      <c r="I258" s="831">
        <v>24.200000762939453</v>
      </c>
      <c r="J258" s="831">
        <v>300</v>
      </c>
      <c r="K258" s="832">
        <v>7260</v>
      </c>
    </row>
    <row r="259" spans="1:11" ht="14.45" customHeight="1" x14ac:dyDescent="0.2">
      <c r="A259" s="821" t="s">
        <v>585</v>
      </c>
      <c r="B259" s="822" t="s">
        <v>586</v>
      </c>
      <c r="C259" s="825" t="s">
        <v>607</v>
      </c>
      <c r="D259" s="839" t="s">
        <v>608</v>
      </c>
      <c r="E259" s="825" t="s">
        <v>1756</v>
      </c>
      <c r="F259" s="839" t="s">
        <v>1757</v>
      </c>
      <c r="G259" s="825" t="s">
        <v>2161</v>
      </c>
      <c r="H259" s="825" t="s">
        <v>2162</v>
      </c>
      <c r="I259" s="831">
        <v>8.8299999237060547</v>
      </c>
      <c r="J259" s="831">
        <v>300</v>
      </c>
      <c r="K259" s="832">
        <v>2649</v>
      </c>
    </row>
    <row r="260" spans="1:11" ht="14.45" customHeight="1" x14ac:dyDescent="0.2">
      <c r="A260" s="821" t="s">
        <v>585</v>
      </c>
      <c r="B260" s="822" t="s">
        <v>586</v>
      </c>
      <c r="C260" s="825" t="s">
        <v>607</v>
      </c>
      <c r="D260" s="839" t="s">
        <v>608</v>
      </c>
      <c r="E260" s="825" t="s">
        <v>1756</v>
      </c>
      <c r="F260" s="839" t="s">
        <v>1757</v>
      </c>
      <c r="G260" s="825" t="s">
        <v>2163</v>
      </c>
      <c r="H260" s="825" t="s">
        <v>2164</v>
      </c>
      <c r="I260" s="831">
        <v>6.9499998092651367</v>
      </c>
      <c r="J260" s="831">
        <v>60</v>
      </c>
      <c r="K260" s="832">
        <v>417</v>
      </c>
    </row>
    <row r="261" spans="1:11" ht="14.45" customHeight="1" x14ac:dyDescent="0.2">
      <c r="A261" s="821" t="s">
        <v>585</v>
      </c>
      <c r="B261" s="822" t="s">
        <v>586</v>
      </c>
      <c r="C261" s="825" t="s">
        <v>607</v>
      </c>
      <c r="D261" s="839" t="s">
        <v>608</v>
      </c>
      <c r="E261" s="825" t="s">
        <v>1756</v>
      </c>
      <c r="F261" s="839" t="s">
        <v>1757</v>
      </c>
      <c r="G261" s="825" t="s">
        <v>2165</v>
      </c>
      <c r="H261" s="825" t="s">
        <v>2166</v>
      </c>
      <c r="I261" s="831">
        <v>11.539999961853027</v>
      </c>
      <c r="J261" s="831">
        <v>100</v>
      </c>
      <c r="K261" s="832">
        <v>1154</v>
      </c>
    </row>
    <row r="262" spans="1:11" ht="14.45" customHeight="1" x14ac:dyDescent="0.2">
      <c r="A262" s="821" t="s">
        <v>585</v>
      </c>
      <c r="B262" s="822" t="s">
        <v>586</v>
      </c>
      <c r="C262" s="825" t="s">
        <v>607</v>
      </c>
      <c r="D262" s="839" t="s">
        <v>608</v>
      </c>
      <c r="E262" s="825" t="s">
        <v>1756</v>
      </c>
      <c r="F262" s="839" t="s">
        <v>1757</v>
      </c>
      <c r="G262" s="825" t="s">
        <v>2167</v>
      </c>
      <c r="H262" s="825" t="s">
        <v>2168</v>
      </c>
      <c r="I262" s="831">
        <v>1249.6600341796875</v>
      </c>
      <c r="J262" s="831">
        <v>6</v>
      </c>
      <c r="K262" s="832">
        <v>7497.97998046875</v>
      </c>
    </row>
    <row r="263" spans="1:11" ht="14.45" customHeight="1" x14ac:dyDescent="0.2">
      <c r="A263" s="821" t="s">
        <v>585</v>
      </c>
      <c r="B263" s="822" t="s">
        <v>586</v>
      </c>
      <c r="C263" s="825" t="s">
        <v>607</v>
      </c>
      <c r="D263" s="839" t="s">
        <v>608</v>
      </c>
      <c r="E263" s="825" t="s">
        <v>1756</v>
      </c>
      <c r="F263" s="839" t="s">
        <v>1757</v>
      </c>
      <c r="G263" s="825" t="s">
        <v>2169</v>
      </c>
      <c r="H263" s="825" t="s">
        <v>2170</v>
      </c>
      <c r="I263" s="831">
        <v>483</v>
      </c>
      <c r="J263" s="831">
        <v>10</v>
      </c>
      <c r="K263" s="832">
        <v>4830</v>
      </c>
    </row>
    <row r="264" spans="1:11" ht="14.45" customHeight="1" x14ac:dyDescent="0.2">
      <c r="A264" s="821" t="s">
        <v>585</v>
      </c>
      <c r="B264" s="822" t="s">
        <v>586</v>
      </c>
      <c r="C264" s="825" t="s">
        <v>607</v>
      </c>
      <c r="D264" s="839" t="s">
        <v>608</v>
      </c>
      <c r="E264" s="825" t="s">
        <v>1756</v>
      </c>
      <c r="F264" s="839" t="s">
        <v>1757</v>
      </c>
      <c r="G264" s="825" t="s">
        <v>2171</v>
      </c>
      <c r="H264" s="825" t="s">
        <v>2172</v>
      </c>
      <c r="I264" s="831">
        <v>483</v>
      </c>
      <c r="J264" s="831">
        <v>20</v>
      </c>
      <c r="K264" s="832">
        <v>9660</v>
      </c>
    </row>
    <row r="265" spans="1:11" ht="14.45" customHeight="1" x14ac:dyDescent="0.2">
      <c r="A265" s="821" t="s">
        <v>585</v>
      </c>
      <c r="B265" s="822" t="s">
        <v>586</v>
      </c>
      <c r="C265" s="825" t="s">
        <v>607</v>
      </c>
      <c r="D265" s="839" t="s">
        <v>608</v>
      </c>
      <c r="E265" s="825" t="s">
        <v>1756</v>
      </c>
      <c r="F265" s="839" t="s">
        <v>1757</v>
      </c>
      <c r="G265" s="825" t="s">
        <v>2173</v>
      </c>
      <c r="H265" s="825" t="s">
        <v>2174</v>
      </c>
      <c r="I265" s="831">
        <v>6.1700000762939453</v>
      </c>
      <c r="J265" s="831">
        <v>400</v>
      </c>
      <c r="K265" s="832">
        <v>2468</v>
      </c>
    </row>
    <row r="266" spans="1:11" ht="14.45" customHeight="1" x14ac:dyDescent="0.2">
      <c r="A266" s="821" t="s">
        <v>585</v>
      </c>
      <c r="B266" s="822" t="s">
        <v>586</v>
      </c>
      <c r="C266" s="825" t="s">
        <v>607</v>
      </c>
      <c r="D266" s="839" t="s">
        <v>608</v>
      </c>
      <c r="E266" s="825" t="s">
        <v>1756</v>
      </c>
      <c r="F266" s="839" t="s">
        <v>1757</v>
      </c>
      <c r="G266" s="825" t="s">
        <v>2175</v>
      </c>
      <c r="H266" s="825" t="s">
        <v>2176</v>
      </c>
      <c r="I266" s="831">
        <v>156.08999633789063</v>
      </c>
      <c r="J266" s="831">
        <v>40</v>
      </c>
      <c r="K266" s="832">
        <v>6243.60009765625</v>
      </c>
    </row>
    <row r="267" spans="1:11" ht="14.45" customHeight="1" x14ac:dyDescent="0.2">
      <c r="A267" s="821" t="s">
        <v>585</v>
      </c>
      <c r="B267" s="822" t="s">
        <v>586</v>
      </c>
      <c r="C267" s="825" t="s">
        <v>607</v>
      </c>
      <c r="D267" s="839" t="s">
        <v>608</v>
      </c>
      <c r="E267" s="825" t="s">
        <v>1756</v>
      </c>
      <c r="F267" s="839" t="s">
        <v>1757</v>
      </c>
      <c r="G267" s="825" t="s">
        <v>1770</v>
      </c>
      <c r="H267" s="825" t="s">
        <v>2177</v>
      </c>
      <c r="I267" s="831">
        <v>15.920000076293945</v>
      </c>
      <c r="J267" s="831">
        <v>250</v>
      </c>
      <c r="K267" s="832">
        <v>3980</v>
      </c>
    </row>
    <row r="268" spans="1:11" ht="14.45" customHeight="1" x14ac:dyDescent="0.2">
      <c r="A268" s="821" t="s">
        <v>585</v>
      </c>
      <c r="B268" s="822" t="s">
        <v>586</v>
      </c>
      <c r="C268" s="825" t="s">
        <v>607</v>
      </c>
      <c r="D268" s="839" t="s">
        <v>608</v>
      </c>
      <c r="E268" s="825" t="s">
        <v>1756</v>
      </c>
      <c r="F268" s="839" t="s">
        <v>1757</v>
      </c>
      <c r="G268" s="825" t="s">
        <v>2178</v>
      </c>
      <c r="H268" s="825" t="s">
        <v>2179</v>
      </c>
      <c r="I268" s="831">
        <v>111</v>
      </c>
      <c r="J268" s="831">
        <v>60</v>
      </c>
      <c r="K268" s="832">
        <v>6659.840087890625</v>
      </c>
    </row>
    <row r="269" spans="1:11" ht="14.45" customHeight="1" x14ac:dyDescent="0.2">
      <c r="A269" s="821" t="s">
        <v>585</v>
      </c>
      <c r="B269" s="822" t="s">
        <v>586</v>
      </c>
      <c r="C269" s="825" t="s">
        <v>607</v>
      </c>
      <c r="D269" s="839" t="s">
        <v>608</v>
      </c>
      <c r="E269" s="825" t="s">
        <v>1756</v>
      </c>
      <c r="F269" s="839" t="s">
        <v>1757</v>
      </c>
      <c r="G269" s="825" t="s">
        <v>2180</v>
      </c>
      <c r="H269" s="825" t="s">
        <v>2181</v>
      </c>
      <c r="I269" s="831">
        <v>484</v>
      </c>
      <c r="J269" s="831">
        <v>15</v>
      </c>
      <c r="K269" s="832">
        <v>7260</v>
      </c>
    </row>
    <row r="270" spans="1:11" ht="14.45" customHeight="1" x14ac:dyDescent="0.2">
      <c r="A270" s="821" t="s">
        <v>585</v>
      </c>
      <c r="B270" s="822" t="s">
        <v>586</v>
      </c>
      <c r="C270" s="825" t="s">
        <v>607</v>
      </c>
      <c r="D270" s="839" t="s">
        <v>608</v>
      </c>
      <c r="E270" s="825" t="s">
        <v>1756</v>
      </c>
      <c r="F270" s="839" t="s">
        <v>1757</v>
      </c>
      <c r="G270" s="825" t="s">
        <v>1827</v>
      </c>
      <c r="H270" s="825" t="s">
        <v>1828</v>
      </c>
      <c r="I270" s="831">
        <v>5.1175000071525574</v>
      </c>
      <c r="J270" s="831">
        <v>800</v>
      </c>
      <c r="K270" s="832">
        <v>4999</v>
      </c>
    </row>
    <row r="271" spans="1:11" ht="14.45" customHeight="1" x14ac:dyDescent="0.2">
      <c r="A271" s="821" t="s">
        <v>585</v>
      </c>
      <c r="B271" s="822" t="s">
        <v>586</v>
      </c>
      <c r="C271" s="825" t="s">
        <v>607</v>
      </c>
      <c r="D271" s="839" t="s">
        <v>608</v>
      </c>
      <c r="E271" s="825" t="s">
        <v>1756</v>
      </c>
      <c r="F271" s="839" t="s">
        <v>1757</v>
      </c>
      <c r="G271" s="825" t="s">
        <v>2182</v>
      </c>
      <c r="H271" s="825" t="s">
        <v>2183</v>
      </c>
      <c r="I271" s="831">
        <v>1.2100000381469727</v>
      </c>
      <c r="J271" s="831">
        <v>675</v>
      </c>
      <c r="K271" s="832">
        <v>816.75</v>
      </c>
    </row>
    <row r="272" spans="1:11" ht="14.45" customHeight="1" x14ac:dyDescent="0.2">
      <c r="A272" s="821" t="s">
        <v>585</v>
      </c>
      <c r="B272" s="822" t="s">
        <v>586</v>
      </c>
      <c r="C272" s="825" t="s">
        <v>607</v>
      </c>
      <c r="D272" s="839" t="s">
        <v>608</v>
      </c>
      <c r="E272" s="825" t="s">
        <v>1756</v>
      </c>
      <c r="F272" s="839" t="s">
        <v>1757</v>
      </c>
      <c r="G272" s="825" t="s">
        <v>2184</v>
      </c>
      <c r="H272" s="825" t="s">
        <v>2185</v>
      </c>
      <c r="I272" s="831">
        <v>5.809999942779541</v>
      </c>
      <c r="J272" s="831">
        <v>2250</v>
      </c>
      <c r="K272" s="832">
        <v>13072.5</v>
      </c>
    </row>
    <row r="273" spans="1:11" ht="14.45" customHeight="1" x14ac:dyDescent="0.2">
      <c r="A273" s="821" t="s">
        <v>585</v>
      </c>
      <c r="B273" s="822" t="s">
        <v>586</v>
      </c>
      <c r="C273" s="825" t="s">
        <v>607</v>
      </c>
      <c r="D273" s="839" t="s">
        <v>608</v>
      </c>
      <c r="E273" s="825" t="s">
        <v>1756</v>
      </c>
      <c r="F273" s="839" t="s">
        <v>1757</v>
      </c>
      <c r="G273" s="825" t="s">
        <v>2186</v>
      </c>
      <c r="H273" s="825" t="s">
        <v>2187</v>
      </c>
      <c r="I273" s="831">
        <v>3.130000114440918</v>
      </c>
      <c r="J273" s="831">
        <v>50</v>
      </c>
      <c r="K273" s="832">
        <v>156.5</v>
      </c>
    </row>
    <row r="274" spans="1:11" ht="14.45" customHeight="1" x14ac:dyDescent="0.2">
      <c r="A274" s="821" t="s">
        <v>585</v>
      </c>
      <c r="B274" s="822" t="s">
        <v>586</v>
      </c>
      <c r="C274" s="825" t="s">
        <v>607</v>
      </c>
      <c r="D274" s="839" t="s">
        <v>608</v>
      </c>
      <c r="E274" s="825" t="s">
        <v>1756</v>
      </c>
      <c r="F274" s="839" t="s">
        <v>1757</v>
      </c>
      <c r="G274" s="825" t="s">
        <v>1829</v>
      </c>
      <c r="H274" s="825" t="s">
        <v>1830</v>
      </c>
      <c r="I274" s="831">
        <v>0.4699999988079071</v>
      </c>
      <c r="J274" s="831">
        <v>6300</v>
      </c>
      <c r="K274" s="832">
        <v>2961</v>
      </c>
    </row>
    <row r="275" spans="1:11" ht="14.45" customHeight="1" x14ac:dyDescent="0.2">
      <c r="A275" s="821" t="s">
        <v>585</v>
      </c>
      <c r="B275" s="822" t="s">
        <v>586</v>
      </c>
      <c r="C275" s="825" t="s">
        <v>607</v>
      </c>
      <c r="D275" s="839" t="s">
        <v>608</v>
      </c>
      <c r="E275" s="825" t="s">
        <v>1756</v>
      </c>
      <c r="F275" s="839" t="s">
        <v>1757</v>
      </c>
      <c r="G275" s="825" t="s">
        <v>2188</v>
      </c>
      <c r="H275" s="825" t="s">
        <v>2189</v>
      </c>
      <c r="I275" s="831">
        <v>1.2799999713897705</v>
      </c>
      <c r="J275" s="831">
        <v>1500</v>
      </c>
      <c r="K275" s="832">
        <v>1923.8999633789063</v>
      </c>
    </row>
    <row r="276" spans="1:11" ht="14.45" customHeight="1" x14ac:dyDescent="0.2">
      <c r="A276" s="821" t="s">
        <v>585</v>
      </c>
      <c r="B276" s="822" t="s">
        <v>586</v>
      </c>
      <c r="C276" s="825" t="s">
        <v>607</v>
      </c>
      <c r="D276" s="839" t="s">
        <v>608</v>
      </c>
      <c r="E276" s="825" t="s">
        <v>1756</v>
      </c>
      <c r="F276" s="839" t="s">
        <v>1757</v>
      </c>
      <c r="G276" s="825" t="s">
        <v>2190</v>
      </c>
      <c r="H276" s="825" t="s">
        <v>2191</v>
      </c>
      <c r="I276" s="831">
        <v>3.75</v>
      </c>
      <c r="J276" s="831">
        <v>60</v>
      </c>
      <c r="K276" s="832">
        <v>225</v>
      </c>
    </row>
    <row r="277" spans="1:11" ht="14.45" customHeight="1" x14ac:dyDescent="0.2">
      <c r="A277" s="821" t="s">
        <v>585</v>
      </c>
      <c r="B277" s="822" t="s">
        <v>586</v>
      </c>
      <c r="C277" s="825" t="s">
        <v>607</v>
      </c>
      <c r="D277" s="839" t="s">
        <v>608</v>
      </c>
      <c r="E277" s="825" t="s">
        <v>1756</v>
      </c>
      <c r="F277" s="839" t="s">
        <v>1757</v>
      </c>
      <c r="G277" s="825" t="s">
        <v>2192</v>
      </c>
      <c r="H277" s="825" t="s">
        <v>2193</v>
      </c>
      <c r="I277" s="831">
        <v>4.7800002098083496</v>
      </c>
      <c r="J277" s="831">
        <v>30</v>
      </c>
      <c r="K277" s="832">
        <v>143.39999771118164</v>
      </c>
    </row>
    <row r="278" spans="1:11" ht="14.45" customHeight="1" x14ac:dyDescent="0.2">
      <c r="A278" s="821" t="s">
        <v>585</v>
      </c>
      <c r="B278" s="822" t="s">
        <v>586</v>
      </c>
      <c r="C278" s="825" t="s">
        <v>607</v>
      </c>
      <c r="D278" s="839" t="s">
        <v>608</v>
      </c>
      <c r="E278" s="825" t="s">
        <v>1756</v>
      </c>
      <c r="F278" s="839" t="s">
        <v>1757</v>
      </c>
      <c r="G278" s="825" t="s">
        <v>1831</v>
      </c>
      <c r="H278" s="825" t="s">
        <v>2194</v>
      </c>
      <c r="I278" s="831">
        <v>23.709999084472656</v>
      </c>
      <c r="J278" s="831">
        <v>35</v>
      </c>
      <c r="K278" s="832">
        <v>829.85000610351563</v>
      </c>
    </row>
    <row r="279" spans="1:11" ht="14.45" customHeight="1" x14ac:dyDescent="0.2">
      <c r="A279" s="821" t="s">
        <v>585</v>
      </c>
      <c r="B279" s="822" t="s">
        <v>586</v>
      </c>
      <c r="C279" s="825" t="s">
        <v>607</v>
      </c>
      <c r="D279" s="839" t="s">
        <v>608</v>
      </c>
      <c r="E279" s="825" t="s">
        <v>1756</v>
      </c>
      <c r="F279" s="839" t="s">
        <v>1757</v>
      </c>
      <c r="G279" s="825" t="s">
        <v>1831</v>
      </c>
      <c r="H279" s="825" t="s">
        <v>1832</v>
      </c>
      <c r="I279" s="831">
        <v>23.709999084472656</v>
      </c>
      <c r="J279" s="831">
        <v>10</v>
      </c>
      <c r="K279" s="832">
        <v>237.10000610351563</v>
      </c>
    </row>
    <row r="280" spans="1:11" ht="14.45" customHeight="1" x14ac:dyDescent="0.2">
      <c r="A280" s="821" t="s">
        <v>585</v>
      </c>
      <c r="B280" s="822" t="s">
        <v>586</v>
      </c>
      <c r="C280" s="825" t="s">
        <v>607</v>
      </c>
      <c r="D280" s="839" t="s">
        <v>608</v>
      </c>
      <c r="E280" s="825" t="s">
        <v>1756</v>
      </c>
      <c r="F280" s="839" t="s">
        <v>1757</v>
      </c>
      <c r="G280" s="825" t="s">
        <v>1833</v>
      </c>
      <c r="H280" s="825" t="s">
        <v>1834</v>
      </c>
      <c r="I280" s="831">
        <v>5.3733332951863604</v>
      </c>
      <c r="J280" s="831">
        <v>300</v>
      </c>
      <c r="K280" s="832">
        <v>1612</v>
      </c>
    </row>
    <row r="281" spans="1:11" ht="14.45" customHeight="1" x14ac:dyDescent="0.2">
      <c r="A281" s="821" t="s">
        <v>585</v>
      </c>
      <c r="B281" s="822" t="s">
        <v>586</v>
      </c>
      <c r="C281" s="825" t="s">
        <v>607</v>
      </c>
      <c r="D281" s="839" t="s">
        <v>608</v>
      </c>
      <c r="E281" s="825" t="s">
        <v>1756</v>
      </c>
      <c r="F281" s="839" t="s">
        <v>1757</v>
      </c>
      <c r="G281" s="825" t="s">
        <v>1835</v>
      </c>
      <c r="H281" s="825" t="s">
        <v>1836</v>
      </c>
      <c r="I281" s="831">
        <v>2.692222171359592</v>
      </c>
      <c r="J281" s="831">
        <v>900</v>
      </c>
      <c r="K281" s="832">
        <v>2430</v>
      </c>
    </row>
    <row r="282" spans="1:11" ht="14.45" customHeight="1" x14ac:dyDescent="0.2">
      <c r="A282" s="821" t="s">
        <v>585</v>
      </c>
      <c r="B282" s="822" t="s">
        <v>586</v>
      </c>
      <c r="C282" s="825" t="s">
        <v>607</v>
      </c>
      <c r="D282" s="839" t="s">
        <v>608</v>
      </c>
      <c r="E282" s="825" t="s">
        <v>1756</v>
      </c>
      <c r="F282" s="839" t="s">
        <v>1757</v>
      </c>
      <c r="G282" s="825" t="s">
        <v>2195</v>
      </c>
      <c r="H282" s="825" t="s">
        <v>2196</v>
      </c>
      <c r="I282" s="831">
        <v>2.7725000381469727</v>
      </c>
      <c r="J282" s="831">
        <v>300</v>
      </c>
      <c r="K282" s="832">
        <v>842</v>
      </c>
    </row>
    <row r="283" spans="1:11" ht="14.45" customHeight="1" x14ac:dyDescent="0.2">
      <c r="A283" s="821" t="s">
        <v>585</v>
      </c>
      <c r="B283" s="822" t="s">
        <v>586</v>
      </c>
      <c r="C283" s="825" t="s">
        <v>607</v>
      </c>
      <c r="D283" s="839" t="s">
        <v>608</v>
      </c>
      <c r="E283" s="825" t="s">
        <v>1756</v>
      </c>
      <c r="F283" s="839" t="s">
        <v>1757</v>
      </c>
      <c r="G283" s="825" t="s">
        <v>1837</v>
      </c>
      <c r="H283" s="825" t="s">
        <v>1838</v>
      </c>
      <c r="I283" s="831">
        <v>4.1955555544959173</v>
      </c>
      <c r="J283" s="831">
        <v>900</v>
      </c>
      <c r="K283" s="832">
        <v>3714</v>
      </c>
    </row>
    <row r="284" spans="1:11" ht="14.45" customHeight="1" x14ac:dyDescent="0.2">
      <c r="A284" s="821" t="s">
        <v>585</v>
      </c>
      <c r="B284" s="822" t="s">
        <v>586</v>
      </c>
      <c r="C284" s="825" t="s">
        <v>607</v>
      </c>
      <c r="D284" s="839" t="s">
        <v>608</v>
      </c>
      <c r="E284" s="825" t="s">
        <v>1756</v>
      </c>
      <c r="F284" s="839" t="s">
        <v>1757</v>
      </c>
      <c r="G284" s="825" t="s">
        <v>1839</v>
      </c>
      <c r="H284" s="825" t="s">
        <v>1840</v>
      </c>
      <c r="I284" s="831">
        <v>2.369999885559082</v>
      </c>
      <c r="J284" s="831">
        <v>100</v>
      </c>
      <c r="K284" s="832">
        <v>237</v>
      </c>
    </row>
    <row r="285" spans="1:11" ht="14.45" customHeight="1" x14ac:dyDescent="0.2">
      <c r="A285" s="821" t="s">
        <v>585</v>
      </c>
      <c r="B285" s="822" t="s">
        <v>586</v>
      </c>
      <c r="C285" s="825" t="s">
        <v>607</v>
      </c>
      <c r="D285" s="839" t="s">
        <v>608</v>
      </c>
      <c r="E285" s="825" t="s">
        <v>1756</v>
      </c>
      <c r="F285" s="839" t="s">
        <v>1757</v>
      </c>
      <c r="G285" s="825" t="s">
        <v>2197</v>
      </c>
      <c r="H285" s="825" t="s">
        <v>2198</v>
      </c>
      <c r="I285" s="831">
        <v>2</v>
      </c>
      <c r="J285" s="831">
        <v>19</v>
      </c>
      <c r="K285" s="832">
        <v>38</v>
      </c>
    </row>
    <row r="286" spans="1:11" ht="14.45" customHeight="1" x14ac:dyDescent="0.2">
      <c r="A286" s="821" t="s">
        <v>585</v>
      </c>
      <c r="B286" s="822" t="s">
        <v>586</v>
      </c>
      <c r="C286" s="825" t="s">
        <v>607</v>
      </c>
      <c r="D286" s="839" t="s">
        <v>608</v>
      </c>
      <c r="E286" s="825" t="s">
        <v>1756</v>
      </c>
      <c r="F286" s="839" t="s">
        <v>1757</v>
      </c>
      <c r="G286" s="825" t="s">
        <v>2199</v>
      </c>
      <c r="H286" s="825" t="s">
        <v>2200</v>
      </c>
      <c r="I286" s="831">
        <v>3.1475000977516174</v>
      </c>
      <c r="J286" s="831">
        <v>32</v>
      </c>
      <c r="K286" s="832">
        <v>100.69999980926514</v>
      </c>
    </row>
    <row r="287" spans="1:11" ht="14.45" customHeight="1" x14ac:dyDescent="0.2">
      <c r="A287" s="821" t="s">
        <v>585</v>
      </c>
      <c r="B287" s="822" t="s">
        <v>586</v>
      </c>
      <c r="C287" s="825" t="s">
        <v>607</v>
      </c>
      <c r="D287" s="839" t="s">
        <v>608</v>
      </c>
      <c r="E287" s="825" t="s">
        <v>1756</v>
      </c>
      <c r="F287" s="839" t="s">
        <v>1757</v>
      </c>
      <c r="G287" s="825" t="s">
        <v>2201</v>
      </c>
      <c r="H287" s="825" t="s">
        <v>2202</v>
      </c>
      <c r="I287" s="831">
        <v>23.665000438690186</v>
      </c>
      <c r="J287" s="831">
        <v>80</v>
      </c>
      <c r="K287" s="832">
        <v>1893.2000122070313</v>
      </c>
    </row>
    <row r="288" spans="1:11" ht="14.45" customHeight="1" x14ac:dyDescent="0.2">
      <c r="A288" s="821" t="s">
        <v>585</v>
      </c>
      <c r="B288" s="822" t="s">
        <v>586</v>
      </c>
      <c r="C288" s="825" t="s">
        <v>607</v>
      </c>
      <c r="D288" s="839" t="s">
        <v>608</v>
      </c>
      <c r="E288" s="825" t="s">
        <v>1756</v>
      </c>
      <c r="F288" s="839" t="s">
        <v>1757</v>
      </c>
      <c r="G288" s="825" t="s">
        <v>1841</v>
      </c>
      <c r="H288" s="825" t="s">
        <v>1842</v>
      </c>
      <c r="I288" s="831">
        <v>23.717999267578126</v>
      </c>
      <c r="J288" s="831">
        <v>800</v>
      </c>
      <c r="K288" s="832">
        <v>18974.5</v>
      </c>
    </row>
    <row r="289" spans="1:11" ht="14.45" customHeight="1" x14ac:dyDescent="0.2">
      <c r="A289" s="821" t="s">
        <v>585</v>
      </c>
      <c r="B289" s="822" t="s">
        <v>586</v>
      </c>
      <c r="C289" s="825" t="s">
        <v>607</v>
      </c>
      <c r="D289" s="839" t="s">
        <v>608</v>
      </c>
      <c r="E289" s="825" t="s">
        <v>2203</v>
      </c>
      <c r="F289" s="839" t="s">
        <v>2204</v>
      </c>
      <c r="G289" s="825" t="s">
        <v>2205</v>
      </c>
      <c r="H289" s="825" t="s">
        <v>2206</v>
      </c>
      <c r="I289" s="831">
        <v>37.509998321533203</v>
      </c>
      <c r="J289" s="831">
        <v>300</v>
      </c>
      <c r="K289" s="832">
        <v>11253</v>
      </c>
    </row>
    <row r="290" spans="1:11" ht="14.45" customHeight="1" x14ac:dyDescent="0.2">
      <c r="A290" s="821" t="s">
        <v>585</v>
      </c>
      <c r="B290" s="822" t="s">
        <v>586</v>
      </c>
      <c r="C290" s="825" t="s">
        <v>607</v>
      </c>
      <c r="D290" s="839" t="s">
        <v>608</v>
      </c>
      <c r="E290" s="825" t="s">
        <v>2203</v>
      </c>
      <c r="F290" s="839" t="s">
        <v>2204</v>
      </c>
      <c r="G290" s="825" t="s">
        <v>2207</v>
      </c>
      <c r="H290" s="825" t="s">
        <v>2208</v>
      </c>
      <c r="I290" s="831">
        <v>7.7399997711181641</v>
      </c>
      <c r="J290" s="831">
        <v>50</v>
      </c>
      <c r="K290" s="832">
        <v>387</v>
      </c>
    </row>
    <row r="291" spans="1:11" ht="14.45" customHeight="1" x14ac:dyDescent="0.2">
      <c r="A291" s="821" t="s">
        <v>585</v>
      </c>
      <c r="B291" s="822" t="s">
        <v>586</v>
      </c>
      <c r="C291" s="825" t="s">
        <v>607</v>
      </c>
      <c r="D291" s="839" t="s">
        <v>608</v>
      </c>
      <c r="E291" s="825" t="s">
        <v>2209</v>
      </c>
      <c r="F291" s="839" t="s">
        <v>2210</v>
      </c>
      <c r="G291" s="825" t="s">
        <v>2211</v>
      </c>
      <c r="H291" s="825" t="s">
        <v>2212</v>
      </c>
      <c r="I291" s="831">
        <v>49.849998474121094</v>
      </c>
      <c r="J291" s="831">
        <v>60</v>
      </c>
      <c r="K291" s="832">
        <v>2991.14990234375</v>
      </c>
    </row>
    <row r="292" spans="1:11" ht="14.45" customHeight="1" x14ac:dyDescent="0.2">
      <c r="A292" s="821" t="s">
        <v>585</v>
      </c>
      <c r="B292" s="822" t="s">
        <v>586</v>
      </c>
      <c r="C292" s="825" t="s">
        <v>607</v>
      </c>
      <c r="D292" s="839" t="s">
        <v>608</v>
      </c>
      <c r="E292" s="825" t="s">
        <v>1843</v>
      </c>
      <c r="F292" s="839" t="s">
        <v>1844</v>
      </c>
      <c r="G292" s="825" t="s">
        <v>2213</v>
      </c>
      <c r="H292" s="825" t="s">
        <v>2214</v>
      </c>
      <c r="I292" s="831">
        <v>0.49333332975705463</v>
      </c>
      <c r="J292" s="831">
        <v>500</v>
      </c>
      <c r="K292" s="832">
        <v>246</v>
      </c>
    </row>
    <row r="293" spans="1:11" ht="14.45" customHeight="1" x14ac:dyDescent="0.2">
      <c r="A293" s="821" t="s">
        <v>585</v>
      </c>
      <c r="B293" s="822" t="s">
        <v>586</v>
      </c>
      <c r="C293" s="825" t="s">
        <v>607</v>
      </c>
      <c r="D293" s="839" t="s">
        <v>608</v>
      </c>
      <c r="E293" s="825" t="s">
        <v>1843</v>
      </c>
      <c r="F293" s="839" t="s">
        <v>1844</v>
      </c>
      <c r="G293" s="825" t="s">
        <v>2215</v>
      </c>
      <c r="H293" s="825" t="s">
        <v>2216</v>
      </c>
      <c r="I293" s="831">
        <v>0.30000001192092896</v>
      </c>
      <c r="J293" s="831">
        <v>200</v>
      </c>
      <c r="K293" s="832">
        <v>60</v>
      </c>
    </row>
    <row r="294" spans="1:11" ht="14.45" customHeight="1" x14ac:dyDescent="0.2">
      <c r="A294" s="821" t="s">
        <v>585</v>
      </c>
      <c r="B294" s="822" t="s">
        <v>586</v>
      </c>
      <c r="C294" s="825" t="s">
        <v>607</v>
      </c>
      <c r="D294" s="839" t="s">
        <v>608</v>
      </c>
      <c r="E294" s="825" t="s">
        <v>1843</v>
      </c>
      <c r="F294" s="839" t="s">
        <v>1844</v>
      </c>
      <c r="G294" s="825" t="s">
        <v>1845</v>
      </c>
      <c r="H294" s="825" t="s">
        <v>1846</v>
      </c>
      <c r="I294" s="831">
        <v>0.30000001192092896</v>
      </c>
      <c r="J294" s="831">
        <v>200</v>
      </c>
      <c r="K294" s="832">
        <v>60</v>
      </c>
    </row>
    <row r="295" spans="1:11" ht="14.45" customHeight="1" x14ac:dyDescent="0.2">
      <c r="A295" s="821" t="s">
        <v>585</v>
      </c>
      <c r="B295" s="822" t="s">
        <v>586</v>
      </c>
      <c r="C295" s="825" t="s">
        <v>607</v>
      </c>
      <c r="D295" s="839" t="s">
        <v>608</v>
      </c>
      <c r="E295" s="825" t="s">
        <v>1843</v>
      </c>
      <c r="F295" s="839" t="s">
        <v>1844</v>
      </c>
      <c r="G295" s="825" t="s">
        <v>1849</v>
      </c>
      <c r="H295" s="825" t="s">
        <v>1850</v>
      </c>
      <c r="I295" s="831">
        <v>0.36428572450365337</v>
      </c>
      <c r="J295" s="831">
        <v>1900</v>
      </c>
      <c r="K295" s="832">
        <v>690</v>
      </c>
    </row>
    <row r="296" spans="1:11" ht="14.45" customHeight="1" x14ac:dyDescent="0.2">
      <c r="A296" s="821" t="s">
        <v>585</v>
      </c>
      <c r="B296" s="822" t="s">
        <v>586</v>
      </c>
      <c r="C296" s="825" t="s">
        <v>607</v>
      </c>
      <c r="D296" s="839" t="s">
        <v>608</v>
      </c>
      <c r="E296" s="825" t="s">
        <v>1843</v>
      </c>
      <c r="F296" s="839" t="s">
        <v>1844</v>
      </c>
      <c r="G296" s="825" t="s">
        <v>1851</v>
      </c>
      <c r="H296" s="825" t="s">
        <v>1852</v>
      </c>
      <c r="I296" s="831">
        <v>0.54250001907348633</v>
      </c>
      <c r="J296" s="831">
        <v>3200</v>
      </c>
      <c r="K296" s="832">
        <v>1738</v>
      </c>
    </row>
    <row r="297" spans="1:11" ht="14.45" customHeight="1" x14ac:dyDescent="0.2">
      <c r="A297" s="821" t="s">
        <v>585</v>
      </c>
      <c r="B297" s="822" t="s">
        <v>586</v>
      </c>
      <c r="C297" s="825" t="s">
        <v>607</v>
      </c>
      <c r="D297" s="839" t="s">
        <v>608</v>
      </c>
      <c r="E297" s="825" t="s">
        <v>1853</v>
      </c>
      <c r="F297" s="839" t="s">
        <v>1854</v>
      </c>
      <c r="G297" s="825" t="s">
        <v>1857</v>
      </c>
      <c r="H297" s="825" t="s">
        <v>1858</v>
      </c>
      <c r="I297" s="831">
        <v>17.263333002726238</v>
      </c>
      <c r="J297" s="831">
        <v>200</v>
      </c>
      <c r="K297" s="832">
        <v>3454.5</v>
      </c>
    </row>
    <row r="298" spans="1:11" ht="14.45" customHeight="1" x14ac:dyDescent="0.2">
      <c r="A298" s="821" t="s">
        <v>585</v>
      </c>
      <c r="B298" s="822" t="s">
        <v>586</v>
      </c>
      <c r="C298" s="825" t="s">
        <v>607</v>
      </c>
      <c r="D298" s="839" t="s">
        <v>608</v>
      </c>
      <c r="E298" s="825" t="s">
        <v>1853</v>
      </c>
      <c r="F298" s="839" t="s">
        <v>1854</v>
      </c>
      <c r="G298" s="825" t="s">
        <v>1859</v>
      </c>
      <c r="H298" s="825" t="s">
        <v>1860</v>
      </c>
      <c r="I298" s="831">
        <v>17.672856739589147</v>
      </c>
      <c r="J298" s="831">
        <v>750</v>
      </c>
      <c r="K298" s="832">
        <v>13327</v>
      </c>
    </row>
    <row r="299" spans="1:11" ht="14.45" customHeight="1" x14ac:dyDescent="0.2">
      <c r="A299" s="821" t="s">
        <v>585</v>
      </c>
      <c r="B299" s="822" t="s">
        <v>586</v>
      </c>
      <c r="C299" s="825" t="s">
        <v>607</v>
      </c>
      <c r="D299" s="839" t="s">
        <v>608</v>
      </c>
      <c r="E299" s="825" t="s">
        <v>1853</v>
      </c>
      <c r="F299" s="839" t="s">
        <v>1854</v>
      </c>
      <c r="G299" s="825" t="s">
        <v>2217</v>
      </c>
      <c r="H299" s="825" t="s">
        <v>2218</v>
      </c>
      <c r="I299" s="831">
        <v>17.721999740600587</v>
      </c>
      <c r="J299" s="831">
        <v>225</v>
      </c>
      <c r="K299" s="832">
        <v>3979</v>
      </c>
    </row>
    <row r="300" spans="1:11" ht="14.45" customHeight="1" x14ac:dyDescent="0.2">
      <c r="A300" s="821" t="s">
        <v>585</v>
      </c>
      <c r="B300" s="822" t="s">
        <v>586</v>
      </c>
      <c r="C300" s="825" t="s">
        <v>607</v>
      </c>
      <c r="D300" s="839" t="s">
        <v>608</v>
      </c>
      <c r="E300" s="825" t="s">
        <v>1853</v>
      </c>
      <c r="F300" s="839" t="s">
        <v>1854</v>
      </c>
      <c r="G300" s="825" t="s">
        <v>2219</v>
      </c>
      <c r="H300" s="825" t="s">
        <v>2220</v>
      </c>
      <c r="I300" s="831">
        <v>17.671666781107586</v>
      </c>
      <c r="J300" s="831">
        <v>400</v>
      </c>
      <c r="K300" s="832">
        <v>6954.5</v>
      </c>
    </row>
    <row r="301" spans="1:11" ht="14.45" customHeight="1" x14ac:dyDescent="0.2">
      <c r="A301" s="821" t="s">
        <v>585</v>
      </c>
      <c r="B301" s="822" t="s">
        <v>586</v>
      </c>
      <c r="C301" s="825" t="s">
        <v>607</v>
      </c>
      <c r="D301" s="839" t="s">
        <v>608</v>
      </c>
      <c r="E301" s="825" t="s">
        <v>1853</v>
      </c>
      <c r="F301" s="839" t="s">
        <v>1854</v>
      </c>
      <c r="G301" s="825" t="s">
        <v>1863</v>
      </c>
      <c r="H301" s="825" t="s">
        <v>1864</v>
      </c>
      <c r="I301" s="831">
        <v>2.9500000476837158</v>
      </c>
      <c r="J301" s="831">
        <v>11000</v>
      </c>
      <c r="K301" s="832">
        <v>32100</v>
      </c>
    </row>
    <row r="302" spans="1:11" ht="14.45" customHeight="1" x14ac:dyDescent="0.2">
      <c r="A302" s="821" t="s">
        <v>585</v>
      </c>
      <c r="B302" s="822" t="s">
        <v>586</v>
      </c>
      <c r="C302" s="825" t="s">
        <v>607</v>
      </c>
      <c r="D302" s="839" t="s">
        <v>608</v>
      </c>
      <c r="E302" s="825" t="s">
        <v>1853</v>
      </c>
      <c r="F302" s="839" t="s">
        <v>1854</v>
      </c>
      <c r="G302" s="825" t="s">
        <v>1865</v>
      </c>
      <c r="H302" s="825" t="s">
        <v>1866</v>
      </c>
      <c r="I302" s="831">
        <v>2.2999999523162842</v>
      </c>
      <c r="J302" s="831">
        <v>9000</v>
      </c>
      <c r="K302" s="832">
        <v>20700</v>
      </c>
    </row>
    <row r="303" spans="1:11" ht="14.45" customHeight="1" x14ac:dyDescent="0.2">
      <c r="A303" s="821" t="s">
        <v>585</v>
      </c>
      <c r="B303" s="822" t="s">
        <v>586</v>
      </c>
      <c r="C303" s="825" t="s">
        <v>607</v>
      </c>
      <c r="D303" s="839" t="s">
        <v>608</v>
      </c>
      <c r="E303" s="825" t="s">
        <v>1853</v>
      </c>
      <c r="F303" s="839" t="s">
        <v>1854</v>
      </c>
      <c r="G303" s="825" t="s">
        <v>1865</v>
      </c>
      <c r="H303" s="825" t="s">
        <v>1867</v>
      </c>
      <c r="I303" s="831">
        <v>2.2999999523162842</v>
      </c>
      <c r="J303" s="831">
        <v>8000</v>
      </c>
      <c r="K303" s="832">
        <v>18400</v>
      </c>
    </row>
    <row r="304" spans="1:11" ht="14.45" customHeight="1" x14ac:dyDescent="0.2">
      <c r="A304" s="821" t="s">
        <v>585</v>
      </c>
      <c r="B304" s="822" t="s">
        <v>586</v>
      </c>
      <c r="C304" s="825" t="s">
        <v>607</v>
      </c>
      <c r="D304" s="839" t="s">
        <v>608</v>
      </c>
      <c r="E304" s="825" t="s">
        <v>1853</v>
      </c>
      <c r="F304" s="839" t="s">
        <v>1854</v>
      </c>
      <c r="G304" s="825" t="s">
        <v>1868</v>
      </c>
      <c r="H304" s="825" t="s">
        <v>1869</v>
      </c>
      <c r="I304" s="831">
        <v>3.3900001049041748</v>
      </c>
      <c r="J304" s="831">
        <v>6800</v>
      </c>
      <c r="K304" s="832">
        <v>23052</v>
      </c>
    </row>
    <row r="305" spans="1:11" ht="14.45" customHeight="1" x14ac:dyDescent="0.2">
      <c r="A305" s="821" t="s">
        <v>585</v>
      </c>
      <c r="B305" s="822" t="s">
        <v>586</v>
      </c>
      <c r="C305" s="825" t="s">
        <v>607</v>
      </c>
      <c r="D305" s="839" t="s">
        <v>608</v>
      </c>
      <c r="E305" s="825" t="s">
        <v>1853</v>
      </c>
      <c r="F305" s="839" t="s">
        <v>1854</v>
      </c>
      <c r="G305" s="825" t="s">
        <v>1870</v>
      </c>
      <c r="H305" s="825" t="s">
        <v>1871</v>
      </c>
      <c r="I305" s="831">
        <v>4.820000171661377</v>
      </c>
      <c r="J305" s="831">
        <v>8000</v>
      </c>
      <c r="K305" s="832">
        <v>38560</v>
      </c>
    </row>
    <row r="306" spans="1:11" ht="14.45" customHeight="1" x14ac:dyDescent="0.2">
      <c r="A306" s="821" t="s">
        <v>585</v>
      </c>
      <c r="B306" s="822" t="s">
        <v>586</v>
      </c>
      <c r="C306" s="825" t="s">
        <v>607</v>
      </c>
      <c r="D306" s="839" t="s">
        <v>608</v>
      </c>
      <c r="E306" s="825" t="s">
        <v>1853</v>
      </c>
      <c r="F306" s="839" t="s">
        <v>1854</v>
      </c>
      <c r="G306" s="825" t="s">
        <v>1872</v>
      </c>
      <c r="H306" s="825" t="s">
        <v>1873</v>
      </c>
      <c r="I306" s="831">
        <v>3.869999885559082</v>
      </c>
      <c r="J306" s="831">
        <v>300</v>
      </c>
      <c r="K306" s="832">
        <v>1161</v>
      </c>
    </row>
    <row r="307" spans="1:11" ht="14.45" customHeight="1" x14ac:dyDescent="0.2">
      <c r="A307" s="821" t="s">
        <v>585</v>
      </c>
      <c r="B307" s="822" t="s">
        <v>586</v>
      </c>
      <c r="C307" s="825" t="s">
        <v>607</v>
      </c>
      <c r="D307" s="839" t="s">
        <v>608</v>
      </c>
      <c r="E307" s="825" t="s">
        <v>1853</v>
      </c>
      <c r="F307" s="839" t="s">
        <v>1854</v>
      </c>
      <c r="G307" s="825" t="s">
        <v>1872</v>
      </c>
      <c r="H307" s="825" t="s">
        <v>1874</v>
      </c>
      <c r="I307" s="831">
        <v>3.869999885559082</v>
      </c>
      <c r="J307" s="831">
        <v>8000</v>
      </c>
      <c r="K307" s="832">
        <v>30960</v>
      </c>
    </row>
    <row r="308" spans="1:11" ht="14.45" customHeight="1" x14ac:dyDescent="0.2">
      <c r="A308" s="821" t="s">
        <v>585</v>
      </c>
      <c r="B308" s="822" t="s">
        <v>586</v>
      </c>
      <c r="C308" s="825" t="s">
        <v>607</v>
      </c>
      <c r="D308" s="839" t="s">
        <v>608</v>
      </c>
      <c r="E308" s="825" t="s">
        <v>1853</v>
      </c>
      <c r="F308" s="839" t="s">
        <v>1854</v>
      </c>
      <c r="G308" s="825" t="s">
        <v>1877</v>
      </c>
      <c r="H308" s="825" t="s">
        <v>1878</v>
      </c>
      <c r="I308" s="831">
        <v>3.630000114440918</v>
      </c>
      <c r="J308" s="831">
        <v>1000</v>
      </c>
      <c r="K308" s="832">
        <v>3630</v>
      </c>
    </row>
    <row r="309" spans="1:11" ht="14.45" customHeight="1" x14ac:dyDescent="0.2">
      <c r="A309" s="821" t="s">
        <v>585</v>
      </c>
      <c r="B309" s="822" t="s">
        <v>586</v>
      </c>
      <c r="C309" s="825" t="s">
        <v>607</v>
      </c>
      <c r="D309" s="839" t="s">
        <v>608</v>
      </c>
      <c r="E309" s="825" t="s">
        <v>2221</v>
      </c>
      <c r="F309" s="839" t="s">
        <v>2222</v>
      </c>
      <c r="G309" s="825" t="s">
        <v>2223</v>
      </c>
      <c r="H309" s="825" t="s">
        <v>2224</v>
      </c>
      <c r="I309" s="831">
        <v>629.20001220703125</v>
      </c>
      <c r="J309" s="831">
        <v>40</v>
      </c>
      <c r="K309" s="832">
        <v>25168</v>
      </c>
    </row>
    <row r="310" spans="1:11" ht="14.45" customHeight="1" x14ac:dyDescent="0.2">
      <c r="A310" s="821" t="s">
        <v>585</v>
      </c>
      <c r="B310" s="822" t="s">
        <v>586</v>
      </c>
      <c r="C310" s="825" t="s">
        <v>607</v>
      </c>
      <c r="D310" s="839" t="s">
        <v>608</v>
      </c>
      <c r="E310" s="825" t="s">
        <v>2221</v>
      </c>
      <c r="F310" s="839" t="s">
        <v>2222</v>
      </c>
      <c r="G310" s="825" t="s">
        <v>2225</v>
      </c>
      <c r="H310" s="825" t="s">
        <v>2226</v>
      </c>
      <c r="I310" s="831">
        <v>592.9000244140625</v>
      </c>
      <c r="J310" s="831">
        <v>32</v>
      </c>
      <c r="K310" s="832">
        <v>18972.80078125</v>
      </c>
    </row>
    <row r="311" spans="1:11" ht="14.45" customHeight="1" x14ac:dyDescent="0.2">
      <c r="A311" s="821" t="s">
        <v>585</v>
      </c>
      <c r="B311" s="822" t="s">
        <v>586</v>
      </c>
      <c r="C311" s="825" t="s">
        <v>607</v>
      </c>
      <c r="D311" s="839" t="s">
        <v>608</v>
      </c>
      <c r="E311" s="825" t="s">
        <v>2221</v>
      </c>
      <c r="F311" s="839" t="s">
        <v>2222</v>
      </c>
      <c r="G311" s="825" t="s">
        <v>2227</v>
      </c>
      <c r="H311" s="825" t="s">
        <v>2228</v>
      </c>
      <c r="I311" s="831">
        <v>592.9000244140625</v>
      </c>
      <c r="J311" s="831">
        <v>10</v>
      </c>
      <c r="K311" s="832">
        <v>5929</v>
      </c>
    </row>
    <row r="312" spans="1:11" ht="14.45" customHeight="1" x14ac:dyDescent="0.2">
      <c r="A312" s="821" t="s">
        <v>585</v>
      </c>
      <c r="B312" s="822" t="s">
        <v>586</v>
      </c>
      <c r="C312" s="825" t="s">
        <v>607</v>
      </c>
      <c r="D312" s="839" t="s">
        <v>608</v>
      </c>
      <c r="E312" s="825" t="s">
        <v>2221</v>
      </c>
      <c r="F312" s="839" t="s">
        <v>2222</v>
      </c>
      <c r="G312" s="825" t="s">
        <v>2229</v>
      </c>
      <c r="H312" s="825" t="s">
        <v>2230</v>
      </c>
      <c r="I312" s="831">
        <v>592.9000244140625</v>
      </c>
      <c r="J312" s="831">
        <v>10</v>
      </c>
      <c r="K312" s="832">
        <v>5929</v>
      </c>
    </row>
    <row r="313" spans="1:11" ht="14.45" customHeight="1" x14ac:dyDescent="0.2">
      <c r="A313" s="821" t="s">
        <v>585</v>
      </c>
      <c r="B313" s="822" t="s">
        <v>586</v>
      </c>
      <c r="C313" s="825" t="s">
        <v>607</v>
      </c>
      <c r="D313" s="839" t="s">
        <v>608</v>
      </c>
      <c r="E313" s="825" t="s">
        <v>2221</v>
      </c>
      <c r="F313" s="839" t="s">
        <v>2222</v>
      </c>
      <c r="G313" s="825" t="s">
        <v>2231</v>
      </c>
      <c r="H313" s="825" t="s">
        <v>2232</v>
      </c>
      <c r="I313" s="831">
        <v>1694</v>
      </c>
      <c r="J313" s="831">
        <v>20</v>
      </c>
      <c r="K313" s="832">
        <v>33880</v>
      </c>
    </row>
    <row r="314" spans="1:11" ht="14.45" customHeight="1" x14ac:dyDescent="0.2">
      <c r="A314" s="821" t="s">
        <v>585</v>
      </c>
      <c r="B314" s="822" t="s">
        <v>586</v>
      </c>
      <c r="C314" s="825" t="s">
        <v>607</v>
      </c>
      <c r="D314" s="839" t="s">
        <v>608</v>
      </c>
      <c r="E314" s="825" t="s">
        <v>2233</v>
      </c>
      <c r="F314" s="839" t="s">
        <v>2234</v>
      </c>
      <c r="G314" s="825" t="s">
        <v>2235</v>
      </c>
      <c r="H314" s="825" t="s">
        <v>2236</v>
      </c>
      <c r="I314" s="831">
        <v>88.099998474121094</v>
      </c>
      <c r="J314" s="831">
        <v>100</v>
      </c>
      <c r="K314" s="832">
        <v>8809.990234375</v>
      </c>
    </row>
    <row r="315" spans="1:11" ht="14.45" customHeight="1" x14ac:dyDescent="0.2">
      <c r="A315" s="821" t="s">
        <v>585</v>
      </c>
      <c r="B315" s="822" t="s">
        <v>586</v>
      </c>
      <c r="C315" s="825" t="s">
        <v>607</v>
      </c>
      <c r="D315" s="839" t="s">
        <v>608</v>
      </c>
      <c r="E315" s="825" t="s">
        <v>2233</v>
      </c>
      <c r="F315" s="839" t="s">
        <v>2234</v>
      </c>
      <c r="G315" s="825" t="s">
        <v>2237</v>
      </c>
      <c r="H315" s="825" t="s">
        <v>2238</v>
      </c>
      <c r="I315" s="831">
        <v>78.650001525878906</v>
      </c>
      <c r="J315" s="831">
        <v>25</v>
      </c>
      <c r="K315" s="832">
        <v>1966.25</v>
      </c>
    </row>
    <row r="316" spans="1:11" ht="14.45" customHeight="1" x14ac:dyDescent="0.2">
      <c r="A316" s="821" t="s">
        <v>585</v>
      </c>
      <c r="B316" s="822" t="s">
        <v>586</v>
      </c>
      <c r="C316" s="825" t="s">
        <v>607</v>
      </c>
      <c r="D316" s="839" t="s">
        <v>608</v>
      </c>
      <c r="E316" s="825" t="s">
        <v>2233</v>
      </c>
      <c r="F316" s="839" t="s">
        <v>2234</v>
      </c>
      <c r="G316" s="825" t="s">
        <v>2239</v>
      </c>
      <c r="H316" s="825" t="s">
        <v>2240</v>
      </c>
      <c r="I316" s="831">
        <v>1086.93994140625</v>
      </c>
      <c r="J316" s="831">
        <v>60</v>
      </c>
      <c r="K316" s="832">
        <v>65216.578125</v>
      </c>
    </row>
    <row r="317" spans="1:11" ht="14.45" customHeight="1" x14ac:dyDescent="0.2">
      <c r="A317" s="821" t="s">
        <v>585</v>
      </c>
      <c r="B317" s="822" t="s">
        <v>586</v>
      </c>
      <c r="C317" s="825" t="s">
        <v>607</v>
      </c>
      <c r="D317" s="839" t="s">
        <v>608</v>
      </c>
      <c r="E317" s="825" t="s">
        <v>2233</v>
      </c>
      <c r="F317" s="839" t="s">
        <v>2234</v>
      </c>
      <c r="G317" s="825" t="s">
        <v>2241</v>
      </c>
      <c r="H317" s="825" t="s">
        <v>2242</v>
      </c>
      <c r="I317" s="831">
        <v>3569.260009765625</v>
      </c>
      <c r="J317" s="831">
        <v>30</v>
      </c>
      <c r="K317" s="832">
        <v>107077.734375</v>
      </c>
    </row>
    <row r="318" spans="1:11" ht="14.45" customHeight="1" thickBot="1" x14ac:dyDescent="0.25">
      <c r="A318" s="813" t="s">
        <v>585</v>
      </c>
      <c r="B318" s="814" t="s">
        <v>586</v>
      </c>
      <c r="C318" s="817" t="s">
        <v>607</v>
      </c>
      <c r="D318" s="840" t="s">
        <v>608</v>
      </c>
      <c r="E318" s="817" t="s">
        <v>2233</v>
      </c>
      <c r="F318" s="840" t="s">
        <v>2234</v>
      </c>
      <c r="G318" s="817" t="s">
        <v>2243</v>
      </c>
      <c r="H318" s="817" t="s">
        <v>2244</v>
      </c>
      <c r="I318" s="833">
        <v>663.06000773111975</v>
      </c>
      <c r="J318" s="833">
        <v>45</v>
      </c>
      <c r="K318" s="834">
        <v>29838.00927734375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103146E-A898-4A4F-838D-BF46D5EB8AD6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70.837500000000006</v>
      </c>
      <c r="D6" s="490"/>
      <c r="E6" s="490"/>
      <c r="F6" s="489"/>
      <c r="G6" s="491">
        <f ca="1">SUM(Tabulka[05 h_vram])/2</f>
        <v>80724.5</v>
      </c>
      <c r="H6" s="490">
        <f ca="1">SUM(Tabulka[06 h_naduv])/2</f>
        <v>4654.75</v>
      </c>
      <c r="I6" s="490">
        <f ca="1">SUM(Tabulka[07 h_nadzk])/2</f>
        <v>4839.3500000000004</v>
      </c>
      <c r="J6" s="489">
        <f ca="1">SUM(Tabulka[08 h_oon])/2</f>
        <v>71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1469415</v>
      </c>
      <c r="N6" s="490">
        <f ca="1">SUM(Tabulka[12 m_oc])/2</f>
        <v>1469415</v>
      </c>
      <c r="O6" s="489">
        <f ca="1">SUM(Tabulka[13 m_sk])/2</f>
        <v>41094242</v>
      </c>
      <c r="P6" s="488">
        <f ca="1">SUM(Tabulka[14_vzsk])/2</f>
        <v>52440</v>
      </c>
      <c r="Q6" s="488">
        <f ca="1">SUM(Tabulka[15_vzpl])/2</f>
        <v>63245.356793743893</v>
      </c>
      <c r="R6" s="487">
        <f ca="1">IF(Q6=0,0,P6/Q6)</f>
        <v>0.82915177743431223</v>
      </c>
      <c r="S6" s="486">
        <f ca="1">Q6-P6</f>
        <v>10805.356793743893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10.275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12208.000000000002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2338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550.1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359243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359243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9456525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19912.023460410561</v>
      </c>
      <c r="R8" s="470">
        <f ca="1">IF(Tabulka[[#This Row],[15_vzpl]]=0,"",Tabulka[[#This Row],[14_vzsk]]/Tabulka[[#This Row],[15_vzpl]])</f>
        <v>8.537555228276876E-2</v>
      </c>
      <c r="S8" s="469">
        <f ca="1">IF(Tabulka[[#This Row],[15_vzpl]]-Tabulka[[#This Row],[14_vzsk]]=0,"",Tabulka[[#This Row],[15_vzpl]]-Tabulka[[#This Row],[14_vzsk]])</f>
        <v>18212.023460410561</v>
      </c>
    </row>
    <row r="9" spans="1:19" x14ac:dyDescent="0.25">
      <c r="A9" s="468">
        <v>99</v>
      </c>
      <c r="B9" s="467" t="s">
        <v>2257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1422.4000000000003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366.00000000000006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24009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24009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900096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19912.023460410561</v>
      </c>
      <c r="R9" s="470">
        <f ca="1">IF(Tabulka[[#This Row],[15_vzpl]]=0,"",Tabulka[[#This Row],[14_vzsk]]/Tabulka[[#This Row],[15_vzpl]])</f>
        <v>8.537555228276876E-2</v>
      </c>
      <c r="S9" s="469">
        <f ca="1">IF(Tabulka[[#This Row],[15_vzpl]]-Tabulka[[#This Row],[14_vzsk]]=0,"",Tabulka[[#This Row],[15_vzpl]]-Tabulka[[#This Row],[14_vzsk]])</f>
        <v>18212.023460410561</v>
      </c>
    </row>
    <row r="10" spans="1:19" x14ac:dyDescent="0.25">
      <c r="A10" s="468">
        <v>100</v>
      </c>
      <c r="B10" s="467" t="s">
        <v>2258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15959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15959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515033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2259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8.0749999999999993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9549.6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184.10000000000002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319275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319275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8041396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2246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59.5625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67292.5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2133.75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4289.25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1096770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1096770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31285561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50740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43333.333333333336</v>
      </c>
      <c r="R12" s="470">
        <f ca="1">IF(Tabulka[[#This Row],[15_vzpl]]=0,"",Tabulka[[#This Row],[14_vzsk]]/Tabulka[[#This Row],[15_vzpl]])</f>
        <v>1.170923076923077</v>
      </c>
      <c r="S12" s="469">
        <f ca="1">IF(Tabulka[[#This Row],[15_vzpl]]-Tabulka[[#This Row],[14_vzsk]]=0,"",Tabulka[[#This Row],[15_vzpl]]-Tabulka[[#This Row],[14_vzsk]])</f>
        <v>-7406.6666666666642</v>
      </c>
    </row>
    <row r="13" spans="1:19" x14ac:dyDescent="0.25">
      <c r="A13" s="468">
        <v>303</v>
      </c>
      <c r="B13" s="467" t="s">
        <v>2260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1.75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108.75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21458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21458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505136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50740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43333.333333333336</v>
      </c>
      <c r="R13" s="470">
        <f ca="1">IF(Tabulka[[#This Row],[15_vzpl]]=0,"",Tabulka[[#This Row],[14_vzsk]]/Tabulka[[#This Row],[15_vzpl]])</f>
        <v>1.170923076923077</v>
      </c>
      <c r="S13" s="469">
        <f ca="1">IF(Tabulka[[#This Row],[15_vzpl]]-Tabulka[[#This Row],[14_vzsk]]=0,"",Tabulka[[#This Row],[15_vzpl]]-Tabulka[[#This Row],[14_vzsk]])</f>
        <v>-7406.6666666666642</v>
      </c>
    </row>
    <row r="14" spans="1:19" x14ac:dyDescent="0.25">
      <c r="A14" s="468">
        <v>306</v>
      </c>
      <c r="B14" s="467" t="s">
        <v>2261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11010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412.5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161324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161324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4685725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307</v>
      </c>
      <c r="B15" s="467" t="s">
        <v>2262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8.8125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10383.75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608.5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196423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196423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5044634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309</v>
      </c>
      <c r="B16" s="467" t="s">
        <v>2263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1.8125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23879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23879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403796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310</v>
      </c>
      <c r="B17" s="467" t="s">
        <v>2264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33.4375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37740.75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912.5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3009.75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668356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668356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19393640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642</v>
      </c>
      <c r="B18" s="467" t="s">
        <v>2265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5016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25330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1252630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 t="s">
        <v>2247</v>
      </c>
      <c r="B19" s="467"/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352156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>
        <v>30</v>
      </c>
      <c r="B20" s="467" t="s">
        <v>2266</v>
      </c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13402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352156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295</v>
      </c>
    </row>
    <row r="22" spans="1:19" x14ac:dyDescent="0.25">
      <c r="A22" s="222" t="s">
        <v>201</v>
      </c>
    </row>
    <row r="23" spans="1:19" x14ac:dyDescent="0.25">
      <c r="A23" s="223" t="s">
        <v>265</v>
      </c>
    </row>
    <row r="24" spans="1:19" x14ac:dyDescent="0.25">
      <c r="A24" s="460" t="s">
        <v>264</v>
      </c>
    </row>
    <row r="25" spans="1:19" x14ac:dyDescent="0.25">
      <c r="A25" s="373" t="s">
        <v>233</v>
      </c>
    </row>
    <row r="26" spans="1:19" x14ac:dyDescent="0.25">
      <c r="A26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736E323-13E0-44C3-AA65-A326FF35B26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62803.441689999978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3146.4047500000006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0.66887238901282664</v>
      </c>
      <c r="E8" s="285">
        <f t="shared" si="0"/>
        <v>0.74319154334758519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0.27073991031390132</v>
      </c>
      <c r="E9" s="285">
        <f>IF(C9=0,0,D9/C9)</f>
        <v>0.90246636771300448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0.39758617422723413</v>
      </c>
      <c r="E11" s="285">
        <f t="shared" si="0"/>
        <v>0.66264362371205687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0.85019799396133811</v>
      </c>
      <c r="E12" s="285">
        <f t="shared" si="0"/>
        <v>1.0627474924516727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3002.7351900000008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46740.617589999994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42041.525999999991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646.23599999999999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1.9337093613010368</v>
      </c>
      <c r="E20" s="285">
        <f t="shared" si="1"/>
        <v>1.9337093613010368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1.049133062678465</v>
      </c>
      <c r="E23" s="285">
        <f t="shared" si="1"/>
        <v>1.2342741913864295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41395.289999999994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0.95081324454391603</v>
      </c>
      <c r="E25" s="285">
        <f t="shared" si="1"/>
        <v>0.95081324454391603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0.14096499526963102</v>
      </c>
      <c r="E26" s="285">
        <f t="shared" si="1"/>
        <v>0.14096499526963102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0.9904096341653803</v>
      </c>
      <c r="E28" s="285">
        <f t="shared" ref="E28" si="2">IF(C28=0,0,D28/C28)</f>
        <v>0.9904096341653803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1.0226492793411119</v>
      </c>
      <c r="E29" s="285">
        <f t="shared" si="1"/>
        <v>1.0764729256222232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0.83814102564102566</v>
      </c>
      <c r="E30" s="285">
        <f t="shared" si="1"/>
        <v>0.83814102564102566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0.85162648908783201</v>
      </c>
      <c r="D31" s="289">
        <f>IF(ISERROR(VLOOKUP("Celkem:",'ZV Vyžád.'!$A:$M,7,0)),"",VLOOKUP("Celkem:",'ZV Vyžád.'!$A:$M,7,0))</f>
        <v>0.94114021149742744</v>
      </c>
      <c r="E31" s="285">
        <f t="shared" si="1"/>
        <v>1.1051091335891543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0F54EB6-C41D-44A5-BB32-F073B53A0A4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2256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10.3</v>
      </c>
      <c r="F4" s="497"/>
      <c r="G4" s="497"/>
      <c r="H4" s="497"/>
      <c r="I4" s="497">
        <v>1526.4</v>
      </c>
      <c r="J4" s="497">
        <v>396</v>
      </c>
      <c r="K4" s="497">
        <v>55.2</v>
      </c>
      <c r="L4" s="497"/>
      <c r="M4" s="497"/>
      <c r="N4" s="497"/>
      <c r="O4" s="497">
        <v>5000</v>
      </c>
      <c r="P4" s="497">
        <v>5000</v>
      </c>
      <c r="Q4" s="497">
        <v>1044790</v>
      </c>
      <c r="R4" s="497"/>
      <c r="S4" s="497">
        <v>2489.0029325513196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1.2</v>
      </c>
      <c r="I5">
        <v>145.6</v>
      </c>
      <c r="J5">
        <v>24</v>
      </c>
      <c r="K5">
        <v>31.5</v>
      </c>
      <c r="Q5">
        <v>78085</v>
      </c>
      <c r="S5">
        <v>2489.0029325513196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36</v>
      </c>
      <c r="Q6">
        <v>59815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8.1</v>
      </c>
      <c r="I7">
        <v>1212.8</v>
      </c>
      <c r="J7">
        <v>336</v>
      </c>
      <c r="K7">
        <v>23.7</v>
      </c>
      <c r="O7">
        <v>5000</v>
      </c>
      <c r="P7">
        <v>5000</v>
      </c>
      <c r="Q7">
        <v>906890</v>
      </c>
    </row>
    <row r="8" spans="1:19" x14ac:dyDescent="0.25">
      <c r="A8" s="504" t="s">
        <v>215</v>
      </c>
      <c r="B8" s="503">
        <v>5</v>
      </c>
      <c r="C8">
        <v>1</v>
      </c>
      <c r="D8" t="s">
        <v>2246</v>
      </c>
      <c r="E8">
        <v>60</v>
      </c>
      <c r="I8">
        <v>9210.75</v>
      </c>
      <c r="J8">
        <v>102</v>
      </c>
      <c r="K8">
        <v>141.25</v>
      </c>
      <c r="O8">
        <v>35824</v>
      </c>
      <c r="P8">
        <v>35824</v>
      </c>
      <c r="Q8">
        <v>3170074</v>
      </c>
      <c r="R8">
        <v>14730</v>
      </c>
      <c r="S8">
        <v>5416.666666666667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1.75</v>
      </c>
      <c r="I9">
        <v>282</v>
      </c>
      <c r="Q9">
        <v>43162</v>
      </c>
      <c r="R9">
        <v>14730</v>
      </c>
      <c r="S9">
        <v>5416.666666666667</v>
      </c>
    </row>
    <row r="10" spans="1:19" x14ac:dyDescent="0.25">
      <c r="A10" s="504" t="s">
        <v>217</v>
      </c>
      <c r="B10" s="503">
        <v>7</v>
      </c>
      <c r="C10">
        <v>1</v>
      </c>
      <c r="D10">
        <v>306</v>
      </c>
      <c r="E10">
        <v>10.5</v>
      </c>
      <c r="I10">
        <v>1428</v>
      </c>
      <c r="J10">
        <v>37</v>
      </c>
      <c r="K10">
        <v>15</v>
      </c>
      <c r="O10">
        <v>2400</v>
      </c>
      <c r="P10">
        <v>2400</v>
      </c>
      <c r="Q10">
        <v>478935</v>
      </c>
    </row>
    <row r="11" spans="1:19" x14ac:dyDescent="0.25">
      <c r="A11" s="502" t="s">
        <v>218</v>
      </c>
      <c r="B11" s="501">
        <v>8</v>
      </c>
      <c r="C11">
        <v>1</v>
      </c>
      <c r="D11">
        <v>307</v>
      </c>
      <c r="E11">
        <v>8.75</v>
      </c>
      <c r="I11">
        <v>1392</v>
      </c>
      <c r="J11">
        <v>25</v>
      </c>
      <c r="K11">
        <v>12</v>
      </c>
      <c r="O11">
        <v>2030</v>
      </c>
      <c r="P11">
        <v>2030</v>
      </c>
      <c r="Q11">
        <v>504396</v>
      </c>
    </row>
    <row r="12" spans="1:19" x14ac:dyDescent="0.25">
      <c r="A12" s="504" t="s">
        <v>219</v>
      </c>
      <c r="B12" s="503">
        <v>9</v>
      </c>
      <c r="C12">
        <v>1</v>
      </c>
      <c r="D12">
        <v>309</v>
      </c>
      <c r="E12">
        <v>1.25</v>
      </c>
      <c r="I12">
        <v>50</v>
      </c>
      <c r="K12">
        <v>18</v>
      </c>
      <c r="O12">
        <v>4588</v>
      </c>
      <c r="P12">
        <v>4588</v>
      </c>
      <c r="Q12">
        <v>33037</v>
      </c>
    </row>
    <row r="13" spans="1:19" x14ac:dyDescent="0.25">
      <c r="A13" s="502" t="s">
        <v>220</v>
      </c>
      <c r="B13" s="501">
        <v>10</v>
      </c>
      <c r="C13">
        <v>1</v>
      </c>
      <c r="D13">
        <v>310</v>
      </c>
      <c r="E13">
        <v>33.75</v>
      </c>
      <c r="I13">
        <v>5386.75</v>
      </c>
      <c r="K13">
        <v>96.25</v>
      </c>
      <c r="O13">
        <v>26806</v>
      </c>
      <c r="P13">
        <v>26806</v>
      </c>
      <c r="Q13">
        <v>2014899</v>
      </c>
    </row>
    <row r="14" spans="1:19" x14ac:dyDescent="0.25">
      <c r="A14" s="504" t="s">
        <v>221</v>
      </c>
      <c r="B14" s="503">
        <v>11</v>
      </c>
      <c r="C14">
        <v>1</v>
      </c>
      <c r="D14">
        <v>642</v>
      </c>
      <c r="E14">
        <v>4</v>
      </c>
      <c r="I14">
        <v>672</v>
      </c>
      <c r="J14">
        <v>40</v>
      </c>
      <c r="Q14">
        <v>95645</v>
      </c>
    </row>
    <row r="15" spans="1:19" x14ac:dyDescent="0.25">
      <c r="A15" s="502" t="s">
        <v>222</v>
      </c>
      <c r="B15" s="501">
        <v>12</v>
      </c>
      <c r="C15">
        <v>1</v>
      </c>
      <c r="D15" t="s">
        <v>2247</v>
      </c>
      <c r="E15">
        <v>1</v>
      </c>
      <c r="I15">
        <v>168</v>
      </c>
      <c r="J15">
        <v>18</v>
      </c>
      <c r="Q15">
        <v>37130</v>
      </c>
    </row>
    <row r="16" spans="1:19" x14ac:dyDescent="0.25">
      <c r="A16" s="500" t="s">
        <v>210</v>
      </c>
      <c r="B16" s="499">
        <v>2021</v>
      </c>
      <c r="C16">
        <v>1</v>
      </c>
      <c r="D16">
        <v>30</v>
      </c>
      <c r="E16">
        <v>1</v>
      </c>
      <c r="I16">
        <v>168</v>
      </c>
      <c r="J16">
        <v>18</v>
      </c>
      <c r="Q16">
        <v>37130</v>
      </c>
    </row>
    <row r="17" spans="3:19" x14ac:dyDescent="0.25">
      <c r="C17" t="s">
        <v>2248</v>
      </c>
      <c r="E17">
        <v>71.3</v>
      </c>
      <c r="I17">
        <v>10905.15</v>
      </c>
      <c r="J17">
        <v>516</v>
      </c>
      <c r="K17">
        <v>196.45</v>
      </c>
      <c r="O17">
        <v>40824</v>
      </c>
      <c r="P17">
        <v>40824</v>
      </c>
      <c r="Q17">
        <v>4251994</v>
      </c>
      <c r="R17">
        <v>14730</v>
      </c>
      <c r="S17">
        <v>7905.6695992179866</v>
      </c>
    </row>
    <row r="18" spans="3:19" x14ac:dyDescent="0.25">
      <c r="C18">
        <v>2</v>
      </c>
      <c r="D18" t="s">
        <v>266</v>
      </c>
      <c r="E18">
        <v>10.3</v>
      </c>
      <c r="I18">
        <v>1456</v>
      </c>
      <c r="J18">
        <v>219</v>
      </c>
      <c r="K18">
        <v>49</v>
      </c>
      <c r="L18">
        <v>11.5</v>
      </c>
      <c r="Q18">
        <v>919914</v>
      </c>
      <c r="S18">
        <v>2489.0029325513196</v>
      </c>
    </row>
    <row r="19" spans="3:19" x14ac:dyDescent="0.25">
      <c r="C19">
        <v>2</v>
      </c>
      <c r="D19">
        <v>99</v>
      </c>
      <c r="E19">
        <v>1.2</v>
      </c>
      <c r="I19">
        <v>176</v>
      </c>
      <c r="J19">
        <v>40</v>
      </c>
      <c r="K19">
        <v>36</v>
      </c>
      <c r="Q19">
        <v>95919</v>
      </c>
      <c r="S19">
        <v>2489.0029325513196</v>
      </c>
    </row>
    <row r="20" spans="3:19" x14ac:dyDescent="0.25">
      <c r="C20">
        <v>2</v>
      </c>
      <c r="D20">
        <v>100</v>
      </c>
      <c r="E20">
        <v>1</v>
      </c>
      <c r="I20">
        <v>160</v>
      </c>
      <c r="J20">
        <v>12</v>
      </c>
      <c r="Q20">
        <v>50639</v>
      </c>
    </row>
    <row r="21" spans="3:19" x14ac:dyDescent="0.25">
      <c r="C21">
        <v>2</v>
      </c>
      <c r="D21">
        <v>101</v>
      </c>
      <c r="E21">
        <v>8.1</v>
      </c>
      <c r="I21">
        <v>1120</v>
      </c>
      <c r="J21">
        <v>167</v>
      </c>
      <c r="K21">
        <v>13</v>
      </c>
      <c r="L21">
        <v>11.5</v>
      </c>
      <c r="Q21">
        <v>773356</v>
      </c>
    </row>
    <row r="22" spans="3:19" x14ac:dyDescent="0.25">
      <c r="C22">
        <v>2</v>
      </c>
      <c r="D22" t="s">
        <v>2246</v>
      </c>
      <c r="E22">
        <v>59.5</v>
      </c>
      <c r="I22">
        <v>7988</v>
      </c>
      <c r="J22">
        <v>118.75</v>
      </c>
      <c r="K22">
        <v>448</v>
      </c>
      <c r="O22">
        <v>28870</v>
      </c>
      <c r="P22">
        <v>28870</v>
      </c>
      <c r="Q22">
        <v>2986423</v>
      </c>
      <c r="R22">
        <v>6420</v>
      </c>
      <c r="S22">
        <v>5416.666666666667</v>
      </c>
    </row>
    <row r="23" spans="3:19" x14ac:dyDescent="0.25">
      <c r="C23">
        <v>2</v>
      </c>
      <c r="D23">
        <v>303</v>
      </c>
      <c r="E23">
        <v>1.75</v>
      </c>
      <c r="I23">
        <v>240</v>
      </c>
      <c r="Q23">
        <v>41197</v>
      </c>
      <c r="R23">
        <v>6420</v>
      </c>
      <c r="S23">
        <v>5416.666666666667</v>
      </c>
    </row>
    <row r="24" spans="3:19" x14ac:dyDescent="0.25">
      <c r="C24">
        <v>2</v>
      </c>
      <c r="D24">
        <v>306</v>
      </c>
      <c r="E24">
        <v>10.5</v>
      </c>
      <c r="I24">
        <v>1332</v>
      </c>
      <c r="J24">
        <v>10</v>
      </c>
      <c r="K24">
        <v>20</v>
      </c>
      <c r="O24">
        <v>6000</v>
      </c>
      <c r="P24">
        <v>6000</v>
      </c>
      <c r="Q24">
        <v>424086</v>
      </c>
    </row>
    <row r="25" spans="3:19" x14ac:dyDescent="0.25">
      <c r="C25">
        <v>2</v>
      </c>
      <c r="D25">
        <v>307</v>
      </c>
      <c r="E25">
        <v>8.75</v>
      </c>
      <c r="I25">
        <v>1232</v>
      </c>
      <c r="J25">
        <v>41</v>
      </c>
      <c r="K25">
        <v>70</v>
      </c>
      <c r="O25">
        <v>4000</v>
      </c>
      <c r="P25">
        <v>4000</v>
      </c>
      <c r="Q25">
        <v>491510</v>
      </c>
    </row>
    <row r="26" spans="3:19" x14ac:dyDescent="0.25">
      <c r="C26">
        <v>2</v>
      </c>
      <c r="D26">
        <v>309</v>
      </c>
      <c r="E26">
        <v>1.25</v>
      </c>
      <c r="I26">
        <v>40</v>
      </c>
      <c r="K26">
        <v>64</v>
      </c>
      <c r="Q26">
        <v>24296</v>
      </c>
    </row>
    <row r="27" spans="3:19" x14ac:dyDescent="0.25">
      <c r="C27">
        <v>2</v>
      </c>
      <c r="D27">
        <v>310</v>
      </c>
      <c r="E27">
        <v>33.25</v>
      </c>
      <c r="I27">
        <v>4504</v>
      </c>
      <c r="J27">
        <v>42.75</v>
      </c>
      <c r="K27">
        <v>294</v>
      </c>
      <c r="O27">
        <v>18870</v>
      </c>
      <c r="P27">
        <v>18870</v>
      </c>
      <c r="Q27">
        <v>1914405</v>
      </c>
    </row>
    <row r="28" spans="3:19" x14ac:dyDescent="0.25">
      <c r="C28">
        <v>2</v>
      </c>
      <c r="D28">
        <v>642</v>
      </c>
      <c r="E28">
        <v>4</v>
      </c>
      <c r="I28">
        <v>640</v>
      </c>
      <c r="J28">
        <v>25</v>
      </c>
      <c r="Q28">
        <v>90929</v>
      </c>
    </row>
    <row r="29" spans="3:19" x14ac:dyDescent="0.25">
      <c r="C29">
        <v>2</v>
      </c>
      <c r="D29" t="s">
        <v>2247</v>
      </c>
      <c r="E29">
        <v>1</v>
      </c>
      <c r="I29">
        <v>136</v>
      </c>
      <c r="J29">
        <v>33</v>
      </c>
      <c r="Q29">
        <v>39784</v>
      </c>
    </row>
    <row r="30" spans="3:19" x14ac:dyDescent="0.25">
      <c r="C30">
        <v>2</v>
      </c>
      <c r="D30">
        <v>30</v>
      </c>
      <c r="E30">
        <v>1</v>
      </c>
      <c r="I30">
        <v>136</v>
      </c>
      <c r="J30">
        <v>33</v>
      </c>
      <c r="Q30">
        <v>39784</v>
      </c>
    </row>
    <row r="31" spans="3:19" x14ac:dyDescent="0.25">
      <c r="C31" t="s">
        <v>2249</v>
      </c>
      <c r="E31">
        <v>70.8</v>
      </c>
      <c r="I31">
        <v>9580</v>
      </c>
      <c r="J31">
        <v>370.75</v>
      </c>
      <c r="K31">
        <v>497</v>
      </c>
      <c r="L31">
        <v>11.5</v>
      </c>
      <c r="O31">
        <v>28870</v>
      </c>
      <c r="P31">
        <v>28870</v>
      </c>
      <c r="Q31">
        <v>3946121</v>
      </c>
      <c r="R31">
        <v>6420</v>
      </c>
      <c r="S31">
        <v>7905.6695992179866</v>
      </c>
    </row>
    <row r="32" spans="3:19" x14ac:dyDescent="0.25">
      <c r="C32">
        <v>3</v>
      </c>
      <c r="D32" t="s">
        <v>266</v>
      </c>
      <c r="E32">
        <v>10.3</v>
      </c>
      <c r="I32">
        <v>1787.2</v>
      </c>
      <c r="J32">
        <v>249</v>
      </c>
      <c r="K32">
        <v>37.6</v>
      </c>
      <c r="O32">
        <v>5750</v>
      </c>
      <c r="P32">
        <v>5750</v>
      </c>
      <c r="Q32">
        <v>898398</v>
      </c>
      <c r="S32">
        <v>2489.0029325513196</v>
      </c>
    </row>
    <row r="33" spans="3:19" x14ac:dyDescent="0.25">
      <c r="C33">
        <v>3</v>
      </c>
      <c r="D33">
        <v>99</v>
      </c>
      <c r="E33">
        <v>1.2</v>
      </c>
      <c r="I33">
        <v>220.8</v>
      </c>
      <c r="J33">
        <v>24</v>
      </c>
      <c r="K33">
        <v>32</v>
      </c>
      <c r="Q33">
        <v>85591</v>
      </c>
      <c r="S33">
        <v>2489.0029325513196</v>
      </c>
    </row>
    <row r="34" spans="3:19" x14ac:dyDescent="0.25">
      <c r="C34">
        <v>3</v>
      </c>
      <c r="D34">
        <v>100</v>
      </c>
      <c r="E34">
        <v>1</v>
      </c>
      <c r="I34">
        <v>184</v>
      </c>
      <c r="J34">
        <v>27</v>
      </c>
      <c r="Q34">
        <v>53239</v>
      </c>
    </row>
    <row r="35" spans="3:19" x14ac:dyDescent="0.25">
      <c r="C35">
        <v>3</v>
      </c>
      <c r="D35">
        <v>101</v>
      </c>
      <c r="E35">
        <v>8.1</v>
      </c>
      <c r="I35">
        <v>1382.4</v>
      </c>
      <c r="J35">
        <v>198</v>
      </c>
      <c r="K35">
        <v>5.6</v>
      </c>
      <c r="O35">
        <v>5750</v>
      </c>
      <c r="P35">
        <v>5750</v>
      </c>
      <c r="Q35">
        <v>759568</v>
      </c>
    </row>
    <row r="36" spans="3:19" x14ac:dyDescent="0.25">
      <c r="C36">
        <v>3</v>
      </c>
      <c r="D36" t="s">
        <v>2246</v>
      </c>
      <c r="E36">
        <v>59.25</v>
      </c>
      <c r="I36">
        <v>8594</v>
      </c>
      <c r="J36">
        <v>327.25</v>
      </c>
      <c r="K36">
        <v>809.5</v>
      </c>
      <c r="O36">
        <v>62798</v>
      </c>
      <c r="P36">
        <v>62798</v>
      </c>
      <c r="Q36">
        <v>3150512</v>
      </c>
      <c r="S36">
        <v>5416.666666666667</v>
      </c>
    </row>
    <row r="37" spans="3:19" x14ac:dyDescent="0.25">
      <c r="C37">
        <v>3</v>
      </c>
      <c r="D37">
        <v>303</v>
      </c>
      <c r="E37">
        <v>1.75</v>
      </c>
      <c r="I37">
        <v>210</v>
      </c>
      <c r="Q37">
        <v>18817</v>
      </c>
      <c r="S37">
        <v>5416.666666666667</v>
      </c>
    </row>
    <row r="38" spans="3:19" x14ac:dyDescent="0.25">
      <c r="C38">
        <v>3</v>
      </c>
      <c r="D38">
        <v>306</v>
      </c>
      <c r="E38">
        <v>9.5</v>
      </c>
      <c r="I38">
        <v>1284</v>
      </c>
      <c r="J38">
        <v>70</v>
      </c>
      <c r="K38">
        <v>70</v>
      </c>
      <c r="O38">
        <v>7550</v>
      </c>
      <c r="P38">
        <v>7550</v>
      </c>
      <c r="Q38">
        <v>474866</v>
      </c>
    </row>
    <row r="39" spans="3:19" x14ac:dyDescent="0.25">
      <c r="C39">
        <v>3</v>
      </c>
      <c r="D39">
        <v>307</v>
      </c>
      <c r="E39">
        <v>8.75</v>
      </c>
      <c r="I39">
        <v>1384</v>
      </c>
      <c r="J39">
        <v>52</v>
      </c>
      <c r="K39">
        <v>102</v>
      </c>
      <c r="O39">
        <v>5560</v>
      </c>
      <c r="P39">
        <v>5560</v>
      </c>
      <c r="Q39">
        <v>477501</v>
      </c>
    </row>
    <row r="40" spans="3:19" x14ac:dyDescent="0.25">
      <c r="C40">
        <v>3</v>
      </c>
      <c r="D40">
        <v>309</v>
      </c>
      <c r="E40">
        <v>2</v>
      </c>
      <c r="I40">
        <v>184</v>
      </c>
      <c r="O40">
        <v>7882</v>
      </c>
      <c r="P40">
        <v>7882</v>
      </c>
      <c r="Q40">
        <v>44782</v>
      </c>
    </row>
    <row r="41" spans="3:19" x14ac:dyDescent="0.25">
      <c r="C41">
        <v>3</v>
      </c>
      <c r="D41">
        <v>310</v>
      </c>
      <c r="E41">
        <v>33.25</v>
      </c>
      <c r="I41">
        <v>4828</v>
      </c>
      <c r="J41">
        <v>116.75</v>
      </c>
      <c r="K41">
        <v>637.5</v>
      </c>
      <c r="O41">
        <v>41806</v>
      </c>
      <c r="P41">
        <v>41806</v>
      </c>
      <c r="Q41">
        <v>2019539</v>
      </c>
    </row>
    <row r="42" spans="3:19" x14ac:dyDescent="0.25">
      <c r="C42">
        <v>3</v>
      </c>
      <c r="D42">
        <v>642</v>
      </c>
      <c r="E42">
        <v>4</v>
      </c>
      <c r="I42">
        <v>704</v>
      </c>
      <c r="J42">
        <v>88.5</v>
      </c>
      <c r="Q42">
        <v>115007</v>
      </c>
    </row>
    <row r="43" spans="3:19" x14ac:dyDescent="0.25">
      <c r="C43">
        <v>3</v>
      </c>
      <c r="D43" t="s">
        <v>2247</v>
      </c>
      <c r="E43">
        <v>1</v>
      </c>
      <c r="I43">
        <v>180</v>
      </c>
      <c r="J43">
        <v>22</v>
      </c>
      <c r="Q43">
        <v>37461</v>
      </c>
    </row>
    <row r="44" spans="3:19" x14ac:dyDescent="0.25">
      <c r="C44">
        <v>3</v>
      </c>
      <c r="D44">
        <v>30</v>
      </c>
      <c r="E44">
        <v>1</v>
      </c>
      <c r="I44">
        <v>180</v>
      </c>
      <c r="J44">
        <v>22</v>
      </c>
      <c r="Q44">
        <v>37461</v>
      </c>
    </row>
    <row r="45" spans="3:19" x14ac:dyDescent="0.25">
      <c r="C45" t="s">
        <v>2250</v>
      </c>
      <c r="E45">
        <v>70.55</v>
      </c>
      <c r="I45">
        <v>10561.2</v>
      </c>
      <c r="J45">
        <v>598.25</v>
      </c>
      <c r="K45">
        <v>847.1</v>
      </c>
      <c r="O45">
        <v>68548</v>
      </c>
      <c r="P45">
        <v>68548</v>
      </c>
      <c r="Q45">
        <v>4086371</v>
      </c>
      <c r="S45">
        <v>7905.6695992179866</v>
      </c>
    </row>
    <row r="46" spans="3:19" x14ac:dyDescent="0.25">
      <c r="C46">
        <v>4</v>
      </c>
      <c r="D46" t="s">
        <v>266</v>
      </c>
      <c r="E46">
        <v>10.3</v>
      </c>
      <c r="I46">
        <v>1748.8</v>
      </c>
      <c r="J46">
        <v>331</v>
      </c>
      <c r="K46">
        <v>59.199999999999996</v>
      </c>
      <c r="L46">
        <v>13.5</v>
      </c>
      <c r="Q46">
        <v>1762284</v>
      </c>
      <c r="S46">
        <v>2489.0029325513196</v>
      </c>
    </row>
    <row r="47" spans="3:19" x14ac:dyDescent="0.25">
      <c r="C47">
        <v>4</v>
      </c>
      <c r="D47">
        <v>99</v>
      </c>
      <c r="E47">
        <v>1.2</v>
      </c>
      <c r="I47">
        <v>211.2</v>
      </c>
      <c r="J47">
        <v>16</v>
      </c>
      <c r="K47">
        <v>44.8</v>
      </c>
      <c r="Q47">
        <v>193294</v>
      </c>
      <c r="S47">
        <v>2489.0029325513196</v>
      </c>
    </row>
    <row r="48" spans="3:19" x14ac:dyDescent="0.25">
      <c r="C48">
        <v>4</v>
      </c>
      <c r="D48">
        <v>100</v>
      </c>
      <c r="E48">
        <v>1</v>
      </c>
      <c r="I48">
        <v>144</v>
      </c>
      <c r="J48">
        <v>28</v>
      </c>
      <c r="L48">
        <v>1</v>
      </c>
      <c r="Q48">
        <v>95511</v>
      </c>
    </row>
    <row r="49" spans="3:19" x14ac:dyDescent="0.25">
      <c r="C49">
        <v>4</v>
      </c>
      <c r="D49">
        <v>101</v>
      </c>
      <c r="E49">
        <v>8.1</v>
      </c>
      <c r="I49">
        <v>1393.6</v>
      </c>
      <c r="J49">
        <v>287</v>
      </c>
      <c r="K49">
        <v>14.4</v>
      </c>
      <c r="L49">
        <v>12.5</v>
      </c>
      <c r="Q49">
        <v>1473479</v>
      </c>
    </row>
    <row r="50" spans="3:19" x14ac:dyDescent="0.25">
      <c r="C50">
        <v>4</v>
      </c>
      <c r="D50" t="s">
        <v>2246</v>
      </c>
      <c r="E50">
        <v>59.25</v>
      </c>
      <c r="I50">
        <v>9010</v>
      </c>
      <c r="J50">
        <v>254.5</v>
      </c>
      <c r="K50">
        <v>443.5</v>
      </c>
      <c r="O50">
        <v>30216</v>
      </c>
      <c r="P50">
        <v>30216</v>
      </c>
      <c r="Q50">
        <v>7356191</v>
      </c>
      <c r="R50">
        <v>9670</v>
      </c>
      <c r="S50">
        <v>5416.666666666667</v>
      </c>
    </row>
    <row r="51" spans="3:19" x14ac:dyDescent="0.25">
      <c r="C51">
        <v>4</v>
      </c>
      <c r="D51">
        <v>303</v>
      </c>
      <c r="E51">
        <v>1.75</v>
      </c>
      <c r="I51">
        <v>288</v>
      </c>
      <c r="J51">
        <v>25</v>
      </c>
      <c r="K51">
        <v>44</v>
      </c>
      <c r="Q51">
        <v>125872</v>
      </c>
      <c r="R51">
        <v>9670</v>
      </c>
      <c r="S51">
        <v>5416.666666666667</v>
      </c>
    </row>
    <row r="52" spans="3:19" x14ac:dyDescent="0.25">
      <c r="C52">
        <v>4</v>
      </c>
      <c r="D52">
        <v>306</v>
      </c>
      <c r="E52">
        <v>9.5</v>
      </c>
      <c r="I52">
        <v>1446</v>
      </c>
      <c r="J52">
        <v>33.5</v>
      </c>
      <c r="K52">
        <v>68</v>
      </c>
      <c r="O52">
        <v>7334</v>
      </c>
      <c r="P52">
        <v>7334</v>
      </c>
      <c r="Q52">
        <v>1157016</v>
      </c>
    </row>
    <row r="53" spans="3:19" x14ac:dyDescent="0.25">
      <c r="C53">
        <v>4</v>
      </c>
      <c r="D53">
        <v>307</v>
      </c>
      <c r="E53">
        <v>8.75</v>
      </c>
      <c r="I53">
        <v>1374</v>
      </c>
      <c r="J53">
        <v>36.5</v>
      </c>
      <c r="K53">
        <v>37</v>
      </c>
      <c r="O53">
        <v>2695</v>
      </c>
      <c r="P53">
        <v>2695</v>
      </c>
      <c r="Q53">
        <v>1109530</v>
      </c>
    </row>
    <row r="54" spans="3:19" x14ac:dyDescent="0.25">
      <c r="C54">
        <v>4</v>
      </c>
      <c r="D54">
        <v>309</v>
      </c>
      <c r="E54">
        <v>2</v>
      </c>
      <c r="I54">
        <v>176</v>
      </c>
      <c r="Q54">
        <v>114273</v>
      </c>
    </row>
    <row r="55" spans="3:19" x14ac:dyDescent="0.25">
      <c r="C55">
        <v>4</v>
      </c>
      <c r="D55">
        <v>310</v>
      </c>
      <c r="E55">
        <v>33.25</v>
      </c>
      <c r="I55">
        <v>5022</v>
      </c>
      <c r="J55">
        <v>100</v>
      </c>
      <c r="K55">
        <v>294.5</v>
      </c>
      <c r="O55">
        <v>20187</v>
      </c>
      <c r="P55">
        <v>20187</v>
      </c>
      <c r="Q55">
        <v>4429853</v>
      </c>
    </row>
    <row r="56" spans="3:19" x14ac:dyDescent="0.25">
      <c r="C56">
        <v>4</v>
      </c>
      <c r="D56">
        <v>642</v>
      </c>
      <c r="E56">
        <v>4</v>
      </c>
      <c r="I56">
        <v>704</v>
      </c>
      <c r="J56">
        <v>59.5</v>
      </c>
      <c r="Q56">
        <v>419647</v>
      </c>
    </row>
    <row r="57" spans="3:19" x14ac:dyDescent="0.25">
      <c r="C57">
        <v>4</v>
      </c>
      <c r="D57" t="s">
        <v>2247</v>
      </c>
      <c r="E57">
        <v>1</v>
      </c>
      <c r="I57">
        <v>172</v>
      </c>
      <c r="J57">
        <v>20</v>
      </c>
      <c r="Q57">
        <v>66565</v>
      </c>
    </row>
    <row r="58" spans="3:19" x14ac:dyDescent="0.25">
      <c r="C58">
        <v>4</v>
      </c>
      <c r="D58">
        <v>30</v>
      </c>
      <c r="E58">
        <v>1</v>
      </c>
      <c r="I58">
        <v>172</v>
      </c>
      <c r="J58">
        <v>20</v>
      </c>
      <c r="Q58">
        <v>66565</v>
      </c>
    </row>
    <row r="59" spans="3:19" x14ac:dyDescent="0.25">
      <c r="C59" t="s">
        <v>2251</v>
      </c>
      <c r="E59">
        <v>70.55</v>
      </c>
      <c r="I59">
        <v>10930.8</v>
      </c>
      <c r="J59">
        <v>605.5</v>
      </c>
      <c r="K59">
        <v>502.7</v>
      </c>
      <c r="L59">
        <v>13.5</v>
      </c>
      <c r="O59">
        <v>30216</v>
      </c>
      <c r="P59">
        <v>30216</v>
      </c>
      <c r="Q59">
        <v>9185040</v>
      </c>
      <c r="R59">
        <v>9670</v>
      </c>
      <c r="S59">
        <v>7905.6695992179866</v>
      </c>
    </row>
    <row r="60" spans="3:19" x14ac:dyDescent="0.25">
      <c r="C60">
        <v>5</v>
      </c>
      <c r="D60" t="s">
        <v>266</v>
      </c>
      <c r="E60">
        <v>10.3</v>
      </c>
      <c r="I60">
        <v>1654.4</v>
      </c>
      <c r="J60">
        <v>343</v>
      </c>
      <c r="K60">
        <v>89.6</v>
      </c>
      <c r="L60">
        <v>11.5</v>
      </c>
      <c r="Q60">
        <v>1085516</v>
      </c>
      <c r="S60">
        <v>2489.0029325513196</v>
      </c>
    </row>
    <row r="61" spans="3:19" x14ac:dyDescent="0.25">
      <c r="C61">
        <v>5</v>
      </c>
      <c r="D61">
        <v>99</v>
      </c>
      <c r="E61">
        <v>1.2</v>
      </c>
      <c r="I61">
        <v>177.6</v>
      </c>
      <c r="J61">
        <v>39</v>
      </c>
      <c r="K61">
        <v>45.4</v>
      </c>
      <c r="Q61">
        <v>104017</v>
      </c>
      <c r="S61">
        <v>2489.0029325513196</v>
      </c>
    </row>
    <row r="62" spans="3:19" x14ac:dyDescent="0.25">
      <c r="C62">
        <v>5</v>
      </c>
      <c r="D62">
        <v>100</v>
      </c>
      <c r="E62">
        <v>1</v>
      </c>
      <c r="I62">
        <v>164</v>
      </c>
      <c r="J62">
        <v>40</v>
      </c>
      <c r="Q62">
        <v>65861</v>
      </c>
    </row>
    <row r="63" spans="3:19" x14ac:dyDescent="0.25">
      <c r="C63">
        <v>5</v>
      </c>
      <c r="D63">
        <v>101</v>
      </c>
      <c r="E63">
        <v>8.1</v>
      </c>
      <c r="I63">
        <v>1312.8</v>
      </c>
      <c r="J63">
        <v>264</v>
      </c>
      <c r="K63">
        <v>44.2</v>
      </c>
      <c r="L63">
        <v>11.5</v>
      </c>
      <c r="Q63">
        <v>915638</v>
      </c>
    </row>
    <row r="64" spans="3:19" x14ac:dyDescent="0.25">
      <c r="C64">
        <v>5</v>
      </c>
      <c r="D64" t="s">
        <v>2246</v>
      </c>
      <c r="E64">
        <v>59.5</v>
      </c>
      <c r="I64">
        <v>8874</v>
      </c>
      <c r="J64">
        <v>242.75</v>
      </c>
      <c r="K64">
        <v>616.5</v>
      </c>
      <c r="O64">
        <v>29466</v>
      </c>
      <c r="P64">
        <v>29466</v>
      </c>
      <c r="Q64">
        <v>3342970</v>
      </c>
      <c r="R64">
        <v>9670</v>
      </c>
      <c r="S64">
        <v>5416.666666666667</v>
      </c>
    </row>
    <row r="65" spans="3:19" x14ac:dyDescent="0.25">
      <c r="C65">
        <v>5</v>
      </c>
      <c r="D65">
        <v>303</v>
      </c>
      <c r="E65">
        <v>1.75</v>
      </c>
      <c r="I65">
        <v>294</v>
      </c>
      <c r="K65">
        <v>42</v>
      </c>
      <c r="O65">
        <v>1065</v>
      </c>
      <c r="P65">
        <v>1065</v>
      </c>
      <c r="Q65">
        <v>11179</v>
      </c>
      <c r="R65">
        <v>9670</v>
      </c>
      <c r="S65">
        <v>5416.666666666667</v>
      </c>
    </row>
    <row r="66" spans="3:19" x14ac:dyDescent="0.25">
      <c r="C66">
        <v>5</v>
      </c>
      <c r="D66">
        <v>306</v>
      </c>
      <c r="E66">
        <v>9.5</v>
      </c>
      <c r="I66">
        <v>1524</v>
      </c>
      <c r="J66">
        <v>49</v>
      </c>
      <c r="K66">
        <v>79</v>
      </c>
      <c r="O66">
        <v>5166</v>
      </c>
      <c r="P66">
        <v>5166</v>
      </c>
      <c r="Q66">
        <v>489906</v>
      </c>
    </row>
    <row r="67" spans="3:19" x14ac:dyDescent="0.25">
      <c r="C67">
        <v>5</v>
      </c>
      <c r="D67">
        <v>307</v>
      </c>
      <c r="E67">
        <v>8.75</v>
      </c>
      <c r="I67">
        <v>1250</v>
      </c>
      <c r="K67">
        <v>62.5</v>
      </c>
      <c r="O67">
        <v>2930</v>
      </c>
      <c r="P67">
        <v>2930</v>
      </c>
      <c r="Q67">
        <v>513369</v>
      </c>
    </row>
    <row r="68" spans="3:19" x14ac:dyDescent="0.25">
      <c r="C68">
        <v>5</v>
      </c>
      <c r="D68">
        <v>309</v>
      </c>
      <c r="E68">
        <v>2</v>
      </c>
      <c r="I68">
        <v>168</v>
      </c>
      <c r="J68">
        <v>20</v>
      </c>
      <c r="Q68">
        <v>47754</v>
      </c>
    </row>
    <row r="69" spans="3:19" x14ac:dyDescent="0.25">
      <c r="C69">
        <v>5</v>
      </c>
      <c r="D69">
        <v>310</v>
      </c>
      <c r="E69">
        <v>33.5</v>
      </c>
      <c r="I69">
        <v>5006</v>
      </c>
      <c r="J69">
        <v>120.75</v>
      </c>
      <c r="K69">
        <v>433</v>
      </c>
      <c r="O69">
        <v>20305</v>
      </c>
      <c r="P69">
        <v>20305</v>
      </c>
      <c r="Q69">
        <v>2153574</v>
      </c>
    </row>
    <row r="70" spans="3:19" x14ac:dyDescent="0.25">
      <c r="C70">
        <v>5</v>
      </c>
      <c r="D70">
        <v>642</v>
      </c>
      <c r="E70">
        <v>4</v>
      </c>
      <c r="I70">
        <v>632</v>
      </c>
      <c r="J70">
        <v>53</v>
      </c>
      <c r="Q70">
        <v>127188</v>
      </c>
    </row>
    <row r="71" spans="3:19" x14ac:dyDescent="0.25">
      <c r="C71">
        <v>5</v>
      </c>
      <c r="D71" t="s">
        <v>2247</v>
      </c>
      <c r="E71">
        <v>1</v>
      </c>
      <c r="I71">
        <v>160</v>
      </c>
      <c r="J71">
        <v>22</v>
      </c>
      <c r="Q71">
        <v>40637</v>
      </c>
    </row>
    <row r="72" spans="3:19" x14ac:dyDescent="0.25">
      <c r="C72">
        <v>5</v>
      </c>
      <c r="D72">
        <v>30</v>
      </c>
      <c r="E72">
        <v>1</v>
      </c>
      <c r="I72">
        <v>160</v>
      </c>
      <c r="J72">
        <v>22</v>
      </c>
      <c r="Q72">
        <v>40637</v>
      </c>
    </row>
    <row r="73" spans="3:19" x14ac:dyDescent="0.25">
      <c r="C73" t="s">
        <v>2252</v>
      </c>
      <c r="E73">
        <v>70.8</v>
      </c>
      <c r="I73">
        <v>10688.4</v>
      </c>
      <c r="J73">
        <v>607.75</v>
      </c>
      <c r="K73">
        <v>706.1</v>
      </c>
      <c r="L73">
        <v>11.5</v>
      </c>
      <c r="O73">
        <v>29466</v>
      </c>
      <c r="P73">
        <v>29466</v>
      </c>
      <c r="Q73">
        <v>4469123</v>
      </c>
      <c r="R73">
        <v>9670</v>
      </c>
      <c r="S73">
        <v>7905.6695992179866</v>
      </c>
    </row>
    <row r="74" spans="3:19" x14ac:dyDescent="0.25">
      <c r="C74">
        <v>6</v>
      </c>
      <c r="D74" t="s">
        <v>266</v>
      </c>
      <c r="E74">
        <v>10.3</v>
      </c>
      <c r="I74">
        <v>1685.6</v>
      </c>
      <c r="J74">
        <v>281</v>
      </c>
      <c r="K74">
        <v>61.9</v>
      </c>
      <c r="L74">
        <v>11.5</v>
      </c>
      <c r="Q74">
        <v>1082526</v>
      </c>
      <c r="S74">
        <v>2489.0029325513196</v>
      </c>
    </row>
    <row r="75" spans="3:19" x14ac:dyDescent="0.25">
      <c r="C75">
        <v>6</v>
      </c>
      <c r="D75">
        <v>99</v>
      </c>
      <c r="E75">
        <v>1.2</v>
      </c>
      <c r="I75">
        <v>200</v>
      </c>
      <c r="J75">
        <v>32</v>
      </c>
      <c r="K75">
        <v>47.5</v>
      </c>
      <c r="Q75">
        <v>93562</v>
      </c>
      <c r="S75">
        <v>2489.0029325513196</v>
      </c>
    </row>
    <row r="76" spans="3:19" x14ac:dyDescent="0.25">
      <c r="C76">
        <v>6</v>
      </c>
      <c r="D76">
        <v>100</v>
      </c>
      <c r="E76">
        <v>1</v>
      </c>
      <c r="I76">
        <v>160</v>
      </c>
      <c r="J76">
        <v>26</v>
      </c>
      <c r="Q76">
        <v>54475</v>
      </c>
    </row>
    <row r="77" spans="3:19" x14ac:dyDescent="0.25">
      <c r="C77">
        <v>6</v>
      </c>
      <c r="D77">
        <v>101</v>
      </c>
      <c r="E77">
        <v>8.1</v>
      </c>
      <c r="I77">
        <v>1325.6</v>
      </c>
      <c r="J77">
        <v>223</v>
      </c>
      <c r="K77">
        <v>14.4</v>
      </c>
      <c r="L77">
        <v>11.5</v>
      </c>
      <c r="Q77">
        <v>934489</v>
      </c>
    </row>
    <row r="78" spans="3:19" x14ac:dyDescent="0.25">
      <c r="C78">
        <v>6</v>
      </c>
      <c r="D78" t="s">
        <v>2246</v>
      </c>
      <c r="E78">
        <v>59.5</v>
      </c>
      <c r="I78">
        <v>7964</v>
      </c>
      <c r="J78">
        <v>293.5</v>
      </c>
      <c r="K78">
        <v>786</v>
      </c>
      <c r="O78">
        <v>33770</v>
      </c>
      <c r="P78">
        <v>33770</v>
      </c>
      <c r="Q78">
        <v>3447491</v>
      </c>
      <c r="R78">
        <v>5400</v>
      </c>
      <c r="S78">
        <v>5416.666666666667</v>
      </c>
    </row>
    <row r="79" spans="3:19" x14ac:dyDescent="0.25">
      <c r="C79">
        <v>6</v>
      </c>
      <c r="D79">
        <v>303</v>
      </c>
      <c r="E79">
        <v>1.75</v>
      </c>
      <c r="I79">
        <v>294</v>
      </c>
      <c r="J79">
        <v>17.75</v>
      </c>
      <c r="Q79">
        <v>73957</v>
      </c>
      <c r="R79">
        <v>5400</v>
      </c>
      <c r="S79">
        <v>5416.666666666667</v>
      </c>
    </row>
    <row r="80" spans="3:19" x14ac:dyDescent="0.25">
      <c r="C80">
        <v>6</v>
      </c>
      <c r="D80">
        <v>306</v>
      </c>
      <c r="E80">
        <v>9.5</v>
      </c>
      <c r="I80">
        <v>1404</v>
      </c>
      <c r="J80">
        <v>39</v>
      </c>
      <c r="K80">
        <v>97</v>
      </c>
      <c r="O80">
        <v>9725</v>
      </c>
      <c r="P80">
        <v>9725</v>
      </c>
      <c r="Q80">
        <v>504360</v>
      </c>
    </row>
    <row r="81" spans="3:19" x14ac:dyDescent="0.25">
      <c r="C81">
        <v>6</v>
      </c>
      <c r="D81">
        <v>307</v>
      </c>
      <c r="E81">
        <v>8.75</v>
      </c>
      <c r="I81">
        <v>1178</v>
      </c>
      <c r="J81">
        <v>20</v>
      </c>
      <c r="K81">
        <v>116</v>
      </c>
      <c r="O81">
        <v>3255</v>
      </c>
      <c r="P81">
        <v>3255</v>
      </c>
      <c r="Q81">
        <v>582821</v>
      </c>
    </row>
    <row r="82" spans="3:19" x14ac:dyDescent="0.25">
      <c r="C82">
        <v>6</v>
      </c>
      <c r="D82">
        <v>309</v>
      </c>
      <c r="E82">
        <v>2</v>
      </c>
      <c r="I82">
        <v>176</v>
      </c>
      <c r="Q82">
        <v>38450</v>
      </c>
    </row>
    <row r="83" spans="3:19" x14ac:dyDescent="0.25">
      <c r="C83">
        <v>6</v>
      </c>
      <c r="D83">
        <v>310</v>
      </c>
      <c r="E83">
        <v>33.5</v>
      </c>
      <c r="I83">
        <v>4336</v>
      </c>
      <c r="J83">
        <v>172.75</v>
      </c>
      <c r="K83">
        <v>573</v>
      </c>
      <c r="O83">
        <v>20790</v>
      </c>
      <c r="P83">
        <v>20790</v>
      </c>
      <c r="Q83">
        <v>2116935</v>
      </c>
    </row>
    <row r="84" spans="3:19" x14ac:dyDescent="0.25">
      <c r="C84">
        <v>6</v>
      </c>
      <c r="D84">
        <v>642</v>
      </c>
      <c r="E84">
        <v>4</v>
      </c>
      <c r="I84">
        <v>576</v>
      </c>
      <c r="J84">
        <v>44</v>
      </c>
      <c r="Q84">
        <v>130968</v>
      </c>
    </row>
    <row r="85" spans="3:19" x14ac:dyDescent="0.25">
      <c r="C85">
        <v>6</v>
      </c>
      <c r="D85" t="s">
        <v>2247</v>
      </c>
      <c r="E85">
        <v>1</v>
      </c>
      <c r="I85">
        <v>168</v>
      </c>
      <c r="J85">
        <v>36</v>
      </c>
      <c r="Q85">
        <v>38903</v>
      </c>
    </row>
    <row r="86" spans="3:19" x14ac:dyDescent="0.25">
      <c r="C86">
        <v>6</v>
      </c>
      <c r="D86">
        <v>30</v>
      </c>
      <c r="E86">
        <v>1</v>
      </c>
      <c r="I86">
        <v>168</v>
      </c>
      <c r="J86">
        <v>36</v>
      </c>
      <c r="Q86">
        <v>38903</v>
      </c>
    </row>
    <row r="87" spans="3:19" x14ac:dyDescent="0.25">
      <c r="C87" t="s">
        <v>2253</v>
      </c>
      <c r="E87">
        <v>70.8</v>
      </c>
      <c r="I87">
        <v>9817.6</v>
      </c>
      <c r="J87">
        <v>610.5</v>
      </c>
      <c r="K87">
        <v>847.9</v>
      </c>
      <c r="L87">
        <v>11.5</v>
      </c>
      <c r="O87">
        <v>33770</v>
      </c>
      <c r="P87">
        <v>33770</v>
      </c>
      <c r="Q87">
        <v>4568920</v>
      </c>
      <c r="R87">
        <v>5400</v>
      </c>
      <c r="S87">
        <v>7905.6695992179866</v>
      </c>
    </row>
    <row r="88" spans="3:19" x14ac:dyDescent="0.25">
      <c r="C88">
        <v>7</v>
      </c>
      <c r="D88" t="s">
        <v>266</v>
      </c>
      <c r="E88">
        <v>10.199999999999999</v>
      </c>
      <c r="I88">
        <v>1218.4000000000001</v>
      </c>
      <c r="J88">
        <v>281</v>
      </c>
      <c r="K88">
        <v>130.4</v>
      </c>
      <c r="L88">
        <v>11.5</v>
      </c>
      <c r="O88">
        <v>348493</v>
      </c>
      <c r="P88">
        <v>348493</v>
      </c>
      <c r="Q88">
        <v>1580292</v>
      </c>
      <c r="R88">
        <v>1700</v>
      </c>
      <c r="S88">
        <v>2489.0029325513196</v>
      </c>
    </row>
    <row r="89" spans="3:19" x14ac:dyDescent="0.25">
      <c r="C89">
        <v>7</v>
      </c>
      <c r="D89">
        <v>99</v>
      </c>
      <c r="E89">
        <v>1.2</v>
      </c>
      <c r="I89">
        <v>128</v>
      </c>
      <c r="J89">
        <v>44</v>
      </c>
      <c r="K89">
        <v>68</v>
      </c>
      <c r="O89">
        <v>24009</v>
      </c>
      <c r="P89">
        <v>24009</v>
      </c>
      <c r="Q89">
        <v>144888</v>
      </c>
      <c r="R89">
        <v>1700</v>
      </c>
      <c r="S89">
        <v>2489.0029325513196</v>
      </c>
    </row>
    <row r="90" spans="3:19" x14ac:dyDescent="0.25">
      <c r="C90">
        <v>7</v>
      </c>
      <c r="D90">
        <v>100</v>
      </c>
      <c r="E90">
        <v>1</v>
      </c>
      <c r="I90">
        <v>128</v>
      </c>
      <c r="J90">
        <v>24</v>
      </c>
      <c r="O90">
        <v>15959</v>
      </c>
      <c r="P90">
        <v>15959</v>
      </c>
      <c r="Q90">
        <v>79720</v>
      </c>
    </row>
    <row r="91" spans="3:19" x14ac:dyDescent="0.25">
      <c r="C91">
        <v>7</v>
      </c>
      <c r="D91">
        <v>101</v>
      </c>
      <c r="E91">
        <v>8</v>
      </c>
      <c r="I91">
        <v>962.4</v>
      </c>
      <c r="J91">
        <v>213</v>
      </c>
      <c r="K91">
        <v>62.4</v>
      </c>
      <c r="L91">
        <v>11.5</v>
      </c>
      <c r="O91">
        <v>308525</v>
      </c>
      <c r="P91">
        <v>308525</v>
      </c>
      <c r="Q91">
        <v>1355684</v>
      </c>
    </row>
    <row r="92" spans="3:19" x14ac:dyDescent="0.25">
      <c r="C92">
        <v>7</v>
      </c>
      <c r="D92" t="s">
        <v>2246</v>
      </c>
      <c r="E92">
        <v>59.75</v>
      </c>
      <c r="I92">
        <v>8151.75</v>
      </c>
      <c r="J92">
        <v>119.5</v>
      </c>
      <c r="K92">
        <v>133</v>
      </c>
      <c r="O92">
        <v>858024</v>
      </c>
      <c r="P92">
        <v>858024</v>
      </c>
      <c r="Q92">
        <v>4148307</v>
      </c>
      <c r="S92">
        <v>5416.666666666667</v>
      </c>
    </row>
    <row r="93" spans="3:19" x14ac:dyDescent="0.25">
      <c r="C93">
        <v>7</v>
      </c>
      <c r="D93">
        <v>303</v>
      </c>
      <c r="E93">
        <v>1.75</v>
      </c>
      <c r="I93">
        <v>264</v>
      </c>
      <c r="J93">
        <v>34</v>
      </c>
      <c r="O93">
        <v>20393</v>
      </c>
      <c r="P93">
        <v>20393</v>
      </c>
      <c r="Q93">
        <v>103959</v>
      </c>
      <c r="S93">
        <v>5416.666666666667</v>
      </c>
    </row>
    <row r="94" spans="3:19" x14ac:dyDescent="0.25">
      <c r="C94">
        <v>7</v>
      </c>
      <c r="D94">
        <v>306</v>
      </c>
      <c r="E94">
        <v>9.5</v>
      </c>
      <c r="I94">
        <v>1476</v>
      </c>
      <c r="J94">
        <v>20</v>
      </c>
      <c r="K94">
        <v>15</v>
      </c>
      <c r="O94">
        <v>117849</v>
      </c>
      <c r="P94">
        <v>117849</v>
      </c>
      <c r="Q94">
        <v>595415</v>
      </c>
    </row>
    <row r="95" spans="3:19" x14ac:dyDescent="0.25">
      <c r="C95">
        <v>7</v>
      </c>
      <c r="D95">
        <v>307</v>
      </c>
      <c r="E95">
        <v>9</v>
      </c>
      <c r="I95">
        <v>1339.75</v>
      </c>
      <c r="K95">
        <v>40</v>
      </c>
      <c r="O95">
        <v>172151</v>
      </c>
      <c r="P95">
        <v>172151</v>
      </c>
      <c r="Q95">
        <v>740465</v>
      </c>
    </row>
    <row r="96" spans="3:19" x14ac:dyDescent="0.25">
      <c r="C96">
        <v>7</v>
      </c>
      <c r="D96">
        <v>309</v>
      </c>
      <c r="E96">
        <v>2</v>
      </c>
      <c r="I96">
        <v>136</v>
      </c>
      <c r="J96">
        <v>24</v>
      </c>
      <c r="O96">
        <v>11409</v>
      </c>
      <c r="P96">
        <v>11409</v>
      </c>
      <c r="Q96">
        <v>61516</v>
      </c>
    </row>
    <row r="97" spans="3:19" x14ac:dyDescent="0.25">
      <c r="C97">
        <v>7</v>
      </c>
      <c r="D97">
        <v>310</v>
      </c>
      <c r="E97">
        <v>33.5</v>
      </c>
      <c r="I97">
        <v>4376</v>
      </c>
      <c r="J97">
        <v>12</v>
      </c>
      <c r="K97">
        <v>78</v>
      </c>
      <c r="O97">
        <v>510892</v>
      </c>
      <c r="P97">
        <v>510892</v>
      </c>
      <c r="Q97">
        <v>2502186</v>
      </c>
    </row>
    <row r="98" spans="3:19" x14ac:dyDescent="0.25">
      <c r="C98">
        <v>7</v>
      </c>
      <c r="D98">
        <v>642</v>
      </c>
      <c r="E98">
        <v>4</v>
      </c>
      <c r="I98">
        <v>560</v>
      </c>
      <c r="J98">
        <v>29.5</v>
      </c>
      <c r="O98">
        <v>25330</v>
      </c>
      <c r="P98">
        <v>25330</v>
      </c>
      <c r="Q98">
        <v>144766</v>
      </c>
    </row>
    <row r="99" spans="3:19" x14ac:dyDescent="0.25">
      <c r="C99">
        <v>7</v>
      </c>
      <c r="D99" t="s">
        <v>2247</v>
      </c>
      <c r="E99">
        <v>1</v>
      </c>
      <c r="I99">
        <v>136</v>
      </c>
      <c r="J99">
        <v>21</v>
      </c>
      <c r="O99">
        <v>13402</v>
      </c>
      <c r="P99">
        <v>13402</v>
      </c>
      <c r="Q99">
        <v>52487</v>
      </c>
    </row>
    <row r="100" spans="3:19" x14ac:dyDescent="0.25">
      <c r="C100">
        <v>7</v>
      </c>
      <c r="D100">
        <v>30</v>
      </c>
      <c r="E100">
        <v>1</v>
      </c>
      <c r="I100">
        <v>136</v>
      </c>
      <c r="J100">
        <v>21</v>
      </c>
      <c r="O100">
        <v>13402</v>
      </c>
      <c r="P100">
        <v>13402</v>
      </c>
      <c r="Q100">
        <v>52487</v>
      </c>
    </row>
    <row r="101" spans="3:19" x14ac:dyDescent="0.25">
      <c r="C101" t="s">
        <v>2254</v>
      </c>
      <c r="E101">
        <v>70.95</v>
      </c>
      <c r="I101">
        <v>9506.15</v>
      </c>
      <c r="J101">
        <v>421.5</v>
      </c>
      <c r="K101">
        <v>263.39999999999998</v>
      </c>
      <c r="L101">
        <v>11.5</v>
      </c>
      <c r="O101">
        <v>1219919</v>
      </c>
      <c r="P101">
        <v>1219919</v>
      </c>
      <c r="Q101">
        <v>5781086</v>
      </c>
      <c r="R101">
        <v>1700</v>
      </c>
      <c r="S101">
        <v>7905.6695992179866</v>
      </c>
    </row>
    <row r="102" spans="3:19" x14ac:dyDescent="0.25">
      <c r="C102">
        <v>8</v>
      </c>
      <c r="D102" t="s">
        <v>266</v>
      </c>
      <c r="E102">
        <v>10.199999999999999</v>
      </c>
      <c r="I102">
        <v>1131.2</v>
      </c>
      <c r="J102">
        <v>238</v>
      </c>
      <c r="K102">
        <v>67.2</v>
      </c>
      <c r="L102">
        <v>11.5</v>
      </c>
      <c r="Q102">
        <v>1082805</v>
      </c>
      <c r="S102">
        <v>2489.0029325513196</v>
      </c>
    </row>
    <row r="103" spans="3:19" x14ac:dyDescent="0.25">
      <c r="C103">
        <v>8</v>
      </c>
      <c r="D103">
        <v>99</v>
      </c>
      <c r="E103">
        <v>1.2</v>
      </c>
      <c r="I103">
        <v>163.19999999999999</v>
      </c>
      <c r="J103">
        <v>28</v>
      </c>
      <c r="K103">
        <v>60.8</v>
      </c>
      <c r="Q103">
        <v>104740</v>
      </c>
      <c r="S103">
        <v>2489.0029325513196</v>
      </c>
    </row>
    <row r="104" spans="3:19" x14ac:dyDescent="0.25">
      <c r="C104">
        <v>8</v>
      </c>
      <c r="D104">
        <v>100</v>
      </c>
      <c r="E104">
        <v>1</v>
      </c>
      <c r="I104">
        <v>128</v>
      </c>
      <c r="J104">
        <v>12</v>
      </c>
      <c r="Q104">
        <v>55773</v>
      </c>
    </row>
    <row r="105" spans="3:19" x14ac:dyDescent="0.25">
      <c r="C105">
        <v>8</v>
      </c>
      <c r="D105">
        <v>101</v>
      </c>
      <c r="E105">
        <v>8</v>
      </c>
      <c r="I105">
        <v>840</v>
      </c>
      <c r="J105">
        <v>198</v>
      </c>
      <c r="K105">
        <v>6.4</v>
      </c>
      <c r="L105">
        <v>11.5</v>
      </c>
      <c r="Q105">
        <v>922292</v>
      </c>
    </row>
    <row r="106" spans="3:19" x14ac:dyDescent="0.25">
      <c r="C106">
        <v>8</v>
      </c>
      <c r="D106" t="s">
        <v>2246</v>
      </c>
      <c r="E106">
        <v>59.75</v>
      </c>
      <c r="I106">
        <v>7500</v>
      </c>
      <c r="J106">
        <v>675.5</v>
      </c>
      <c r="K106">
        <v>911.5</v>
      </c>
      <c r="O106">
        <v>17802</v>
      </c>
      <c r="P106">
        <v>17802</v>
      </c>
      <c r="Q106">
        <v>3683593</v>
      </c>
      <c r="R106">
        <v>4850</v>
      </c>
      <c r="S106">
        <v>5416.666666666667</v>
      </c>
    </row>
    <row r="107" spans="3:19" x14ac:dyDescent="0.25">
      <c r="C107">
        <v>8</v>
      </c>
      <c r="D107">
        <v>303</v>
      </c>
      <c r="E107">
        <v>1.75</v>
      </c>
      <c r="I107">
        <v>228</v>
      </c>
      <c r="J107">
        <v>32</v>
      </c>
      <c r="Q107">
        <v>86993</v>
      </c>
      <c r="R107">
        <v>4850</v>
      </c>
      <c r="S107">
        <v>5416.666666666667</v>
      </c>
    </row>
    <row r="108" spans="3:19" x14ac:dyDescent="0.25">
      <c r="C108">
        <v>8</v>
      </c>
      <c r="D108">
        <v>306</v>
      </c>
      <c r="E108">
        <v>9.5</v>
      </c>
      <c r="I108">
        <v>1116</v>
      </c>
      <c r="J108">
        <v>154</v>
      </c>
      <c r="K108">
        <v>139</v>
      </c>
      <c r="O108">
        <v>5300</v>
      </c>
      <c r="P108">
        <v>5300</v>
      </c>
      <c r="Q108">
        <v>561141</v>
      </c>
    </row>
    <row r="109" spans="3:19" x14ac:dyDescent="0.25">
      <c r="C109">
        <v>8</v>
      </c>
      <c r="D109">
        <v>307</v>
      </c>
      <c r="E109">
        <v>9</v>
      </c>
      <c r="I109">
        <v>1234</v>
      </c>
      <c r="J109">
        <v>78.5</v>
      </c>
      <c r="K109">
        <v>169</v>
      </c>
      <c r="O109">
        <v>3802</v>
      </c>
      <c r="P109">
        <v>3802</v>
      </c>
      <c r="Q109">
        <v>625042</v>
      </c>
    </row>
    <row r="110" spans="3:19" x14ac:dyDescent="0.25">
      <c r="C110">
        <v>8</v>
      </c>
      <c r="D110">
        <v>309</v>
      </c>
      <c r="E110">
        <v>2</v>
      </c>
      <c r="I110">
        <v>112</v>
      </c>
      <c r="Q110">
        <v>39688</v>
      </c>
    </row>
    <row r="111" spans="3:19" x14ac:dyDescent="0.25">
      <c r="C111">
        <v>8</v>
      </c>
      <c r="D111">
        <v>310</v>
      </c>
      <c r="E111">
        <v>33.5</v>
      </c>
      <c r="I111">
        <v>4282</v>
      </c>
      <c r="J111">
        <v>347.5</v>
      </c>
      <c r="K111">
        <v>603.5</v>
      </c>
      <c r="O111">
        <v>8700</v>
      </c>
      <c r="P111">
        <v>8700</v>
      </c>
      <c r="Q111">
        <v>2242249</v>
      </c>
    </row>
    <row r="112" spans="3:19" x14ac:dyDescent="0.25">
      <c r="C112">
        <v>8</v>
      </c>
      <c r="D112">
        <v>642</v>
      </c>
      <c r="E112">
        <v>4</v>
      </c>
      <c r="I112">
        <v>528</v>
      </c>
      <c r="J112">
        <v>63.5</v>
      </c>
      <c r="Q112">
        <v>128480</v>
      </c>
    </row>
    <row r="113" spans="3:19" x14ac:dyDescent="0.25">
      <c r="C113">
        <v>8</v>
      </c>
      <c r="D113" t="s">
        <v>2247</v>
      </c>
      <c r="E113">
        <v>1</v>
      </c>
      <c r="I113">
        <v>104</v>
      </c>
      <c r="J113">
        <v>11</v>
      </c>
      <c r="Q113">
        <v>39189</v>
      </c>
    </row>
    <row r="114" spans="3:19" x14ac:dyDescent="0.25">
      <c r="C114">
        <v>8</v>
      </c>
      <c r="D114">
        <v>30</v>
      </c>
      <c r="E114">
        <v>1</v>
      </c>
      <c r="I114">
        <v>104</v>
      </c>
      <c r="J114">
        <v>11</v>
      </c>
      <c r="Q114">
        <v>39189</v>
      </c>
    </row>
    <row r="115" spans="3:19" x14ac:dyDescent="0.25">
      <c r="C115" t="s">
        <v>2255</v>
      </c>
      <c r="E115">
        <v>70.95</v>
      </c>
      <c r="I115">
        <v>8735.2000000000007</v>
      </c>
      <c r="J115">
        <v>924.5</v>
      </c>
      <c r="K115">
        <v>978.7</v>
      </c>
      <c r="L115">
        <v>11.5</v>
      </c>
      <c r="O115">
        <v>17802</v>
      </c>
      <c r="P115">
        <v>17802</v>
      </c>
      <c r="Q115">
        <v>4805587</v>
      </c>
      <c r="R115">
        <v>4850</v>
      </c>
      <c r="S115">
        <v>7905.6695992179866</v>
      </c>
    </row>
  </sheetData>
  <hyperlinks>
    <hyperlink ref="A2" location="Obsah!A1" display="Zpět na Obsah  KL 01  1.-4.měsíc" xr:uid="{096822CE-D778-413D-9C52-748C4110C9F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2269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315252</v>
      </c>
      <c r="C3" s="343">
        <f t="shared" ref="C3:Z3" si="0">SUBTOTAL(9,C6:C1048576)</f>
        <v>0</v>
      </c>
      <c r="D3" s="343"/>
      <c r="E3" s="343">
        <f>SUBTOTAL(9,E6:E1048576)/4</f>
        <v>334195</v>
      </c>
      <c r="F3" s="343"/>
      <c r="G3" s="343">
        <f t="shared" si="0"/>
        <v>0</v>
      </c>
      <c r="H3" s="343">
        <f>SUBTOTAL(9,H6:H1048576)/4</f>
        <v>646236</v>
      </c>
      <c r="I3" s="346">
        <f>IF(B3&lt;&gt;0,H3/B3,"")</f>
        <v>2.0499029347950213</v>
      </c>
      <c r="J3" s="344">
        <f>IF(E3&lt;&gt;0,H3/E3,"")</f>
        <v>1.9337093613010368</v>
      </c>
      <c r="K3" s="345">
        <f t="shared" si="0"/>
        <v>3848.9599999993225</v>
      </c>
      <c r="L3" s="345"/>
      <c r="M3" s="343">
        <f t="shared" si="0"/>
        <v>0</v>
      </c>
      <c r="N3" s="343">
        <f t="shared" si="0"/>
        <v>0</v>
      </c>
      <c r="O3" s="343"/>
      <c r="P3" s="343">
        <f t="shared" si="0"/>
        <v>0</v>
      </c>
      <c r="Q3" s="343">
        <f t="shared" si="0"/>
        <v>11.760000000009313</v>
      </c>
      <c r="R3" s="346">
        <f>IF(K3&lt;&gt;0,Q3/K3,"")</f>
        <v>3.0553708014662098E-3</v>
      </c>
      <c r="S3" s="346" t="str">
        <f>IF(N3&lt;&gt;0,Q3/N3,"")</f>
        <v/>
      </c>
      <c r="T3" s="342">
        <f t="shared" si="0"/>
        <v>4286923.1000000006</v>
      </c>
      <c r="U3" s="345"/>
      <c r="V3" s="343">
        <f t="shared" si="0"/>
        <v>0</v>
      </c>
      <c r="W3" s="343">
        <f t="shared" si="0"/>
        <v>4011648</v>
      </c>
      <c r="X3" s="343"/>
      <c r="Y3" s="343">
        <f t="shared" si="0"/>
        <v>0</v>
      </c>
      <c r="Z3" s="343">
        <f t="shared" si="0"/>
        <v>4471316</v>
      </c>
      <c r="AA3" s="346">
        <f>IF(T3&lt;&gt;0,Z3/T3,"")</f>
        <v>1.0430128779310268</v>
      </c>
      <c r="AB3" s="344">
        <f>IF(W3&lt;&gt;0,Z3/W3,"")</f>
        <v>1.1145833333333333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2267</v>
      </c>
      <c r="B6" s="847">
        <v>315252</v>
      </c>
      <c r="C6" s="848"/>
      <c r="D6" s="848"/>
      <c r="E6" s="847">
        <v>334195</v>
      </c>
      <c r="F6" s="848"/>
      <c r="G6" s="848"/>
      <c r="H6" s="847">
        <v>646236</v>
      </c>
      <c r="I6" s="848"/>
      <c r="J6" s="848"/>
      <c r="K6" s="847">
        <v>1924.4799999996612</v>
      </c>
      <c r="L6" s="848"/>
      <c r="M6" s="848"/>
      <c r="N6" s="847">
        <v>0</v>
      </c>
      <c r="O6" s="848"/>
      <c r="P6" s="848"/>
      <c r="Q6" s="847">
        <v>5.8800000000046566</v>
      </c>
      <c r="R6" s="848"/>
      <c r="S6" s="848"/>
      <c r="T6" s="847">
        <v>2143461.5500000003</v>
      </c>
      <c r="U6" s="848"/>
      <c r="V6" s="848"/>
      <c r="W6" s="847">
        <v>2005824</v>
      </c>
      <c r="X6" s="848"/>
      <c r="Y6" s="848"/>
      <c r="Z6" s="847">
        <v>2235658</v>
      </c>
      <c r="AA6" s="848"/>
      <c r="AB6" s="849"/>
    </row>
    <row r="7" spans="1:28" ht="14.45" customHeight="1" thickBot="1" x14ac:dyDescent="0.3">
      <c r="A7" s="853" t="s">
        <v>2268</v>
      </c>
      <c r="B7" s="850">
        <v>315252</v>
      </c>
      <c r="C7" s="851"/>
      <c r="D7" s="851"/>
      <c r="E7" s="850">
        <v>334195</v>
      </c>
      <c r="F7" s="851"/>
      <c r="G7" s="851"/>
      <c r="H7" s="850">
        <v>646236</v>
      </c>
      <c r="I7" s="851"/>
      <c r="J7" s="851"/>
      <c r="K7" s="850">
        <v>1924.4799999996612</v>
      </c>
      <c r="L7" s="851"/>
      <c r="M7" s="851"/>
      <c r="N7" s="850">
        <v>0</v>
      </c>
      <c r="O7" s="851"/>
      <c r="P7" s="851"/>
      <c r="Q7" s="850">
        <v>5.8800000000046566</v>
      </c>
      <c r="R7" s="851"/>
      <c r="S7" s="851"/>
      <c r="T7" s="850">
        <v>2143461.5500000003</v>
      </c>
      <c r="U7" s="851"/>
      <c r="V7" s="851"/>
      <c r="W7" s="850">
        <v>2005824</v>
      </c>
      <c r="X7" s="851"/>
      <c r="Y7" s="851"/>
      <c r="Z7" s="850">
        <v>2235658</v>
      </c>
      <c r="AA7" s="851"/>
      <c r="AB7" s="852"/>
    </row>
    <row r="8" spans="1:28" ht="14.45" customHeight="1" thickBot="1" x14ac:dyDescent="0.25"/>
    <row r="9" spans="1:28" ht="14.45" customHeight="1" x14ac:dyDescent="0.25">
      <c r="A9" s="846" t="s">
        <v>1698</v>
      </c>
      <c r="B9" s="847">
        <v>315252</v>
      </c>
      <c r="C9" s="848"/>
      <c r="D9" s="848"/>
      <c r="E9" s="847">
        <v>334195</v>
      </c>
      <c r="F9" s="848"/>
      <c r="G9" s="848"/>
      <c r="H9" s="847">
        <v>646236</v>
      </c>
      <c r="I9" s="848"/>
      <c r="J9" s="849"/>
    </row>
    <row r="10" spans="1:28" ht="14.45" customHeight="1" x14ac:dyDescent="0.25">
      <c r="A10" s="857" t="s">
        <v>2270</v>
      </c>
      <c r="B10" s="854">
        <v>5374</v>
      </c>
      <c r="C10" s="855"/>
      <c r="D10" s="855"/>
      <c r="E10" s="854">
        <v>6345</v>
      </c>
      <c r="F10" s="855"/>
      <c r="G10" s="855"/>
      <c r="H10" s="854">
        <v>7970</v>
      </c>
      <c r="I10" s="855"/>
      <c r="J10" s="856"/>
    </row>
    <row r="11" spans="1:28" ht="14.45" customHeight="1" thickBot="1" x14ac:dyDescent="0.3">
      <c r="A11" s="853" t="s">
        <v>2271</v>
      </c>
      <c r="B11" s="850">
        <v>309878</v>
      </c>
      <c r="C11" s="851"/>
      <c r="D11" s="851"/>
      <c r="E11" s="850">
        <v>327850</v>
      </c>
      <c r="F11" s="851"/>
      <c r="G11" s="851"/>
      <c r="H11" s="850">
        <v>638266</v>
      </c>
      <c r="I11" s="851"/>
      <c r="J11" s="852"/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1082</v>
      </c>
    </row>
    <row r="14" spans="1:28" ht="14.45" customHeight="1" x14ac:dyDescent="0.2">
      <c r="A14" s="786" t="s">
        <v>2272</v>
      </c>
    </row>
    <row r="15" spans="1:28" ht="14.45" customHeight="1" x14ac:dyDescent="0.2">
      <c r="A15" s="786" t="s">
        <v>2273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4A3F805C-ED73-4BE8-B13B-55E1FBD7F34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2280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2342</v>
      </c>
      <c r="C3" s="403">
        <f t="shared" si="0"/>
        <v>2388</v>
      </c>
      <c r="D3" s="437">
        <f t="shared" si="0"/>
        <v>3117</v>
      </c>
      <c r="E3" s="345">
        <f t="shared" si="0"/>
        <v>315252</v>
      </c>
      <c r="F3" s="343">
        <f t="shared" si="0"/>
        <v>334195</v>
      </c>
      <c r="G3" s="404">
        <f t="shared" si="0"/>
        <v>646236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58">
        <v>2021</v>
      </c>
      <c r="E5" s="842">
        <v>2019</v>
      </c>
      <c r="F5" s="843">
        <v>2020</v>
      </c>
      <c r="G5" s="858">
        <v>2021</v>
      </c>
    </row>
    <row r="6" spans="1:7" ht="14.45" customHeight="1" x14ac:dyDescent="0.2">
      <c r="A6" s="835" t="s">
        <v>2274</v>
      </c>
      <c r="B6" s="225">
        <v>11</v>
      </c>
      <c r="C6" s="225"/>
      <c r="D6" s="225"/>
      <c r="E6" s="859">
        <v>2292</v>
      </c>
      <c r="F6" s="859"/>
      <c r="G6" s="860"/>
    </row>
    <row r="7" spans="1:7" ht="14.45" customHeight="1" x14ac:dyDescent="0.2">
      <c r="A7" s="836" t="s">
        <v>1084</v>
      </c>
      <c r="B7" s="831"/>
      <c r="C7" s="831">
        <v>41</v>
      </c>
      <c r="D7" s="831">
        <v>65</v>
      </c>
      <c r="E7" s="861"/>
      <c r="F7" s="861">
        <v>5353</v>
      </c>
      <c r="G7" s="862">
        <v>10287</v>
      </c>
    </row>
    <row r="8" spans="1:7" ht="14.45" customHeight="1" x14ac:dyDescent="0.2">
      <c r="A8" s="836" t="s">
        <v>2270</v>
      </c>
      <c r="B8" s="831">
        <v>47</v>
      </c>
      <c r="C8" s="831">
        <v>50</v>
      </c>
      <c r="D8" s="831">
        <v>64</v>
      </c>
      <c r="E8" s="861">
        <v>5374</v>
      </c>
      <c r="F8" s="861">
        <v>6345</v>
      </c>
      <c r="G8" s="862">
        <v>7970</v>
      </c>
    </row>
    <row r="9" spans="1:7" ht="14.45" customHeight="1" x14ac:dyDescent="0.2">
      <c r="A9" s="836" t="s">
        <v>1085</v>
      </c>
      <c r="B9" s="831">
        <v>39</v>
      </c>
      <c r="C9" s="831">
        <v>13</v>
      </c>
      <c r="D9" s="831">
        <v>62</v>
      </c>
      <c r="E9" s="861">
        <v>4677</v>
      </c>
      <c r="F9" s="861">
        <v>1987</v>
      </c>
      <c r="G9" s="862">
        <v>13999</v>
      </c>
    </row>
    <row r="10" spans="1:7" ht="14.45" customHeight="1" x14ac:dyDescent="0.2">
      <c r="A10" s="836" t="s">
        <v>2275</v>
      </c>
      <c r="B10" s="831"/>
      <c r="C10" s="831"/>
      <c r="D10" s="831">
        <v>7</v>
      </c>
      <c r="E10" s="861"/>
      <c r="F10" s="861"/>
      <c r="G10" s="862">
        <v>1418</v>
      </c>
    </row>
    <row r="11" spans="1:7" ht="14.45" customHeight="1" x14ac:dyDescent="0.2">
      <c r="A11" s="836" t="s">
        <v>2276</v>
      </c>
      <c r="B11" s="831">
        <v>1</v>
      </c>
      <c r="C11" s="831"/>
      <c r="D11" s="831"/>
      <c r="E11" s="861">
        <v>38</v>
      </c>
      <c r="F11" s="861"/>
      <c r="G11" s="862"/>
    </row>
    <row r="12" spans="1:7" ht="14.45" customHeight="1" x14ac:dyDescent="0.2">
      <c r="A12" s="836" t="s">
        <v>1086</v>
      </c>
      <c r="B12" s="831"/>
      <c r="C12" s="831">
        <v>2</v>
      </c>
      <c r="D12" s="831">
        <v>1</v>
      </c>
      <c r="E12" s="861"/>
      <c r="F12" s="861">
        <v>1071</v>
      </c>
      <c r="G12" s="862">
        <v>110</v>
      </c>
    </row>
    <row r="13" spans="1:7" ht="14.45" customHeight="1" x14ac:dyDescent="0.2">
      <c r="A13" s="836" t="s">
        <v>1087</v>
      </c>
      <c r="B13" s="831">
        <v>674</v>
      </c>
      <c r="C13" s="831">
        <v>690</v>
      </c>
      <c r="D13" s="831">
        <v>678</v>
      </c>
      <c r="E13" s="861">
        <v>122276</v>
      </c>
      <c r="F13" s="861">
        <v>121080</v>
      </c>
      <c r="G13" s="862">
        <v>204931</v>
      </c>
    </row>
    <row r="14" spans="1:7" ht="14.45" customHeight="1" x14ac:dyDescent="0.2">
      <c r="A14" s="836" t="s">
        <v>1088</v>
      </c>
      <c r="B14" s="831">
        <v>10</v>
      </c>
      <c r="C14" s="831">
        <v>19</v>
      </c>
      <c r="D14" s="831">
        <v>153</v>
      </c>
      <c r="E14" s="861">
        <v>628</v>
      </c>
      <c r="F14" s="861">
        <v>3647</v>
      </c>
      <c r="G14" s="862">
        <v>31943</v>
      </c>
    </row>
    <row r="15" spans="1:7" ht="14.45" customHeight="1" x14ac:dyDescent="0.2">
      <c r="A15" s="836" t="s">
        <v>1090</v>
      </c>
      <c r="B15" s="831">
        <v>97</v>
      </c>
      <c r="C15" s="831">
        <v>86</v>
      </c>
      <c r="D15" s="831">
        <v>221</v>
      </c>
      <c r="E15" s="861">
        <v>11488</v>
      </c>
      <c r="F15" s="861">
        <v>10394</v>
      </c>
      <c r="G15" s="862">
        <v>31643</v>
      </c>
    </row>
    <row r="16" spans="1:7" ht="14.45" customHeight="1" x14ac:dyDescent="0.2">
      <c r="A16" s="836" t="s">
        <v>1091</v>
      </c>
      <c r="B16" s="831">
        <v>628</v>
      </c>
      <c r="C16" s="831">
        <v>859</v>
      </c>
      <c r="D16" s="831">
        <v>1155</v>
      </c>
      <c r="E16" s="861">
        <v>65484</v>
      </c>
      <c r="F16" s="861">
        <v>92070</v>
      </c>
      <c r="G16" s="862">
        <v>196747</v>
      </c>
    </row>
    <row r="17" spans="1:7" ht="14.45" customHeight="1" x14ac:dyDescent="0.2">
      <c r="A17" s="836" t="s">
        <v>1092</v>
      </c>
      <c r="B17" s="831"/>
      <c r="C17" s="831"/>
      <c r="D17" s="831">
        <v>2</v>
      </c>
      <c r="E17" s="861"/>
      <c r="F17" s="861"/>
      <c r="G17" s="862">
        <v>121</v>
      </c>
    </row>
    <row r="18" spans="1:7" ht="14.45" customHeight="1" x14ac:dyDescent="0.2">
      <c r="A18" s="836" t="s">
        <v>2277</v>
      </c>
      <c r="B18" s="831"/>
      <c r="C18" s="831"/>
      <c r="D18" s="831">
        <v>4</v>
      </c>
      <c r="E18" s="861"/>
      <c r="F18" s="861"/>
      <c r="G18" s="862">
        <v>642</v>
      </c>
    </row>
    <row r="19" spans="1:7" ht="14.45" customHeight="1" x14ac:dyDescent="0.2">
      <c r="A19" s="836" t="s">
        <v>1093</v>
      </c>
      <c r="B19" s="831"/>
      <c r="C19" s="831"/>
      <c r="D19" s="831">
        <v>183</v>
      </c>
      <c r="E19" s="861"/>
      <c r="F19" s="861"/>
      <c r="G19" s="862">
        <v>38911</v>
      </c>
    </row>
    <row r="20" spans="1:7" ht="14.45" customHeight="1" x14ac:dyDescent="0.2">
      <c r="A20" s="836" t="s">
        <v>1094</v>
      </c>
      <c r="B20" s="831">
        <v>37</v>
      </c>
      <c r="C20" s="831">
        <v>165</v>
      </c>
      <c r="D20" s="831">
        <v>90</v>
      </c>
      <c r="E20" s="861">
        <v>6671</v>
      </c>
      <c r="F20" s="861">
        <v>32311</v>
      </c>
      <c r="G20" s="862">
        <v>18331</v>
      </c>
    </row>
    <row r="21" spans="1:7" ht="14.45" customHeight="1" x14ac:dyDescent="0.2">
      <c r="A21" s="836" t="s">
        <v>1095</v>
      </c>
      <c r="B21" s="831">
        <v>95</v>
      </c>
      <c r="C21" s="831"/>
      <c r="D21" s="831"/>
      <c r="E21" s="861">
        <v>13767</v>
      </c>
      <c r="F21" s="861"/>
      <c r="G21" s="862"/>
    </row>
    <row r="22" spans="1:7" ht="14.45" customHeight="1" x14ac:dyDescent="0.2">
      <c r="A22" s="836" t="s">
        <v>2278</v>
      </c>
      <c r="B22" s="831">
        <v>7</v>
      </c>
      <c r="C22" s="831">
        <v>18</v>
      </c>
      <c r="D22" s="831"/>
      <c r="E22" s="861">
        <v>1439</v>
      </c>
      <c r="F22" s="861">
        <v>2648</v>
      </c>
      <c r="G22" s="862"/>
    </row>
    <row r="23" spans="1:7" ht="14.45" customHeight="1" x14ac:dyDescent="0.2">
      <c r="A23" s="836" t="s">
        <v>1096</v>
      </c>
      <c r="B23" s="831">
        <v>525</v>
      </c>
      <c r="C23" s="831">
        <v>445</v>
      </c>
      <c r="D23" s="831">
        <v>353</v>
      </c>
      <c r="E23" s="861">
        <v>59861</v>
      </c>
      <c r="F23" s="861">
        <v>57289</v>
      </c>
      <c r="G23" s="862">
        <v>78386</v>
      </c>
    </row>
    <row r="24" spans="1:7" ht="14.45" customHeight="1" thickBot="1" x14ac:dyDescent="0.25">
      <c r="A24" s="865" t="s">
        <v>2279</v>
      </c>
      <c r="B24" s="833">
        <v>171</v>
      </c>
      <c r="C24" s="833"/>
      <c r="D24" s="833">
        <v>79</v>
      </c>
      <c r="E24" s="863">
        <v>21257</v>
      </c>
      <c r="F24" s="863"/>
      <c r="G24" s="864">
        <v>10797</v>
      </c>
    </row>
    <row r="25" spans="1:7" ht="14.45" customHeight="1" x14ac:dyDescent="0.2">
      <c r="A25" s="786" t="s">
        <v>295</v>
      </c>
    </row>
    <row r="26" spans="1:7" ht="14.45" customHeight="1" x14ac:dyDescent="0.2">
      <c r="A26" s="787" t="s">
        <v>1082</v>
      </c>
    </row>
    <row r="27" spans="1:7" ht="14.45" customHeight="1" x14ac:dyDescent="0.2">
      <c r="A27" s="786" t="s">
        <v>2272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9BAF388-38CF-4BDA-90E9-394637BB7F8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2349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2474</v>
      </c>
      <c r="H3" s="208">
        <f t="shared" si="0"/>
        <v>2460638.0299999998</v>
      </c>
      <c r="I3" s="78"/>
      <c r="J3" s="78"/>
      <c r="K3" s="208">
        <f t="shared" si="0"/>
        <v>2501</v>
      </c>
      <c r="L3" s="208">
        <f t="shared" si="0"/>
        <v>2340019</v>
      </c>
      <c r="M3" s="78"/>
      <c r="N3" s="78"/>
      <c r="O3" s="208">
        <f t="shared" si="0"/>
        <v>3249.1</v>
      </c>
      <c r="P3" s="208">
        <f t="shared" si="0"/>
        <v>2881899.88</v>
      </c>
      <c r="Q3" s="79">
        <f>IF(L3=0,0,P3/L3)</f>
        <v>1.2315711453624949</v>
      </c>
      <c r="R3" s="209">
        <f>IF(O3=0,0,P3/O3)</f>
        <v>886.98405096796034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2281</v>
      </c>
      <c r="B6" s="807" t="s">
        <v>2282</v>
      </c>
      <c r="C6" s="807" t="s">
        <v>2283</v>
      </c>
      <c r="D6" s="807" t="s">
        <v>2284</v>
      </c>
      <c r="E6" s="807" t="s">
        <v>2285</v>
      </c>
      <c r="F6" s="807" t="s">
        <v>2286</v>
      </c>
      <c r="G6" s="225">
        <v>0</v>
      </c>
      <c r="H6" s="225">
        <v>1.7462298274040222E-10</v>
      </c>
      <c r="I6" s="807"/>
      <c r="J6" s="807"/>
      <c r="K6" s="225">
        <v>0</v>
      </c>
      <c r="L6" s="225">
        <v>0</v>
      </c>
      <c r="M6" s="807"/>
      <c r="N6" s="807"/>
      <c r="O6" s="225">
        <v>0</v>
      </c>
      <c r="P6" s="225">
        <v>0</v>
      </c>
      <c r="Q6" s="812"/>
      <c r="R6" s="830"/>
    </row>
    <row r="7" spans="1:18" ht="14.45" customHeight="1" x14ac:dyDescent="0.2">
      <c r="A7" s="821" t="s">
        <v>2281</v>
      </c>
      <c r="B7" s="822" t="s">
        <v>2282</v>
      </c>
      <c r="C7" s="822" t="s">
        <v>2283</v>
      </c>
      <c r="D7" s="822" t="s">
        <v>2284</v>
      </c>
      <c r="E7" s="822" t="s">
        <v>2287</v>
      </c>
      <c r="F7" s="822" t="s">
        <v>2286</v>
      </c>
      <c r="G7" s="831">
        <v>0</v>
      </c>
      <c r="H7" s="831">
        <v>-2.5465851649641991E-11</v>
      </c>
      <c r="I7" s="822"/>
      <c r="J7" s="822"/>
      <c r="K7" s="831">
        <v>0</v>
      </c>
      <c r="L7" s="831">
        <v>0</v>
      </c>
      <c r="M7" s="822"/>
      <c r="N7" s="822"/>
      <c r="O7" s="831">
        <v>0</v>
      </c>
      <c r="P7" s="831">
        <v>0</v>
      </c>
      <c r="Q7" s="827"/>
      <c r="R7" s="832"/>
    </row>
    <row r="8" spans="1:18" ht="14.45" customHeight="1" x14ac:dyDescent="0.2">
      <c r="A8" s="821" t="s">
        <v>2281</v>
      </c>
      <c r="B8" s="822" t="s">
        <v>2282</v>
      </c>
      <c r="C8" s="822" t="s">
        <v>1698</v>
      </c>
      <c r="D8" s="822" t="s">
        <v>2284</v>
      </c>
      <c r="E8" s="822" t="s">
        <v>2288</v>
      </c>
      <c r="F8" s="822" t="s">
        <v>2289</v>
      </c>
      <c r="G8" s="831"/>
      <c r="H8" s="831"/>
      <c r="I8" s="822"/>
      <c r="J8" s="822"/>
      <c r="K8" s="831"/>
      <c r="L8" s="831"/>
      <c r="M8" s="822"/>
      <c r="N8" s="822"/>
      <c r="O8" s="831">
        <v>0.1</v>
      </c>
      <c r="P8" s="831">
        <v>5.88</v>
      </c>
      <c r="Q8" s="827"/>
      <c r="R8" s="832">
        <v>58.8</v>
      </c>
    </row>
    <row r="9" spans="1:18" ht="14.45" customHeight="1" x14ac:dyDescent="0.2">
      <c r="A9" s="821" t="s">
        <v>2281</v>
      </c>
      <c r="B9" s="822" t="s">
        <v>2282</v>
      </c>
      <c r="C9" s="822" t="s">
        <v>1698</v>
      </c>
      <c r="D9" s="822" t="s">
        <v>2284</v>
      </c>
      <c r="E9" s="822" t="s">
        <v>2285</v>
      </c>
      <c r="F9" s="822" t="s">
        <v>2290</v>
      </c>
      <c r="G9" s="831">
        <v>79</v>
      </c>
      <c r="H9" s="831">
        <v>1621001.4999999998</v>
      </c>
      <c r="I9" s="822"/>
      <c r="J9" s="822">
        <v>20519.006329113919</v>
      </c>
      <c r="K9" s="831">
        <v>79</v>
      </c>
      <c r="L9" s="831">
        <v>1650626</v>
      </c>
      <c r="M9" s="822"/>
      <c r="N9" s="822">
        <v>20894</v>
      </c>
      <c r="O9" s="831">
        <v>82</v>
      </c>
      <c r="P9" s="831">
        <v>1713308</v>
      </c>
      <c r="Q9" s="827"/>
      <c r="R9" s="832">
        <v>20894</v>
      </c>
    </row>
    <row r="10" spans="1:18" ht="14.45" customHeight="1" x14ac:dyDescent="0.2">
      <c r="A10" s="821" t="s">
        <v>2281</v>
      </c>
      <c r="B10" s="822" t="s">
        <v>2282</v>
      </c>
      <c r="C10" s="822" t="s">
        <v>1698</v>
      </c>
      <c r="D10" s="822" t="s">
        <v>2284</v>
      </c>
      <c r="E10" s="822" t="s">
        <v>2287</v>
      </c>
      <c r="F10" s="822" t="s">
        <v>2290</v>
      </c>
      <c r="G10" s="831">
        <v>51</v>
      </c>
      <c r="H10" s="831">
        <v>522460.05000000005</v>
      </c>
      <c r="I10" s="822"/>
      <c r="J10" s="822">
        <v>10244.314705882354</v>
      </c>
      <c r="K10" s="831">
        <v>34</v>
      </c>
      <c r="L10" s="831">
        <v>355198</v>
      </c>
      <c r="M10" s="822"/>
      <c r="N10" s="822">
        <v>10447</v>
      </c>
      <c r="O10" s="831">
        <v>50</v>
      </c>
      <c r="P10" s="831">
        <v>522350</v>
      </c>
      <c r="Q10" s="827"/>
      <c r="R10" s="832">
        <v>10447</v>
      </c>
    </row>
    <row r="11" spans="1:18" ht="14.45" customHeight="1" x14ac:dyDescent="0.2">
      <c r="A11" s="821" t="s">
        <v>2281</v>
      </c>
      <c r="B11" s="822" t="s">
        <v>2282</v>
      </c>
      <c r="C11" s="822" t="s">
        <v>1698</v>
      </c>
      <c r="D11" s="822" t="s">
        <v>2291</v>
      </c>
      <c r="E11" s="822" t="s">
        <v>2292</v>
      </c>
      <c r="F11" s="822" t="s">
        <v>2293</v>
      </c>
      <c r="G11" s="831">
        <v>1</v>
      </c>
      <c r="H11" s="831">
        <v>1674.52</v>
      </c>
      <c r="I11" s="822"/>
      <c r="J11" s="822">
        <v>1674.52</v>
      </c>
      <c r="K11" s="831"/>
      <c r="L11" s="831"/>
      <c r="M11" s="822"/>
      <c r="N11" s="822"/>
      <c r="O11" s="831"/>
      <c r="P11" s="831"/>
      <c r="Q11" s="827"/>
      <c r="R11" s="832"/>
    </row>
    <row r="12" spans="1:18" ht="14.45" customHeight="1" x14ac:dyDescent="0.2">
      <c r="A12" s="821" t="s">
        <v>2281</v>
      </c>
      <c r="B12" s="822" t="s">
        <v>2282</v>
      </c>
      <c r="C12" s="822" t="s">
        <v>1698</v>
      </c>
      <c r="D12" s="822" t="s">
        <v>2291</v>
      </c>
      <c r="E12" s="822" t="s">
        <v>2294</v>
      </c>
      <c r="F12" s="822" t="s">
        <v>2295</v>
      </c>
      <c r="G12" s="831">
        <v>1</v>
      </c>
      <c r="H12" s="831">
        <v>249.96</v>
      </c>
      <c r="I12" s="822"/>
      <c r="J12" s="822">
        <v>249.96</v>
      </c>
      <c r="K12" s="831"/>
      <c r="L12" s="831"/>
      <c r="M12" s="822"/>
      <c r="N12" s="822"/>
      <c r="O12" s="831"/>
      <c r="P12" s="831"/>
      <c r="Q12" s="827"/>
      <c r="R12" s="832"/>
    </row>
    <row r="13" spans="1:18" ht="14.45" customHeight="1" x14ac:dyDescent="0.2">
      <c r="A13" s="821" t="s">
        <v>2281</v>
      </c>
      <c r="B13" s="822" t="s">
        <v>2282</v>
      </c>
      <c r="C13" s="822" t="s">
        <v>1698</v>
      </c>
      <c r="D13" s="822" t="s">
        <v>2296</v>
      </c>
      <c r="E13" s="822" t="s">
        <v>2297</v>
      </c>
      <c r="F13" s="822" t="s">
        <v>2298</v>
      </c>
      <c r="G13" s="831">
        <v>13</v>
      </c>
      <c r="H13" s="831">
        <v>403</v>
      </c>
      <c r="I13" s="822"/>
      <c r="J13" s="822">
        <v>31</v>
      </c>
      <c r="K13" s="831">
        <v>18</v>
      </c>
      <c r="L13" s="831">
        <v>558</v>
      </c>
      <c r="M13" s="822"/>
      <c r="N13" s="822">
        <v>31</v>
      </c>
      <c r="O13" s="831">
        <v>4</v>
      </c>
      <c r="P13" s="831">
        <v>128</v>
      </c>
      <c r="Q13" s="827"/>
      <c r="R13" s="832">
        <v>32</v>
      </c>
    </row>
    <row r="14" spans="1:18" ht="14.45" customHeight="1" x14ac:dyDescent="0.2">
      <c r="A14" s="821" t="s">
        <v>2281</v>
      </c>
      <c r="B14" s="822" t="s">
        <v>2282</v>
      </c>
      <c r="C14" s="822" t="s">
        <v>1698</v>
      </c>
      <c r="D14" s="822" t="s">
        <v>2296</v>
      </c>
      <c r="E14" s="822" t="s">
        <v>2299</v>
      </c>
      <c r="F14" s="822" t="s">
        <v>2300</v>
      </c>
      <c r="G14" s="831">
        <v>56</v>
      </c>
      <c r="H14" s="831">
        <v>3752</v>
      </c>
      <c r="I14" s="822"/>
      <c r="J14" s="822">
        <v>67</v>
      </c>
      <c r="K14" s="831">
        <v>42</v>
      </c>
      <c r="L14" s="831">
        <v>2856</v>
      </c>
      <c r="M14" s="822"/>
      <c r="N14" s="822">
        <v>68</v>
      </c>
      <c r="O14" s="831">
        <v>65</v>
      </c>
      <c r="P14" s="831">
        <v>4680</v>
      </c>
      <c r="Q14" s="827"/>
      <c r="R14" s="832">
        <v>72</v>
      </c>
    </row>
    <row r="15" spans="1:18" ht="14.45" customHeight="1" x14ac:dyDescent="0.2">
      <c r="A15" s="821" t="s">
        <v>2281</v>
      </c>
      <c r="B15" s="822" t="s">
        <v>2282</v>
      </c>
      <c r="C15" s="822" t="s">
        <v>1698</v>
      </c>
      <c r="D15" s="822" t="s">
        <v>2296</v>
      </c>
      <c r="E15" s="822" t="s">
        <v>2301</v>
      </c>
      <c r="F15" s="822" t="s">
        <v>2302</v>
      </c>
      <c r="G15" s="831"/>
      <c r="H15" s="831"/>
      <c r="I15" s="822"/>
      <c r="J15" s="822"/>
      <c r="K15" s="831"/>
      <c r="L15" s="831"/>
      <c r="M15" s="822"/>
      <c r="N15" s="822"/>
      <c r="O15" s="831">
        <v>17</v>
      </c>
      <c r="P15" s="831">
        <v>3740</v>
      </c>
      <c r="Q15" s="827"/>
      <c r="R15" s="832">
        <v>220</v>
      </c>
    </row>
    <row r="16" spans="1:18" ht="14.45" customHeight="1" x14ac:dyDescent="0.2">
      <c r="A16" s="821" t="s">
        <v>2281</v>
      </c>
      <c r="B16" s="822" t="s">
        <v>2282</v>
      </c>
      <c r="C16" s="822" t="s">
        <v>1698</v>
      </c>
      <c r="D16" s="822" t="s">
        <v>2296</v>
      </c>
      <c r="E16" s="822" t="s">
        <v>2303</v>
      </c>
      <c r="F16" s="822" t="s">
        <v>2304</v>
      </c>
      <c r="G16" s="831">
        <v>1</v>
      </c>
      <c r="H16" s="831">
        <v>199</v>
      </c>
      <c r="I16" s="822"/>
      <c r="J16" s="822">
        <v>199</v>
      </c>
      <c r="K16" s="831"/>
      <c r="L16" s="831"/>
      <c r="M16" s="822"/>
      <c r="N16" s="822"/>
      <c r="O16" s="831"/>
      <c r="P16" s="831"/>
      <c r="Q16" s="827"/>
      <c r="R16" s="832"/>
    </row>
    <row r="17" spans="1:18" ht="14.45" customHeight="1" x14ac:dyDescent="0.2">
      <c r="A17" s="821" t="s">
        <v>2281</v>
      </c>
      <c r="B17" s="822" t="s">
        <v>2282</v>
      </c>
      <c r="C17" s="822" t="s">
        <v>1698</v>
      </c>
      <c r="D17" s="822" t="s">
        <v>2296</v>
      </c>
      <c r="E17" s="822" t="s">
        <v>2305</v>
      </c>
      <c r="F17" s="822" t="s">
        <v>2306</v>
      </c>
      <c r="G17" s="831">
        <v>453</v>
      </c>
      <c r="H17" s="831">
        <v>17214</v>
      </c>
      <c r="I17" s="822"/>
      <c r="J17" s="822">
        <v>38</v>
      </c>
      <c r="K17" s="831">
        <v>376</v>
      </c>
      <c r="L17" s="831">
        <v>14288</v>
      </c>
      <c r="M17" s="822"/>
      <c r="N17" s="822">
        <v>38</v>
      </c>
      <c r="O17" s="831">
        <v>449</v>
      </c>
      <c r="P17" s="831">
        <v>17960</v>
      </c>
      <c r="Q17" s="827"/>
      <c r="R17" s="832">
        <v>40</v>
      </c>
    </row>
    <row r="18" spans="1:18" ht="14.45" customHeight="1" x14ac:dyDescent="0.2">
      <c r="A18" s="821" t="s">
        <v>2281</v>
      </c>
      <c r="B18" s="822" t="s">
        <v>2282</v>
      </c>
      <c r="C18" s="822" t="s">
        <v>1698</v>
      </c>
      <c r="D18" s="822" t="s">
        <v>2296</v>
      </c>
      <c r="E18" s="822" t="s">
        <v>2307</v>
      </c>
      <c r="F18" s="822" t="s">
        <v>2308</v>
      </c>
      <c r="G18" s="831">
        <v>466</v>
      </c>
      <c r="H18" s="831">
        <v>83414</v>
      </c>
      <c r="I18" s="822"/>
      <c r="J18" s="822">
        <v>179</v>
      </c>
      <c r="K18" s="831">
        <v>517</v>
      </c>
      <c r="L18" s="831">
        <v>93060</v>
      </c>
      <c r="M18" s="822"/>
      <c r="N18" s="822">
        <v>180</v>
      </c>
      <c r="O18" s="831">
        <v>555</v>
      </c>
      <c r="P18" s="831">
        <v>107670</v>
      </c>
      <c r="Q18" s="827"/>
      <c r="R18" s="832">
        <v>194</v>
      </c>
    </row>
    <row r="19" spans="1:18" ht="14.45" customHeight="1" x14ac:dyDescent="0.2">
      <c r="A19" s="821" t="s">
        <v>2281</v>
      </c>
      <c r="B19" s="822" t="s">
        <v>2282</v>
      </c>
      <c r="C19" s="822" t="s">
        <v>1698</v>
      </c>
      <c r="D19" s="822" t="s">
        <v>2296</v>
      </c>
      <c r="E19" s="822" t="s">
        <v>2309</v>
      </c>
      <c r="F19" s="822" t="s">
        <v>2310</v>
      </c>
      <c r="G19" s="831">
        <v>6</v>
      </c>
      <c r="H19" s="831">
        <v>1362</v>
      </c>
      <c r="I19" s="822"/>
      <c r="J19" s="822">
        <v>227</v>
      </c>
      <c r="K19" s="831">
        <v>5</v>
      </c>
      <c r="L19" s="831">
        <v>1150</v>
      </c>
      <c r="M19" s="822"/>
      <c r="N19" s="822">
        <v>230</v>
      </c>
      <c r="O19" s="831">
        <v>47</v>
      </c>
      <c r="P19" s="831">
        <v>11421</v>
      </c>
      <c r="Q19" s="827"/>
      <c r="R19" s="832">
        <v>243</v>
      </c>
    </row>
    <row r="20" spans="1:18" ht="14.45" customHeight="1" x14ac:dyDescent="0.2">
      <c r="A20" s="821" t="s">
        <v>2281</v>
      </c>
      <c r="B20" s="822" t="s">
        <v>2282</v>
      </c>
      <c r="C20" s="822" t="s">
        <v>1698</v>
      </c>
      <c r="D20" s="822" t="s">
        <v>2296</v>
      </c>
      <c r="E20" s="822" t="s">
        <v>2311</v>
      </c>
      <c r="F20" s="822" t="s">
        <v>2312</v>
      </c>
      <c r="G20" s="831">
        <v>92</v>
      </c>
      <c r="H20" s="831">
        <v>0</v>
      </c>
      <c r="I20" s="822"/>
      <c r="J20" s="822">
        <v>0</v>
      </c>
      <c r="K20" s="831">
        <v>82</v>
      </c>
      <c r="L20" s="831">
        <v>0</v>
      </c>
      <c r="M20" s="822"/>
      <c r="N20" s="822">
        <v>0</v>
      </c>
      <c r="O20" s="831">
        <v>88</v>
      </c>
      <c r="P20" s="831">
        <v>0</v>
      </c>
      <c r="Q20" s="827"/>
      <c r="R20" s="832">
        <v>0</v>
      </c>
    </row>
    <row r="21" spans="1:18" ht="14.45" customHeight="1" x14ac:dyDescent="0.2">
      <c r="A21" s="821" t="s">
        <v>2281</v>
      </c>
      <c r="B21" s="822" t="s">
        <v>2282</v>
      </c>
      <c r="C21" s="822" t="s">
        <v>1698</v>
      </c>
      <c r="D21" s="822" t="s">
        <v>2296</v>
      </c>
      <c r="E21" s="822" t="s">
        <v>2313</v>
      </c>
      <c r="F21" s="822" t="s">
        <v>2314</v>
      </c>
      <c r="G21" s="831">
        <v>789</v>
      </c>
      <c r="H21" s="831">
        <v>91524</v>
      </c>
      <c r="I21" s="822"/>
      <c r="J21" s="822">
        <v>116</v>
      </c>
      <c r="K21" s="831">
        <v>830</v>
      </c>
      <c r="L21" s="831">
        <v>97110</v>
      </c>
      <c r="M21" s="822"/>
      <c r="N21" s="822">
        <v>117</v>
      </c>
      <c r="O21" s="831">
        <v>819</v>
      </c>
      <c r="P21" s="831">
        <v>104013</v>
      </c>
      <c r="Q21" s="827"/>
      <c r="R21" s="832">
        <v>127</v>
      </c>
    </row>
    <row r="22" spans="1:18" ht="14.45" customHeight="1" x14ac:dyDescent="0.2">
      <c r="A22" s="821" t="s">
        <v>2281</v>
      </c>
      <c r="B22" s="822" t="s">
        <v>2282</v>
      </c>
      <c r="C22" s="822" t="s">
        <v>1698</v>
      </c>
      <c r="D22" s="822" t="s">
        <v>2296</v>
      </c>
      <c r="E22" s="822" t="s">
        <v>2315</v>
      </c>
      <c r="F22" s="822" t="s">
        <v>2316</v>
      </c>
      <c r="G22" s="831"/>
      <c r="H22" s="831"/>
      <c r="I22" s="822"/>
      <c r="J22" s="822"/>
      <c r="K22" s="831"/>
      <c r="L22" s="831"/>
      <c r="M22" s="822"/>
      <c r="N22" s="822"/>
      <c r="O22" s="831">
        <v>1</v>
      </c>
      <c r="P22" s="831">
        <v>60</v>
      </c>
      <c r="Q22" s="827"/>
      <c r="R22" s="832">
        <v>60</v>
      </c>
    </row>
    <row r="23" spans="1:18" ht="14.45" customHeight="1" x14ac:dyDescent="0.2">
      <c r="A23" s="821" t="s">
        <v>2281</v>
      </c>
      <c r="B23" s="822" t="s">
        <v>2282</v>
      </c>
      <c r="C23" s="822" t="s">
        <v>1698</v>
      </c>
      <c r="D23" s="822" t="s">
        <v>2296</v>
      </c>
      <c r="E23" s="822" t="s">
        <v>2317</v>
      </c>
      <c r="F23" s="822" t="s">
        <v>2318</v>
      </c>
      <c r="G23" s="831">
        <v>91</v>
      </c>
      <c r="H23" s="831">
        <v>3003</v>
      </c>
      <c r="I23" s="822"/>
      <c r="J23" s="822">
        <v>33</v>
      </c>
      <c r="K23" s="831">
        <v>86</v>
      </c>
      <c r="L23" s="831">
        <v>2838</v>
      </c>
      <c r="M23" s="822"/>
      <c r="N23" s="822">
        <v>33</v>
      </c>
      <c r="O23" s="831">
        <v>93</v>
      </c>
      <c r="P23" s="831">
        <v>3162</v>
      </c>
      <c r="Q23" s="827"/>
      <c r="R23" s="832">
        <v>34</v>
      </c>
    </row>
    <row r="24" spans="1:18" ht="14.45" customHeight="1" x14ac:dyDescent="0.2">
      <c r="A24" s="821" t="s">
        <v>2281</v>
      </c>
      <c r="B24" s="822" t="s">
        <v>2282</v>
      </c>
      <c r="C24" s="822" t="s">
        <v>1698</v>
      </c>
      <c r="D24" s="822" t="s">
        <v>2296</v>
      </c>
      <c r="E24" s="822" t="s">
        <v>2319</v>
      </c>
      <c r="F24" s="822" t="s">
        <v>2320</v>
      </c>
      <c r="G24" s="831">
        <v>262</v>
      </c>
      <c r="H24" s="831">
        <v>93796</v>
      </c>
      <c r="I24" s="822"/>
      <c r="J24" s="822">
        <v>358</v>
      </c>
      <c r="K24" s="831">
        <v>285</v>
      </c>
      <c r="L24" s="831">
        <v>102600</v>
      </c>
      <c r="M24" s="822"/>
      <c r="N24" s="822">
        <v>360</v>
      </c>
      <c r="O24" s="831">
        <v>198</v>
      </c>
      <c r="P24" s="831">
        <v>76824</v>
      </c>
      <c r="Q24" s="827"/>
      <c r="R24" s="832">
        <v>388</v>
      </c>
    </row>
    <row r="25" spans="1:18" ht="14.45" customHeight="1" x14ac:dyDescent="0.2">
      <c r="A25" s="821" t="s">
        <v>2281</v>
      </c>
      <c r="B25" s="822" t="s">
        <v>2282</v>
      </c>
      <c r="C25" s="822" t="s">
        <v>1698</v>
      </c>
      <c r="D25" s="822" t="s">
        <v>2296</v>
      </c>
      <c r="E25" s="822" t="s">
        <v>2321</v>
      </c>
      <c r="F25" s="822" t="s">
        <v>2322</v>
      </c>
      <c r="G25" s="831">
        <v>89</v>
      </c>
      <c r="H25" s="831">
        <v>6675</v>
      </c>
      <c r="I25" s="822"/>
      <c r="J25" s="822">
        <v>75</v>
      </c>
      <c r="K25" s="831">
        <v>101</v>
      </c>
      <c r="L25" s="831">
        <v>7676</v>
      </c>
      <c r="M25" s="822"/>
      <c r="N25" s="822">
        <v>76</v>
      </c>
      <c r="O25" s="831">
        <v>86</v>
      </c>
      <c r="P25" s="831">
        <v>6966</v>
      </c>
      <c r="Q25" s="827"/>
      <c r="R25" s="832">
        <v>81</v>
      </c>
    </row>
    <row r="26" spans="1:18" ht="14.45" customHeight="1" x14ac:dyDescent="0.2">
      <c r="A26" s="821" t="s">
        <v>2281</v>
      </c>
      <c r="B26" s="822" t="s">
        <v>2282</v>
      </c>
      <c r="C26" s="822" t="s">
        <v>1698</v>
      </c>
      <c r="D26" s="822" t="s">
        <v>2296</v>
      </c>
      <c r="E26" s="822" t="s">
        <v>2323</v>
      </c>
      <c r="F26" s="822" t="s">
        <v>2324</v>
      </c>
      <c r="G26" s="831">
        <v>19</v>
      </c>
      <c r="H26" s="831">
        <v>13433</v>
      </c>
      <c r="I26" s="822"/>
      <c r="J26" s="822">
        <v>707</v>
      </c>
      <c r="K26" s="831">
        <v>12</v>
      </c>
      <c r="L26" s="831">
        <v>8532</v>
      </c>
      <c r="M26" s="822"/>
      <c r="N26" s="822">
        <v>711</v>
      </c>
      <c r="O26" s="831">
        <v>2</v>
      </c>
      <c r="P26" s="831">
        <v>1536</v>
      </c>
      <c r="Q26" s="827"/>
      <c r="R26" s="832">
        <v>768</v>
      </c>
    </row>
    <row r="27" spans="1:18" ht="14.45" customHeight="1" x14ac:dyDescent="0.2">
      <c r="A27" s="821" t="s">
        <v>2281</v>
      </c>
      <c r="B27" s="822" t="s">
        <v>2282</v>
      </c>
      <c r="C27" s="822" t="s">
        <v>1698</v>
      </c>
      <c r="D27" s="822" t="s">
        <v>2296</v>
      </c>
      <c r="E27" s="822" t="s">
        <v>2325</v>
      </c>
      <c r="F27" s="822" t="s">
        <v>2326</v>
      </c>
      <c r="G27" s="831"/>
      <c r="H27" s="831"/>
      <c r="I27" s="822"/>
      <c r="J27" s="822"/>
      <c r="K27" s="831"/>
      <c r="L27" s="831"/>
      <c r="M27" s="822"/>
      <c r="N27" s="822"/>
      <c r="O27" s="831">
        <v>1</v>
      </c>
      <c r="P27" s="831">
        <v>243</v>
      </c>
      <c r="Q27" s="827"/>
      <c r="R27" s="832">
        <v>243</v>
      </c>
    </row>
    <row r="28" spans="1:18" ht="14.45" customHeight="1" x14ac:dyDescent="0.2">
      <c r="A28" s="821" t="s">
        <v>2281</v>
      </c>
      <c r="B28" s="822" t="s">
        <v>2282</v>
      </c>
      <c r="C28" s="822" t="s">
        <v>1698</v>
      </c>
      <c r="D28" s="822" t="s">
        <v>2296</v>
      </c>
      <c r="E28" s="822" t="s">
        <v>2327</v>
      </c>
      <c r="F28" s="822" t="s">
        <v>2328</v>
      </c>
      <c r="G28" s="831"/>
      <c r="H28" s="831"/>
      <c r="I28" s="822"/>
      <c r="J28" s="822"/>
      <c r="K28" s="831"/>
      <c r="L28" s="831"/>
      <c r="M28" s="822"/>
      <c r="N28" s="822"/>
      <c r="O28" s="831">
        <v>6</v>
      </c>
      <c r="P28" s="831">
        <v>498</v>
      </c>
      <c r="Q28" s="827"/>
      <c r="R28" s="832">
        <v>83</v>
      </c>
    </row>
    <row r="29" spans="1:18" ht="14.45" customHeight="1" x14ac:dyDescent="0.2">
      <c r="A29" s="821" t="s">
        <v>2281</v>
      </c>
      <c r="B29" s="822" t="s">
        <v>2282</v>
      </c>
      <c r="C29" s="822" t="s">
        <v>1698</v>
      </c>
      <c r="D29" s="822" t="s">
        <v>2296</v>
      </c>
      <c r="E29" s="822" t="s">
        <v>2329</v>
      </c>
      <c r="F29" s="822" t="s">
        <v>2330</v>
      </c>
      <c r="G29" s="831"/>
      <c r="H29" s="831"/>
      <c r="I29" s="822"/>
      <c r="J29" s="822"/>
      <c r="K29" s="831"/>
      <c r="L29" s="831"/>
      <c r="M29" s="822"/>
      <c r="N29" s="822"/>
      <c r="O29" s="831">
        <v>1</v>
      </c>
      <c r="P29" s="831">
        <v>243</v>
      </c>
      <c r="Q29" s="827"/>
      <c r="R29" s="832">
        <v>243</v>
      </c>
    </row>
    <row r="30" spans="1:18" ht="14.45" customHeight="1" x14ac:dyDescent="0.2">
      <c r="A30" s="821" t="s">
        <v>2281</v>
      </c>
      <c r="B30" s="822" t="s">
        <v>2282</v>
      </c>
      <c r="C30" s="822" t="s">
        <v>1698</v>
      </c>
      <c r="D30" s="822" t="s">
        <v>2296</v>
      </c>
      <c r="E30" s="822" t="s">
        <v>2331</v>
      </c>
      <c r="F30" s="822" t="s">
        <v>2332</v>
      </c>
      <c r="G30" s="831">
        <v>1</v>
      </c>
      <c r="H30" s="831">
        <v>61</v>
      </c>
      <c r="I30" s="822"/>
      <c r="J30" s="822">
        <v>61</v>
      </c>
      <c r="K30" s="831">
        <v>1</v>
      </c>
      <c r="L30" s="831">
        <v>62</v>
      </c>
      <c r="M30" s="822"/>
      <c r="N30" s="822">
        <v>62</v>
      </c>
      <c r="O30" s="831">
        <v>3</v>
      </c>
      <c r="P30" s="831">
        <v>198</v>
      </c>
      <c r="Q30" s="827"/>
      <c r="R30" s="832">
        <v>66</v>
      </c>
    </row>
    <row r="31" spans="1:18" ht="14.45" customHeight="1" x14ac:dyDescent="0.2">
      <c r="A31" s="821" t="s">
        <v>2281</v>
      </c>
      <c r="B31" s="822" t="s">
        <v>2282</v>
      </c>
      <c r="C31" s="822" t="s">
        <v>1698</v>
      </c>
      <c r="D31" s="822" t="s">
        <v>2296</v>
      </c>
      <c r="E31" s="822" t="s">
        <v>2333</v>
      </c>
      <c r="F31" s="822" t="s">
        <v>2334</v>
      </c>
      <c r="G31" s="831"/>
      <c r="H31" s="831"/>
      <c r="I31" s="822"/>
      <c r="J31" s="822"/>
      <c r="K31" s="831"/>
      <c r="L31" s="831"/>
      <c r="M31" s="822"/>
      <c r="N31" s="822"/>
      <c r="O31" s="831">
        <v>3</v>
      </c>
      <c r="P31" s="831">
        <v>600</v>
      </c>
      <c r="Q31" s="827"/>
      <c r="R31" s="832">
        <v>200</v>
      </c>
    </row>
    <row r="32" spans="1:18" ht="14.45" customHeight="1" x14ac:dyDescent="0.2">
      <c r="A32" s="821" t="s">
        <v>2281</v>
      </c>
      <c r="B32" s="822" t="s">
        <v>2282</v>
      </c>
      <c r="C32" s="822" t="s">
        <v>1698</v>
      </c>
      <c r="D32" s="822" t="s">
        <v>2296</v>
      </c>
      <c r="E32" s="822" t="s">
        <v>2335</v>
      </c>
      <c r="F32" s="822" t="s">
        <v>2336</v>
      </c>
      <c r="G32" s="831"/>
      <c r="H32" s="831"/>
      <c r="I32" s="822"/>
      <c r="J32" s="822"/>
      <c r="K32" s="831"/>
      <c r="L32" s="831"/>
      <c r="M32" s="822"/>
      <c r="N32" s="822"/>
      <c r="O32" s="831">
        <v>29</v>
      </c>
      <c r="P32" s="831">
        <v>3538</v>
      </c>
      <c r="Q32" s="827"/>
      <c r="R32" s="832">
        <v>122</v>
      </c>
    </row>
    <row r="33" spans="1:18" ht="14.45" customHeight="1" x14ac:dyDescent="0.2">
      <c r="A33" s="821" t="s">
        <v>2281</v>
      </c>
      <c r="B33" s="822" t="s">
        <v>2282</v>
      </c>
      <c r="C33" s="822" t="s">
        <v>1698</v>
      </c>
      <c r="D33" s="822" t="s">
        <v>2296</v>
      </c>
      <c r="E33" s="822" t="s">
        <v>2337</v>
      </c>
      <c r="F33" s="822" t="s">
        <v>2338</v>
      </c>
      <c r="G33" s="831">
        <v>4</v>
      </c>
      <c r="H33" s="831">
        <v>416</v>
      </c>
      <c r="I33" s="822"/>
      <c r="J33" s="822">
        <v>104</v>
      </c>
      <c r="K33" s="831">
        <v>33</v>
      </c>
      <c r="L33" s="831">
        <v>3465</v>
      </c>
      <c r="M33" s="822"/>
      <c r="N33" s="822">
        <v>105</v>
      </c>
      <c r="O33" s="831">
        <v>79</v>
      </c>
      <c r="P33" s="831">
        <v>8690</v>
      </c>
      <c r="Q33" s="827"/>
      <c r="R33" s="832">
        <v>110</v>
      </c>
    </row>
    <row r="34" spans="1:18" ht="14.45" customHeight="1" x14ac:dyDescent="0.2">
      <c r="A34" s="821" t="s">
        <v>2281</v>
      </c>
      <c r="B34" s="822" t="s">
        <v>2282</v>
      </c>
      <c r="C34" s="822" t="s">
        <v>1698</v>
      </c>
      <c r="D34" s="822" t="s">
        <v>2296</v>
      </c>
      <c r="E34" s="822" t="s">
        <v>2339</v>
      </c>
      <c r="F34" s="822" t="s">
        <v>2340</v>
      </c>
      <c r="G34" s="831"/>
      <c r="H34" s="831"/>
      <c r="I34" s="822"/>
      <c r="J34" s="822"/>
      <c r="K34" s="831"/>
      <c r="L34" s="831"/>
      <c r="M34" s="822"/>
      <c r="N34" s="822"/>
      <c r="O34" s="831">
        <v>1</v>
      </c>
      <c r="P34" s="831">
        <v>234</v>
      </c>
      <c r="Q34" s="827"/>
      <c r="R34" s="832">
        <v>234</v>
      </c>
    </row>
    <row r="35" spans="1:18" ht="14.45" customHeight="1" x14ac:dyDescent="0.2">
      <c r="A35" s="821" t="s">
        <v>2281</v>
      </c>
      <c r="B35" s="822" t="s">
        <v>2282</v>
      </c>
      <c r="C35" s="822" t="s">
        <v>1698</v>
      </c>
      <c r="D35" s="822" t="s">
        <v>2296</v>
      </c>
      <c r="E35" s="822" t="s">
        <v>2341</v>
      </c>
      <c r="F35" s="822" t="s">
        <v>2340</v>
      </c>
      <c r="G35" s="831"/>
      <c r="H35" s="831"/>
      <c r="I35" s="822"/>
      <c r="J35" s="822"/>
      <c r="K35" s="831"/>
      <c r="L35" s="831"/>
      <c r="M35" s="822"/>
      <c r="N35" s="822"/>
      <c r="O35" s="831">
        <v>4</v>
      </c>
      <c r="P35" s="831">
        <v>468</v>
      </c>
      <c r="Q35" s="827"/>
      <c r="R35" s="832">
        <v>117</v>
      </c>
    </row>
    <row r="36" spans="1:18" ht="14.45" customHeight="1" x14ac:dyDescent="0.2">
      <c r="A36" s="821" t="s">
        <v>2281</v>
      </c>
      <c r="B36" s="822" t="s">
        <v>2282</v>
      </c>
      <c r="C36" s="822" t="s">
        <v>1698</v>
      </c>
      <c r="D36" s="822" t="s">
        <v>2296</v>
      </c>
      <c r="E36" s="822" t="s">
        <v>2342</v>
      </c>
      <c r="F36" s="822"/>
      <c r="G36" s="831"/>
      <c r="H36" s="831"/>
      <c r="I36" s="822"/>
      <c r="J36" s="822"/>
      <c r="K36" s="831"/>
      <c r="L36" s="831"/>
      <c r="M36" s="822"/>
      <c r="N36" s="822"/>
      <c r="O36" s="831">
        <v>0</v>
      </c>
      <c r="P36" s="831">
        <v>0</v>
      </c>
      <c r="Q36" s="827"/>
      <c r="R36" s="832"/>
    </row>
    <row r="37" spans="1:18" ht="14.45" customHeight="1" x14ac:dyDescent="0.2">
      <c r="A37" s="821" t="s">
        <v>2281</v>
      </c>
      <c r="B37" s="822" t="s">
        <v>2282</v>
      </c>
      <c r="C37" s="822" t="s">
        <v>1698</v>
      </c>
      <c r="D37" s="822" t="s">
        <v>2296</v>
      </c>
      <c r="E37" s="822" t="s">
        <v>2343</v>
      </c>
      <c r="F37" s="822" t="s">
        <v>2344</v>
      </c>
      <c r="G37" s="831"/>
      <c r="H37" s="831"/>
      <c r="I37" s="822"/>
      <c r="J37" s="822"/>
      <c r="K37" s="831"/>
      <c r="L37" s="831"/>
      <c r="M37" s="822"/>
      <c r="N37" s="822"/>
      <c r="O37" s="831">
        <v>251</v>
      </c>
      <c r="P37" s="831">
        <v>222637</v>
      </c>
      <c r="Q37" s="827"/>
      <c r="R37" s="832">
        <v>887</v>
      </c>
    </row>
    <row r="38" spans="1:18" ht="14.45" customHeight="1" x14ac:dyDescent="0.2">
      <c r="A38" s="821" t="s">
        <v>2281</v>
      </c>
      <c r="B38" s="822" t="s">
        <v>2282</v>
      </c>
      <c r="C38" s="822" t="s">
        <v>1698</v>
      </c>
      <c r="D38" s="822" t="s">
        <v>2296</v>
      </c>
      <c r="E38" s="822" t="s">
        <v>2345</v>
      </c>
      <c r="F38" s="822" t="s">
        <v>2346</v>
      </c>
      <c r="G38" s="831"/>
      <c r="H38" s="831"/>
      <c r="I38" s="822"/>
      <c r="J38" s="822"/>
      <c r="K38" s="831"/>
      <c r="L38" s="831"/>
      <c r="M38" s="822"/>
      <c r="N38" s="822"/>
      <c r="O38" s="831">
        <v>109</v>
      </c>
      <c r="P38" s="831">
        <v>6867</v>
      </c>
      <c r="Q38" s="827"/>
      <c r="R38" s="832">
        <v>63</v>
      </c>
    </row>
    <row r="39" spans="1:18" ht="14.45" customHeight="1" thickBot="1" x14ac:dyDescent="0.25">
      <c r="A39" s="813" t="s">
        <v>2281</v>
      </c>
      <c r="B39" s="814" t="s">
        <v>2282</v>
      </c>
      <c r="C39" s="814" t="s">
        <v>1698</v>
      </c>
      <c r="D39" s="814" t="s">
        <v>2296</v>
      </c>
      <c r="E39" s="814" t="s">
        <v>2347</v>
      </c>
      <c r="F39" s="814" t="s">
        <v>2348</v>
      </c>
      <c r="G39" s="833"/>
      <c r="H39" s="833"/>
      <c r="I39" s="814"/>
      <c r="J39" s="814"/>
      <c r="K39" s="833"/>
      <c r="L39" s="833"/>
      <c r="M39" s="814"/>
      <c r="N39" s="814"/>
      <c r="O39" s="833">
        <v>206</v>
      </c>
      <c r="P39" s="833">
        <v>63860</v>
      </c>
      <c r="Q39" s="819"/>
      <c r="R39" s="834">
        <v>310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5FF8798-08E4-40FC-A9D8-D7BACA302CF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2350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2474</v>
      </c>
      <c r="I3" s="208">
        <f t="shared" si="0"/>
        <v>2460638.0300000003</v>
      </c>
      <c r="J3" s="78"/>
      <c r="K3" s="78"/>
      <c r="L3" s="208">
        <f t="shared" si="0"/>
        <v>2501</v>
      </c>
      <c r="M3" s="208">
        <f t="shared" si="0"/>
        <v>2340019</v>
      </c>
      <c r="N3" s="78"/>
      <c r="O3" s="78"/>
      <c r="P3" s="208">
        <f t="shared" si="0"/>
        <v>3249.1</v>
      </c>
      <c r="Q3" s="208">
        <f t="shared" si="0"/>
        <v>2881899.88</v>
      </c>
      <c r="R3" s="79">
        <f>IF(M3=0,0,Q3/M3)</f>
        <v>1.2315711453624949</v>
      </c>
      <c r="S3" s="209">
        <f>IF(P3=0,0,Q3/P3)</f>
        <v>886.98405096796034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2281</v>
      </c>
      <c r="B6" s="807" t="s">
        <v>2282</v>
      </c>
      <c r="C6" s="807" t="s">
        <v>2283</v>
      </c>
      <c r="D6" s="807" t="s">
        <v>2270</v>
      </c>
      <c r="E6" s="807" t="s">
        <v>2284</v>
      </c>
      <c r="F6" s="807" t="s">
        <v>2285</v>
      </c>
      <c r="G6" s="807" t="s">
        <v>2286</v>
      </c>
      <c r="H6" s="225">
        <v>0</v>
      </c>
      <c r="I6" s="225">
        <v>1.7462298274040222E-10</v>
      </c>
      <c r="J6" s="807"/>
      <c r="K6" s="807"/>
      <c r="L6" s="225">
        <v>0</v>
      </c>
      <c r="M6" s="225">
        <v>0</v>
      </c>
      <c r="N6" s="807"/>
      <c r="O6" s="807"/>
      <c r="P6" s="225">
        <v>0</v>
      </c>
      <c r="Q6" s="225">
        <v>0</v>
      </c>
      <c r="R6" s="812"/>
      <c r="S6" s="830"/>
    </row>
    <row r="7" spans="1:19" ht="14.45" customHeight="1" x14ac:dyDescent="0.2">
      <c r="A7" s="821" t="s">
        <v>2281</v>
      </c>
      <c r="B7" s="822" t="s">
        <v>2282</v>
      </c>
      <c r="C7" s="822" t="s">
        <v>2283</v>
      </c>
      <c r="D7" s="822" t="s">
        <v>2270</v>
      </c>
      <c r="E7" s="822" t="s">
        <v>2284</v>
      </c>
      <c r="F7" s="822" t="s">
        <v>2287</v>
      </c>
      <c r="G7" s="822" t="s">
        <v>2286</v>
      </c>
      <c r="H7" s="831">
        <v>0</v>
      </c>
      <c r="I7" s="831">
        <v>-2.5465851649641991E-11</v>
      </c>
      <c r="J7" s="822"/>
      <c r="K7" s="822"/>
      <c r="L7" s="831">
        <v>0</v>
      </c>
      <c r="M7" s="831">
        <v>0</v>
      </c>
      <c r="N7" s="822"/>
      <c r="O7" s="822"/>
      <c r="P7" s="831">
        <v>0</v>
      </c>
      <c r="Q7" s="831">
        <v>0</v>
      </c>
      <c r="R7" s="827"/>
      <c r="S7" s="832"/>
    </row>
    <row r="8" spans="1:19" ht="14.45" customHeight="1" x14ac:dyDescent="0.2">
      <c r="A8" s="821" t="s">
        <v>2281</v>
      </c>
      <c r="B8" s="822" t="s">
        <v>2282</v>
      </c>
      <c r="C8" s="822" t="s">
        <v>1698</v>
      </c>
      <c r="D8" s="822" t="s">
        <v>2270</v>
      </c>
      <c r="E8" s="822" t="s">
        <v>2296</v>
      </c>
      <c r="F8" s="822" t="s">
        <v>2305</v>
      </c>
      <c r="G8" s="822" t="s">
        <v>2306</v>
      </c>
      <c r="H8" s="831">
        <v>1</v>
      </c>
      <c r="I8" s="831">
        <v>38</v>
      </c>
      <c r="J8" s="822"/>
      <c r="K8" s="822">
        <v>38</v>
      </c>
      <c r="L8" s="831"/>
      <c r="M8" s="831"/>
      <c r="N8" s="822"/>
      <c r="O8" s="822"/>
      <c r="P8" s="831">
        <v>1</v>
      </c>
      <c r="Q8" s="831">
        <v>40</v>
      </c>
      <c r="R8" s="827"/>
      <c r="S8" s="832">
        <v>40</v>
      </c>
    </row>
    <row r="9" spans="1:19" ht="14.45" customHeight="1" x14ac:dyDescent="0.2">
      <c r="A9" s="821" t="s">
        <v>2281</v>
      </c>
      <c r="B9" s="822" t="s">
        <v>2282</v>
      </c>
      <c r="C9" s="822" t="s">
        <v>1698</v>
      </c>
      <c r="D9" s="822" t="s">
        <v>2270</v>
      </c>
      <c r="E9" s="822" t="s">
        <v>2296</v>
      </c>
      <c r="F9" s="822" t="s">
        <v>2307</v>
      </c>
      <c r="G9" s="822" t="s">
        <v>2308</v>
      </c>
      <c r="H9" s="831"/>
      <c r="I9" s="831"/>
      <c r="J9" s="822"/>
      <c r="K9" s="822"/>
      <c r="L9" s="831">
        <v>2</v>
      </c>
      <c r="M9" s="831">
        <v>360</v>
      </c>
      <c r="N9" s="822"/>
      <c r="O9" s="822">
        <v>180</v>
      </c>
      <c r="P9" s="831"/>
      <c r="Q9" s="831"/>
      <c r="R9" s="827"/>
      <c r="S9" s="832"/>
    </row>
    <row r="10" spans="1:19" ht="14.45" customHeight="1" x14ac:dyDescent="0.2">
      <c r="A10" s="821" t="s">
        <v>2281</v>
      </c>
      <c r="B10" s="822" t="s">
        <v>2282</v>
      </c>
      <c r="C10" s="822" t="s">
        <v>1698</v>
      </c>
      <c r="D10" s="822" t="s">
        <v>2270</v>
      </c>
      <c r="E10" s="822" t="s">
        <v>2296</v>
      </c>
      <c r="F10" s="822" t="s">
        <v>2311</v>
      </c>
      <c r="G10" s="822" t="s">
        <v>2312</v>
      </c>
      <c r="H10" s="831"/>
      <c r="I10" s="831"/>
      <c r="J10" s="822"/>
      <c r="K10" s="822"/>
      <c r="L10" s="831">
        <v>1</v>
      </c>
      <c r="M10" s="831">
        <v>0</v>
      </c>
      <c r="N10" s="822"/>
      <c r="O10" s="822">
        <v>0</v>
      </c>
      <c r="P10" s="831">
        <v>2</v>
      </c>
      <c r="Q10" s="831">
        <v>0</v>
      </c>
      <c r="R10" s="827"/>
      <c r="S10" s="832">
        <v>0</v>
      </c>
    </row>
    <row r="11" spans="1:19" ht="14.45" customHeight="1" x14ac:dyDescent="0.2">
      <c r="A11" s="821" t="s">
        <v>2281</v>
      </c>
      <c r="B11" s="822" t="s">
        <v>2282</v>
      </c>
      <c r="C11" s="822" t="s">
        <v>1698</v>
      </c>
      <c r="D11" s="822" t="s">
        <v>2270</v>
      </c>
      <c r="E11" s="822" t="s">
        <v>2296</v>
      </c>
      <c r="F11" s="822" t="s">
        <v>2313</v>
      </c>
      <c r="G11" s="822" t="s">
        <v>2314</v>
      </c>
      <c r="H11" s="831">
        <v>46</v>
      </c>
      <c r="I11" s="831">
        <v>5336</v>
      </c>
      <c r="J11" s="822"/>
      <c r="K11" s="822">
        <v>116</v>
      </c>
      <c r="L11" s="831">
        <v>45</v>
      </c>
      <c r="M11" s="831">
        <v>5265</v>
      </c>
      <c r="N11" s="822"/>
      <c r="O11" s="822">
        <v>117</v>
      </c>
      <c r="P11" s="831">
        <v>60</v>
      </c>
      <c r="Q11" s="831">
        <v>7620</v>
      </c>
      <c r="R11" s="827"/>
      <c r="S11" s="832">
        <v>127</v>
      </c>
    </row>
    <row r="12" spans="1:19" ht="14.45" customHeight="1" x14ac:dyDescent="0.2">
      <c r="A12" s="821" t="s">
        <v>2281</v>
      </c>
      <c r="B12" s="822" t="s">
        <v>2282</v>
      </c>
      <c r="C12" s="822" t="s">
        <v>1698</v>
      </c>
      <c r="D12" s="822" t="s">
        <v>2270</v>
      </c>
      <c r="E12" s="822" t="s">
        <v>2296</v>
      </c>
      <c r="F12" s="822" t="s">
        <v>2319</v>
      </c>
      <c r="G12" s="822" t="s">
        <v>2320</v>
      </c>
      <c r="H12" s="831"/>
      <c r="I12" s="831"/>
      <c r="J12" s="822"/>
      <c r="K12" s="822"/>
      <c r="L12" s="831">
        <v>2</v>
      </c>
      <c r="M12" s="831">
        <v>720</v>
      </c>
      <c r="N12" s="822"/>
      <c r="O12" s="822">
        <v>360</v>
      </c>
      <c r="P12" s="831"/>
      <c r="Q12" s="831"/>
      <c r="R12" s="827"/>
      <c r="S12" s="832"/>
    </row>
    <row r="13" spans="1:19" ht="14.45" customHeight="1" x14ac:dyDescent="0.2">
      <c r="A13" s="821" t="s">
        <v>2281</v>
      </c>
      <c r="B13" s="822" t="s">
        <v>2282</v>
      </c>
      <c r="C13" s="822" t="s">
        <v>1698</v>
      </c>
      <c r="D13" s="822" t="s">
        <v>2270</v>
      </c>
      <c r="E13" s="822" t="s">
        <v>2296</v>
      </c>
      <c r="F13" s="822" t="s">
        <v>2347</v>
      </c>
      <c r="G13" s="822" t="s">
        <v>2348</v>
      </c>
      <c r="H13" s="831"/>
      <c r="I13" s="831"/>
      <c r="J13" s="822"/>
      <c r="K13" s="822"/>
      <c r="L13" s="831"/>
      <c r="M13" s="831"/>
      <c r="N13" s="822"/>
      <c r="O13" s="822"/>
      <c r="P13" s="831">
        <v>1</v>
      </c>
      <c r="Q13" s="831">
        <v>310</v>
      </c>
      <c r="R13" s="827"/>
      <c r="S13" s="832">
        <v>310</v>
      </c>
    </row>
    <row r="14" spans="1:19" ht="14.45" customHeight="1" x14ac:dyDescent="0.2">
      <c r="A14" s="821" t="s">
        <v>2281</v>
      </c>
      <c r="B14" s="822" t="s">
        <v>2282</v>
      </c>
      <c r="C14" s="822" t="s">
        <v>1698</v>
      </c>
      <c r="D14" s="822" t="s">
        <v>1085</v>
      </c>
      <c r="E14" s="822" t="s">
        <v>2296</v>
      </c>
      <c r="F14" s="822" t="s">
        <v>2297</v>
      </c>
      <c r="G14" s="822" t="s">
        <v>2298</v>
      </c>
      <c r="H14" s="831">
        <v>4</v>
      </c>
      <c r="I14" s="831">
        <v>124</v>
      </c>
      <c r="J14" s="822"/>
      <c r="K14" s="822">
        <v>31</v>
      </c>
      <c r="L14" s="831">
        <v>1</v>
      </c>
      <c r="M14" s="831">
        <v>31</v>
      </c>
      <c r="N14" s="822"/>
      <c r="O14" s="822">
        <v>31</v>
      </c>
      <c r="P14" s="831">
        <v>2</v>
      </c>
      <c r="Q14" s="831">
        <v>64</v>
      </c>
      <c r="R14" s="827"/>
      <c r="S14" s="832">
        <v>32</v>
      </c>
    </row>
    <row r="15" spans="1:19" ht="14.45" customHeight="1" x14ac:dyDescent="0.2">
      <c r="A15" s="821" t="s">
        <v>2281</v>
      </c>
      <c r="B15" s="822" t="s">
        <v>2282</v>
      </c>
      <c r="C15" s="822" t="s">
        <v>1698</v>
      </c>
      <c r="D15" s="822" t="s">
        <v>1085</v>
      </c>
      <c r="E15" s="822" t="s">
        <v>2296</v>
      </c>
      <c r="F15" s="822" t="s">
        <v>2299</v>
      </c>
      <c r="G15" s="822" t="s">
        <v>2300</v>
      </c>
      <c r="H15" s="831">
        <v>2</v>
      </c>
      <c r="I15" s="831">
        <v>134</v>
      </c>
      <c r="J15" s="822"/>
      <c r="K15" s="822">
        <v>67</v>
      </c>
      <c r="L15" s="831"/>
      <c r="M15" s="831"/>
      <c r="N15" s="822"/>
      <c r="O15" s="822"/>
      <c r="P15" s="831">
        <v>3</v>
      </c>
      <c r="Q15" s="831">
        <v>216</v>
      </c>
      <c r="R15" s="827"/>
      <c r="S15" s="832">
        <v>72</v>
      </c>
    </row>
    <row r="16" spans="1:19" ht="14.45" customHeight="1" x14ac:dyDescent="0.2">
      <c r="A16" s="821" t="s">
        <v>2281</v>
      </c>
      <c r="B16" s="822" t="s">
        <v>2282</v>
      </c>
      <c r="C16" s="822" t="s">
        <v>1698</v>
      </c>
      <c r="D16" s="822" t="s">
        <v>1085</v>
      </c>
      <c r="E16" s="822" t="s">
        <v>2296</v>
      </c>
      <c r="F16" s="822" t="s">
        <v>2301</v>
      </c>
      <c r="G16" s="822" t="s">
        <v>2302</v>
      </c>
      <c r="H16" s="831"/>
      <c r="I16" s="831"/>
      <c r="J16" s="822"/>
      <c r="K16" s="822"/>
      <c r="L16" s="831"/>
      <c r="M16" s="831"/>
      <c r="N16" s="822"/>
      <c r="O16" s="822"/>
      <c r="P16" s="831">
        <v>2</v>
      </c>
      <c r="Q16" s="831">
        <v>440</v>
      </c>
      <c r="R16" s="827"/>
      <c r="S16" s="832">
        <v>220</v>
      </c>
    </row>
    <row r="17" spans="1:19" ht="14.45" customHeight="1" x14ac:dyDescent="0.2">
      <c r="A17" s="821" t="s">
        <v>2281</v>
      </c>
      <c r="B17" s="822" t="s">
        <v>2282</v>
      </c>
      <c r="C17" s="822" t="s">
        <v>1698</v>
      </c>
      <c r="D17" s="822" t="s">
        <v>1085</v>
      </c>
      <c r="E17" s="822" t="s">
        <v>2296</v>
      </c>
      <c r="F17" s="822" t="s">
        <v>2305</v>
      </c>
      <c r="G17" s="822" t="s">
        <v>2306</v>
      </c>
      <c r="H17" s="831">
        <v>4</v>
      </c>
      <c r="I17" s="831">
        <v>152</v>
      </c>
      <c r="J17" s="822"/>
      <c r="K17" s="822">
        <v>38</v>
      </c>
      <c r="L17" s="831">
        <v>3</v>
      </c>
      <c r="M17" s="831">
        <v>114</v>
      </c>
      <c r="N17" s="822"/>
      <c r="O17" s="822">
        <v>38</v>
      </c>
      <c r="P17" s="831">
        <v>8</v>
      </c>
      <c r="Q17" s="831">
        <v>320</v>
      </c>
      <c r="R17" s="827"/>
      <c r="S17" s="832">
        <v>40</v>
      </c>
    </row>
    <row r="18" spans="1:19" ht="14.45" customHeight="1" x14ac:dyDescent="0.2">
      <c r="A18" s="821" t="s">
        <v>2281</v>
      </c>
      <c r="B18" s="822" t="s">
        <v>2282</v>
      </c>
      <c r="C18" s="822" t="s">
        <v>1698</v>
      </c>
      <c r="D18" s="822" t="s">
        <v>1085</v>
      </c>
      <c r="E18" s="822" t="s">
        <v>2296</v>
      </c>
      <c r="F18" s="822" t="s">
        <v>2307</v>
      </c>
      <c r="G18" s="822" t="s">
        <v>2308</v>
      </c>
      <c r="H18" s="831">
        <v>11</v>
      </c>
      <c r="I18" s="831">
        <v>1969</v>
      </c>
      <c r="J18" s="822"/>
      <c r="K18" s="822">
        <v>179</v>
      </c>
      <c r="L18" s="831"/>
      <c r="M18" s="831"/>
      <c r="N18" s="822"/>
      <c r="O18" s="822"/>
      <c r="P18" s="831">
        <v>4</v>
      </c>
      <c r="Q18" s="831">
        <v>776</v>
      </c>
      <c r="R18" s="827"/>
      <c r="S18" s="832">
        <v>194</v>
      </c>
    </row>
    <row r="19" spans="1:19" ht="14.45" customHeight="1" x14ac:dyDescent="0.2">
      <c r="A19" s="821" t="s">
        <v>2281</v>
      </c>
      <c r="B19" s="822" t="s">
        <v>2282</v>
      </c>
      <c r="C19" s="822" t="s">
        <v>1698</v>
      </c>
      <c r="D19" s="822" t="s">
        <v>1085</v>
      </c>
      <c r="E19" s="822" t="s">
        <v>2296</v>
      </c>
      <c r="F19" s="822" t="s">
        <v>2309</v>
      </c>
      <c r="G19" s="822" t="s">
        <v>2310</v>
      </c>
      <c r="H19" s="831">
        <v>3</v>
      </c>
      <c r="I19" s="831">
        <v>681</v>
      </c>
      <c r="J19" s="822"/>
      <c r="K19" s="822">
        <v>227</v>
      </c>
      <c r="L19" s="831">
        <v>1</v>
      </c>
      <c r="M19" s="831">
        <v>230</v>
      </c>
      <c r="N19" s="822"/>
      <c r="O19" s="822">
        <v>230</v>
      </c>
      <c r="P19" s="831">
        <v>3</v>
      </c>
      <c r="Q19" s="831">
        <v>729</v>
      </c>
      <c r="R19" s="827"/>
      <c r="S19" s="832">
        <v>243</v>
      </c>
    </row>
    <row r="20" spans="1:19" ht="14.45" customHeight="1" x14ac:dyDescent="0.2">
      <c r="A20" s="821" t="s">
        <v>2281</v>
      </c>
      <c r="B20" s="822" t="s">
        <v>2282</v>
      </c>
      <c r="C20" s="822" t="s">
        <v>1698</v>
      </c>
      <c r="D20" s="822" t="s">
        <v>1085</v>
      </c>
      <c r="E20" s="822" t="s">
        <v>2296</v>
      </c>
      <c r="F20" s="822" t="s">
        <v>2313</v>
      </c>
      <c r="G20" s="822" t="s">
        <v>2314</v>
      </c>
      <c r="H20" s="831">
        <v>12</v>
      </c>
      <c r="I20" s="831">
        <v>1392</v>
      </c>
      <c r="J20" s="822"/>
      <c r="K20" s="822">
        <v>116</v>
      </c>
      <c r="L20" s="831">
        <v>3</v>
      </c>
      <c r="M20" s="831">
        <v>351</v>
      </c>
      <c r="N20" s="822"/>
      <c r="O20" s="822">
        <v>117</v>
      </c>
      <c r="P20" s="831">
        <v>8</v>
      </c>
      <c r="Q20" s="831">
        <v>1016</v>
      </c>
      <c r="R20" s="827"/>
      <c r="S20" s="832">
        <v>127</v>
      </c>
    </row>
    <row r="21" spans="1:19" ht="14.45" customHeight="1" x14ac:dyDescent="0.2">
      <c r="A21" s="821" t="s">
        <v>2281</v>
      </c>
      <c r="B21" s="822" t="s">
        <v>2282</v>
      </c>
      <c r="C21" s="822" t="s">
        <v>1698</v>
      </c>
      <c r="D21" s="822" t="s">
        <v>1085</v>
      </c>
      <c r="E21" s="822" t="s">
        <v>2296</v>
      </c>
      <c r="F21" s="822" t="s">
        <v>2319</v>
      </c>
      <c r="G21" s="822" t="s">
        <v>2320</v>
      </c>
      <c r="H21" s="831"/>
      <c r="I21" s="831"/>
      <c r="J21" s="822"/>
      <c r="K21" s="822"/>
      <c r="L21" s="831">
        <v>3</v>
      </c>
      <c r="M21" s="831">
        <v>1080</v>
      </c>
      <c r="N21" s="822"/>
      <c r="O21" s="822">
        <v>360</v>
      </c>
      <c r="P21" s="831">
        <v>5</v>
      </c>
      <c r="Q21" s="831">
        <v>1940</v>
      </c>
      <c r="R21" s="827"/>
      <c r="S21" s="832">
        <v>388</v>
      </c>
    </row>
    <row r="22" spans="1:19" ht="14.45" customHeight="1" x14ac:dyDescent="0.2">
      <c r="A22" s="821" t="s">
        <v>2281</v>
      </c>
      <c r="B22" s="822" t="s">
        <v>2282</v>
      </c>
      <c r="C22" s="822" t="s">
        <v>1698</v>
      </c>
      <c r="D22" s="822" t="s">
        <v>1085</v>
      </c>
      <c r="E22" s="822" t="s">
        <v>2296</v>
      </c>
      <c r="F22" s="822" t="s">
        <v>2321</v>
      </c>
      <c r="G22" s="822" t="s">
        <v>2322</v>
      </c>
      <c r="H22" s="831">
        <v>3</v>
      </c>
      <c r="I22" s="831">
        <v>225</v>
      </c>
      <c r="J22" s="822"/>
      <c r="K22" s="822">
        <v>75</v>
      </c>
      <c r="L22" s="831">
        <v>1</v>
      </c>
      <c r="M22" s="831">
        <v>76</v>
      </c>
      <c r="N22" s="822"/>
      <c r="O22" s="822">
        <v>76</v>
      </c>
      <c r="P22" s="831">
        <v>3</v>
      </c>
      <c r="Q22" s="831">
        <v>243</v>
      </c>
      <c r="R22" s="827"/>
      <c r="S22" s="832">
        <v>81</v>
      </c>
    </row>
    <row r="23" spans="1:19" ht="14.45" customHeight="1" x14ac:dyDescent="0.2">
      <c r="A23" s="821" t="s">
        <v>2281</v>
      </c>
      <c r="B23" s="822" t="s">
        <v>2282</v>
      </c>
      <c r="C23" s="822" t="s">
        <v>1698</v>
      </c>
      <c r="D23" s="822" t="s">
        <v>1085</v>
      </c>
      <c r="E23" s="822" t="s">
        <v>2296</v>
      </c>
      <c r="F23" s="822" t="s">
        <v>2335</v>
      </c>
      <c r="G23" s="822" t="s">
        <v>2336</v>
      </c>
      <c r="H23" s="831"/>
      <c r="I23" s="831"/>
      <c r="J23" s="822"/>
      <c r="K23" s="822"/>
      <c r="L23" s="831"/>
      <c r="M23" s="831"/>
      <c r="N23" s="822"/>
      <c r="O23" s="822"/>
      <c r="P23" s="831">
        <v>2</v>
      </c>
      <c r="Q23" s="831">
        <v>244</v>
      </c>
      <c r="R23" s="827"/>
      <c r="S23" s="832">
        <v>122</v>
      </c>
    </row>
    <row r="24" spans="1:19" ht="14.45" customHeight="1" x14ac:dyDescent="0.2">
      <c r="A24" s="821" t="s">
        <v>2281</v>
      </c>
      <c r="B24" s="822" t="s">
        <v>2282</v>
      </c>
      <c r="C24" s="822" t="s">
        <v>1698</v>
      </c>
      <c r="D24" s="822" t="s">
        <v>1085</v>
      </c>
      <c r="E24" s="822" t="s">
        <v>2296</v>
      </c>
      <c r="F24" s="822" t="s">
        <v>2337</v>
      </c>
      <c r="G24" s="822" t="s">
        <v>2338</v>
      </c>
      <c r="H24" s="831"/>
      <c r="I24" s="831"/>
      <c r="J24" s="822"/>
      <c r="K24" s="822"/>
      <c r="L24" s="831">
        <v>1</v>
      </c>
      <c r="M24" s="831">
        <v>105</v>
      </c>
      <c r="N24" s="822"/>
      <c r="O24" s="822">
        <v>105</v>
      </c>
      <c r="P24" s="831">
        <v>6</v>
      </c>
      <c r="Q24" s="831">
        <v>660</v>
      </c>
      <c r="R24" s="827"/>
      <c r="S24" s="832">
        <v>110</v>
      </c>
    </row>
    <row r="25" spans="1:19" ht="14.45" customHeight="1" x14ac:dyDescent="0.2">
      <c r="A25" s="821" t="s">
        <v>2281</v>
      </c>
      <c r="B25" s="822" t="s">
        <v>2282</v>
      </c>
      <c r="C25" s="822" t="s">
        <v>1698</v>
      </c>
      <c r="D25" s="822" t="s">
        <v>1085</v>
      </c>
      <c r="E25" s="822" t="s">
        <v>2296</v>
      </c>
      <c r="F25" s="822" t="s">
        <v>2343</v>
      </c>
      <c r="G25" s="822" t="s">
        <v>2344</v>
      </c>
      <c r="H25" s="831"/>
      <c r="I25" s="831"/>
      <c r="J25" s="822"/>
      <c r="K25" s="822"/>
      <c r="L25" s="831"/>
      <c r="M25" s="831"/>
      <c r="N25" s="822"/>
      <c r="O25" s="822"/>
      <c r="P25" s="831">
        <v>5</v>
      </c>
      <c r="Q25" s="831">
        <v>4435</v>
      </c>
      <c r="R25" s="827"/>
      <c r="S25" s="832">
        <v>887</v>
      </c>
    </row>
    <row r="26" spans="1:19" ht="14.45" customHeight="1" x14ac:dyDescent="0.2">
      <c r="A26" s="821" t="s">
        <v>2281</v>
      </c>
      <c r="B26" s="822" t="s">
        <v>2282</v>
      </c>
      <c r="C26" s="822" t="s">
        <v>1698</v>
      </c>
      <c r="D26" s="822" t="s">
        <v>1085</v>
      </c>
      <c r="E26" s="822" t="s">
        <v>2296</v>
      </c>
      <c r="F26" s="822" t="s">
        <v>2345</v>
      </c>
      <c r="G26" s="822" t="s">
        <v>2346</v>
      </c>
      <c r="H26" s="831"/>
      <c r="I26" s="831"/>
      <c r="J26" s="822"/>
      <c r="K26" s="822"/>
      <c r="L26" s="831"/>
      <c r="M26" s="831"/>
      <c r="N26" s="822"/>
      <c r="O26" s="822"/>
      <c r="P26" s="831">
        <v>2</v>
      </c>
      <c r="Q26" s="831">
        <v>126</v>
      </c>
      <c r="R26" s="827"/>
      <c r="S26" s="832">
        <v>63</v>
      </c>
    </row>
    <row r="27" spans="1:19" ht="14.45" customHeight="1" x14ac:dyDescent="0.2">
      <c r="A27" s="821" t="s">
        <v>2281</v>
      </c>
      <c r="B27" s="822" t="s">
        <v>2282</v>
      </c>
      <c r="C27" s="822" t="s">
        <v>1698</v>
      </c>
      <c r="D27" s="822" t="s">
        <v>1085</v>
      </c>
      <c r="E27" s="822" t="s">
        <v>2296</v>
      </c>
      <c r="F27" s="822" t="s">
        <v>2347</v>
      </c>
      <c r="G27" s="822" t="s">
        <v>2348</v>
      </c>
      <c r="H27" s="831"/>
      <c r="I27" s="831"/>
      <c r="J27" s="822"/>
      <c r="K27" s="822"/>
      <c r="L27" s="831"/>
      <c r="M27" s="831"/>
      <c r="N27" s="822"/>
      <c r="O27" s="822"/>
      <c r="P27" s="831">
        <v>9</v>
      </c>
      <c r="Q27" s="831">
        <v>2790</v>
      </c>
      <c r="R27" s="827"/>
      <c r="S27" s="832">
        <v>310</v>
      </c>
    </row>
    <row r="28" spans="1:19" ht="14.45" customHeight="1" x14ac:dyDescent="0.2">
      <c r="A28" s="821" t="s">
        <v>2281</v>
      </c>
      <c r="B28" s="822" t="s">
        <v>2282</v>
      </c>
      <c r="C28" s="822" t="s">
        <v>1698</v>
      </c>
      <c r="D28" s="822" t="s">
        <v>1086</v>
      </c>
      <c r="E28" s="822" t="s">
        <v>2296</v>
      </c>
      <c r="F28" s="822" t="s">
        <v>2319</v>
      </c>
      <c r="G28" s="822" t="s">
        <v>2320</v>
      </c>
      <c r="H28" s="831"/>
      <c r="I28" s="831"/>
      <c r="J28" s="822"/>
      <c r="K28" s="822"/>
      <c r="L28" s="831">
        <v>1</v>
      </c>
      <c r="M28" s="831">
        <v>360</v>
      </c>
      <c r="N28" s="822"/>
      <c r="O28" s="822">
        <v>360</v>
      </c>
      <c r="P28" s="831"/>
      <c r="Q28" s="831"/>
      <c r="R28" s="827"/>
      <c r="S28" s="832"/>
    </row>
    <row r="29" spans="1:19" ht="14.45" customHeight="1" x14ac:dyDescent="0.2">
      <c r="A29" s="821" t="s">
        <v>2281</v>
      </c>
      <c r="B29" s="822" t="s">
        <v>2282</v>
      </c>
      <c r="C29" s="822" t="s">
        <v>1698</v>
      </c>
      <c r="D29" s="822" t="s">
        <v>1086</v>
      </c>
      <c r="E29" s="822" t="s">
        <v>2296</v>
      </c>
      <c r="F29" s="822" t="s">
        <v>2323</v>
      </c>
      <c r="G29" s="822" t="s">
        <v>2324</v>
      </c>
      <c r="H29" s="831"/>
      <c r="I29" s="831"/>
      <c r="J29" s="822"/>
      <c r="K29" s="822"/>
      <c r="L29" s="831">
        <v>1</v>
      </c>
      <c r="M29" s="831">
        <v>711</v>
      </c>
      <c r="N29" s="822"/>
      <c r="O29" s="822">
        <v>711</v>
      </c>
      <c r="P29" s="831"/>
      <c r="Q29" s="831"/>
      <c r="R29" s="827"/>
      <c r="S29" s="832"/>
    </row>
    <row r="30" spans="1:19" ht="14.45" customHeight="1" x14ac:dyDescent="0.2">
      <c r="A30" s="821" t="s">
        <v>2281</v>
      </c>
      <c r="B30" s="822" t="s">
        <v>2282</v>
      </c>
      <c r="C30" s="822" t="s">
        <v>1698</v>
      </c>
      <c r="D30" s="822" t="s">
        <v>1086</v>
      </c>
      <c r="E30" s="822" t="s">
        <v>2296</v>
      </c>
      <c r="F30" s="822" t="s">
        <v>2337</v>
      </c>
      <c r="G30" s="822" t="s">
        <v>2338</v>
      </c>
      <c r="H30" s="831"/>
      <c r="I30" s="831"/>
      <c r="J30" s="822"/>
      <c r="K30" s="822"/>
      <c r="L30" s="831"/>
      <c r="M30" s="831"/>
      <c r="N30" s="822"/>
      <c r="O30" s="822"/>
      <c r="P30" s="831">
        <v>1</v>
      </c>
      <c r="Q30" s="831">
        <v>110</v>
      </c>
      <c r="R30" s="827"/>
      <c r="S30" s="832">
        <v>110</v>
      </c>
    </row>
    <row r="31" spans="1:19" ht="14.45" customHeight="1" x14ac:dyDescent="0.2">
      <c r="A31" s="821" t="s">
        <v>2281</v>
      </c>
      <c r="B31" s="822" t="s">
        <v>2282</v>
      </c>
      <c r="C31" s="822" t="s">
        <v>1698</v>
      </c>
      <c r="D31" s="822" t="s">
        <v>1087</v>
      </c>
      <c r="E31" s="822" t="s">
        <v>2284</v>
      </c>
      <c r="F31" s="822" t="s">
        <v>2285</v>
      </c>
      <c r="G31" s="822" t="s">
        <v>2290</v>
      </c>
      <c r="H31" s="831">
        <v>28</v>
      </c>
      <c r="I31" s="831">
        <v>574298.4</v>
      </c>
      <c r="J31" s="822"/>
      <c r="K31" s="822">
        <v>20510.657142857144</v>
      </c>
      <c r="L31" s="831">
        <v>15</v>
      </c>
      <c r="M31" s="831">
        <v>313410</v>
      </c>
      <c r="N31" s="822"/>
      <c r="O31" s="822">
        <v>20894</v>
      </c>
      <c r="P31" s="831">
        <v>17</v>
      </c>
      <c r="Q31" s="831">
        <v>355198</v>
      </c>
      <c r="R31" s="827"/>
      <c r="S31" s="832">
        <v>20894</v>
      </c>
    </row>
    <row r="32" spans="1:19" ht="14.45" customHeight="1" x14ac:dyDescent="0.2">
      <c r="A32" s="821" t="s">
        <v>2281</v>
      </c>
      <c r="B32" s="822" t="s">
        <v>2282</v>
      </c>
      <c r="C32" s="822" t="s">
        <v>1698</v>
      </c>
      <c r="D32" s="822" t="s">
        <v>1087</v>
      </c>
      <c r="E32" s="822" t="s">
        <v>2284</v>
      </c>
      <c r="F32" s="822" t="s">
        <v>2287</v>
      </c>
      <c r="G32" s="822" t="s">
        <v>2290</v>
      </c>
      <c r="H32" s="831">
        <v>20</v>
      </c>
      <c r="I32" s="831">
        <v>205034.79000000004</v>
      </c>
      <c r="J32" s="822"/>
      <c r="K32" s="822">
        <v>10251.739500000001</v>
      </c>
      <c r="L32" s="831">
        <v>9</v>
      </c>
      <c r="M32" s="831">
        <v>94023</v>
      </c>
      <c r="N32" s="822"/>
      <c r="O32" s="822">
        <v>10447</v>
      </c>
      <c r="P32" s="831">
        <v>8</v>
      </c>
      <c r="Q32" s="831">
        <v>83576</v>
      </c>
      <c r="R32" s="827"/>
      <c r="S32" s="832">
        <v>10447</v>
      </c>
    </row>
    <row r="33" spans="1:19" ht="14.45" customHeight="1" x14ac:dyDescent="0.2">
      <c r="A33" s="821" t="s">
        <v>2281</v>
      </c>
      <c r="B33" s="822" t="s">
        <v>2282</v>
      </c>
      <c r="C33" s="822" t="s">
        <v>1698</v>
      </c>
      <c r="D33" s="822" t="s">
        <v>1087</v>
      </c>
      <c r="E33" s="822" t="s">
        <v>2296</v>
      </c>
      <c r="F33" s="822" t="s">
        <v>2299</v>
      </c>
      <c r="G33" s="822" t="s">
        <v>2300</v>
      </c>
      <c r="H33" s="831">
        <v>1</v>
      </c>
      <c r="I33" s="831">
        <v>67</v>
      </c>
      <c r="J33" s="822"/>
      <c r="K33" s="822">
        <v>67</v>
      </c>
      <c r="L33" s="831"/>
      <c r="M33" s="831"/>
      <c r="N33" s="822"/>
      <c r="O33" s="822"/>
      <c r="P33" s="831">
        <v>1</v>
      </c>
      <c r="Q33" s="831">
        <v>72</v>
      </c>
      <c r="R33" s="827"/>
      <c r="S33" s="832">
        <v>72</v>
      </c>
    </row>
    <row r="34" spans="1:19" ht="14.45" customHeight="1" x14ac:dyDescent="0.2">
      <c r="A34" s="821" t="s">
        <v>2281</v>
      </c>
      <c r="B34" s="822" t="s">
        <v>2282</v>
      </c>
      <c r="C34" s="822" t="s">
        <v>1698</v>
      </c>
      <c r="D34" s="822" t="s">
        <v>1087</v>
      </c>
      <c r="E34" s="822" t="s">
        <v>2296</v>
      </c>
      <c r="F34" s="822" t="s">
        <v>2305</v>
      </c>
      <c r="G34" s="822" t="s">
        <v>2306</v>
      </c>
      <c r="H34" s="831">
        <v>70</v>
      </c>
      <c r="I34" s="831">
        <v>2660</v>
      </c>
      <c r="J34" s="822"/>
      <c r="K34" s="822">
        <v>38</v>
      </c>
      <c r="L34" s="831">
        <v>119</v>
      </c>
      <c r="M34" s="831">
        <v>4522</v>
      </c>
      <c r="N34" s="822"/>
      <c r="O34" s="822">
        <v>38</v>
      </c>
      <c r="P34" s="831">
        <v>108</v>
      </c>
      <c r="Q34" s="831">
        <v>4320</v>
      </c>
      <c r="R34" s="827"/>
      <c r="S34" s="832">
        <v>40</v>
      </c>
    </row>
    <row r="35" spans="1:19" ht="14.45" customHeight="1" x14ac:dyDescent="0.2">
      <c r="A35" s="821" t="s">
        <v>2281</v>
      </c>
      <c r="B35" s="822" t="s">
        <v>2282</v>
      </c>
      <c r="C35" s="822" t="s">
        <v>1698</v>
      </c>
      <c r="D35" s="822" t="s">
        <v>1087</v>
      </c>
      <c r="E35" s="822" t="s">
        <v>2296</v>
      </c>
      <c r="F35" s="822" t="s">
        <v>2307</v>
      </c>
      <c r="G35" s="822" t="s">
        <v>2308</v>
      </c>
      <c r="H35" s="831">
        <v>18</v>
      </c>
      <c r="I35" s="831">
        <v>3222</v>
      </c>
      <c r="J35" s="822"/>
      <c r="K35" s="822">
        <v>179</v>
      </c>
      <c r="L35" s="831">
        <v>18</v>
      </c>
      <c r="M35" s="831">
        <v>3240</v>
      </c>
      <c r="N35" s="822"/>
      <c r="O35" s="822">
        <v>180</v>
      </c>
      <c r="P35" s="831">
        <v>48</v>
      </c>
      <c r="Q35" s="831">
        <v>9312</v>
      </c>
      <c r="R35" s="827"/>
      <c r="S35" s="832">
        <v>194</v>
      </c>
    </row>
    <row r="36" spans="1:19" ht="14.45" customHeight="1" x14ac:dyDescent="0.2">
      <c r="A36" s="821" t="s">
        <v>2281</v>
      </c>
      <c r="B36" s="822" t="s">
        <v>2282</v>
      </c>
      <c r="C36" s="822" t="s">
        <v>1698</v>
      </c>
      <c r="D36" s="822" t="s">
        <v>1087</v>
      </c>
      <c r="E36" s="822" t="s">
        <v>2296</v>
      </c>
      <c r="F36" s="822" t="s">
        <v>2309</v>
      </c>
      <c r="G36" s="822" t="s">
        <v>2310</v>
      </c>
      <c r="H36" s="831"/>
      <c r="I36" s="831"/>
      <c r="J36" s="822"/>
      <c r="K36" s="822"/>
      <c r="L36" s="831"/>
      <c r="M36" s="831"/>
      <c r="N36" s="822"/>
      <c r="O36" s="822"/>
      <c r="P36" s="831">
        <v>3</v>
      </c>
      <c r="Q36" s="831">
        <v>729</v>
      </c>
      <c r="R36" s="827"/>
      <c r="S36" s="832">
        <v>243</v>
      </c>
    </row>
    <row r="37" spans="1:19" ht="14.45" customHeight="1" x14ac:dyDescent="0.2">
      <c r="A37" s="821" t="s">
        <v>2281</v>
      </c>
      <c r="B37" s="822" t="s">
        <v>2282</v>
      </c>
      <c r="C37" s="822" t="s">
        <v>1698</v>
      </c>
      <c r="D37" s="822" t="s">
        <v>1087</v>
      </c>
      <c r="E37" s="822" t="s">
        <v>2296</v>
      </c>
      <c r="F37" s="822" t="s">
        <v>2311</v>
      </c>
      <c r="G37" s="822" t="s">
        <v>2312</v>
      </c>
      <c r="H37" s="831">
        <v>35</v>
      </c>
      <c r="I37" s="831">
        <v>0</v>
      </c>
      <c r="J37" s="822"/>
      <c r="K37" s="822">
        <v>0</v>
      </c>
      <c r="L37" s="831">
        <v>18</v>
      </c>
      <c r="M37" s="831">
        <v>0</v>
      </c>
      <c r="N37" s="822"/>
      <c r="O37" s="822">
        <v>0</v>
      </c>
      <c r="P37" s="831">
        <v>18</v>
      </c>
      <c r="Q37" s="831">
        <v>0</v>
      </c>
      <c r="R37" s="827"/>
      <c r="S37" s="832">
        <v>0</v>
      </c>
    </row>
    <row r="38" spans="1:19" ht="14.45" customHeight="1" x14ac:dyDescent="0.2">
      <c r="A38" s="821" t="s">
        <v>2281</v>
      </c>
      <c r="B38" s="822" t="s">
        <v>2282</v>
      </c>
      <c r="C38" s="822" t="s">
        <v>1698</v>
      </c>
      <c r="D38" s="822" t="s">
        <v>1087</v>
      </c>
      <c r="E38" s="822" t="s">
        <v>2296</v>
      </c>
      <c r="F38" s="822" t="s">
        <v>2313</v>
      </c>
      <c r="G38" s="822" t="s">
        <v>2314</v>
      </c>
      <c r="H38" s="831">
        <v>263</v>
      </c>
      <c r="I38" s="831">
        <v>30508</v>
      </c>
      <c r="J38" s="822"/>
      <c r="K38" s="822">
        <v>116</v>
      </c>
      <c r="L38" s="831">
        <v>250</v>
      </c>
      <c r="M38" s="831">
        <v>29250</v>
      </c>
      <c r="N38" s="822"/>
      <c r="O38" s="822">
        <v>117</v>
      </c>
      <c r="P38" s="831">
        <v>182</v>
      </c>
      <c r="Q38" s="831">
        <v>23114</v>
      </c>
      <c r="R38" s="827"/>
      <c r="S38" s="832">
        <v>127</v>
      </c>
    </row>
    <row r="39" spans="1:19" ht="14.45" customHeight="1" x14ac:dyDescent="0.2">
      <c r="A39" s="821" t="s">
        <v>2281</v>
      </c>
      <c r="B39" s="822" t="s">
        <v>2282</v>
      </c>
      <c r="C39" s="822" t="s">
        <v>1698</v>
      </c>
      <c r="D39" s="822" t="s">
        <v>1087</v>
      </c>
      <c r="E39" s="822" t="s">
        <v>2296</v>
      </c>
      <c r="F39" s="822" t="s">
        <v>2315</v>
      </c>
      <c r="G39" s="822" t="s">
        <v>2316</v>
      </c>
      <c r="H39" s="831"/>
      <c r="I39" s="831"/>
      <c r="J39" s="822"/>
      <c r="K39" s="822"/>
      <c r="L39" s="831"/>
      <c r="M39" s="831"/>
      <c r="N39" s="822"/>
      <c r="O39" s="822"/>
      <c r="P39" s="831">
        <v>1</v>
      </c>
      <c r="Q39" s="831">
        <v>60</v>
      </c>
      <c r="R39" s="827"/>
      <c r="S39" s="832">
        <v>60</v>
      </c>
    </row>
    <row r="40" spans="1:19" ht="14.45" customHeight="1" x14ac:dyDescent="0.2">
      <c r="A40" s="821" t="s">
        <v>2281</v>
      </c>
      <c r="B40" s="822" t="s">
        <v>2282</v>
      </c>
      <c r="C40" s="822" t="s">
        <v>1698</v>
      </c>
      <c r="D40" s="822" t="s">
        <v>1087</v>
      </c>
      <c r="E40" s="822" t="s">
        <v>2296</v>
      </c>
      <c r="F40" s="822" t="s">
        <v>2317</v>
      </c>
      <c r="G40" s="822" t="s">
        <v>2318</v>
      </c>
      <c r="H40" s="831">
        <v>34</v>
      </c>
      <c r="I40" s="831">
        <v>1122</v>
      </c>
      <c r="J40" s="822"/>
      <c r="K40" s="822">
        <v>33</v>
      </c>
      <c r="L40" s="831">
        <v>18</v>
      </c>
      <c r="M40" s="831">
        <v>594</v>
      </c>
      <c r="N40" s="822"/>
      <c r="O40" s="822">
        <v>33</v>
      </c>
      <c r="P40" s="831">
        <v>10</v>
      </c>
      <c r="Q40" s="831">
        <v>340</v>
      </c>
      <c r="R40" s="827"/>
      <c r="S40" s="832">
        <v>34</v>
      </c>
    </row>
    <row r="41" spans="1:19" ht="14.45" customHeight="1" x14ac:dyDescent="0.2">
      <c r="A41" s="821" t="s">
        <v>2281</v>
      </c>
      <c r="B41" s="822" t="s">
        <v>2282</v>
      </c>
      <c r="C41" s="822" t="s">
        <v>1698</v>
      </c>
      <c r="D41" s="822" t="s">
        <v>1087</v>
      </c>
      <c r="E41" s="822" t="s">
        <v>2296</v>
      </c>
      <c r="F41" s="822" t="s">
        <v>2319</v>
      </c>
      <c r="G41" s="822" t="s">
        <v>2320</v>
      </c>
      <c r="H41" s="831">
        <v>230</v>
      </c>
      <c r="I41" s="831">
        <v>82340</v>
      </c>
      <c r="J41" s="822"/>
      <c r="K41" s="822">
        <v>358</v>
      </c>
      <c r="L41" s="831">
        <v>218</v>
      </c>
      <c r="M41" s="831">
        <v>78480</v>
      </c>
      <c r="N41" s="822"/>
      <c r="O41" s="822">
        <v>360</v>
      </c>
      <c r="P41" s="831">
        <v>103</v>
      </c>
      <c r="Q41" s="831">
        <v>39964</v>
      </c>
      <c r="R41" s="827"/>
      <c r="S41" s="832">
        <v>388</v>
      </c>
    </row>
    <row r="42" spans="1:19" ht="14.45" customHeight="1" x14ac:dyDescent="0.2">
      <c r="A42" s="821" t="s">
        <v>2281</v>
      </c>
      <c r="B42" s="822" t="s">
        <v>2282</v>
      </c>
      <c r="C42" s="822" t="s">
        <v>1698</v>
      </c>
      <c r="D42" s="822" t="s">
        <v>1087</v>
      </c>
      <c r="E42" s="822" t="s">
        <v>2296</v>
      </c>
      <c r="F42" s="822" t="s">
        <v>2321</v>
      </c>
      <c r="G42" s="822" t="s">
        <v>2322</v>
      </c>
      <c r="H42" s="831">
        <v>22</v>
      </c>
      <c r="I42" s="831">
        <v>1650</v>
      </c>
      <c r="J42" s="822"/>
      <c r="K42" s="822">
        <v>75</v>
      </c>
      <c r="L42" s="831">
        <v>47</v>
      </c>
      <c r="M42" s="831">
        <v>3572</v>
      </c>
      <c r="N42" s="822"/>
      <c r="O42" s="822">
        <v>76</v>
      </c>
      <c r="P42" s="831">
        <v>15</v>
      </c>
      <c r="Q42" s="831">
        <v>1215</v>
      </c>
      <c r="R42" s="827"/>
      <c r="S42" s="832">
        <v>81</v>
      </c>
    </row>
    <row r="43" spans="1:19" ht="14.45" customHeight="1" x14ac:dyDescent="0.2">
      <c r="A43" s="821" t="s">
        <v>2281</v>
      </c>
      <c r="B43" s="822" t="s">
        <v>2282</v>
      </c>
      <c r="C43" s="822" t="s">
        <v>1698</v>
      </c>
      <c r="D43" s="822" t="s">
        <v>1087</v>
      </c>
      <c r="E43" s="822" t="s">
        <v>2296</v>
      </c>
      <c r="F43" s="822" t="s">
        <v>2323</v>
      </c>
      <c r="G43" s="822" t="s">
        <v>2324</v>
      </c>
      <c r="H43" s="831">
        <v>1</v>
      </c>
      <c r="I43" s="831">
        <v>707</v>
      </c>
      <c r="J43" s="822"/>
      <c r="K43" s="822">
        <v>707</v>
      </c>
      <c r="L43" s="831">
        <v>2</v>
      </c>
      <c r="M43" s="831">
        <v>1422</v>
      </c>
      <c r="N43" s="822"/>
      <c r="O43" s="822">
        <v>711</v>
      </c>
      <c r="P43" s="831"/>
      <c r="Q43" s="831"/>
      <c r="R43" s="827"/>
      <c r="S43" s="832"/>
    </row>
    <row r="44" spans="1:19" ht="14.45" customHeight="1" x14ac:dyDescent="0.2">
      <c r="A44" s="821" t="s">
        <v>2281</v>
      </c>
      <c r="B44" s="822" t="s">
        <v>2282</v>
      </c>
      <c r="C44" s="822" t="s">
        <v>1698</v>
      </c>
      <c r="D44" s="822" t="s">
        <v>1087</v>
      </c>
      <c r="E44" s="822" t="s">
        <v>2296</v>
      </c>
      <c r="F44" s="822" t="s">
        <v>2333</v>
      </c>
      <c r="G44" s="822" t="s">
        <v>2334</v>
      </c>
      <c r="H44" s="831"/>
      <c r="I44" s="831"/>
      <c r="J44" s="822"/>
      <c r="K44" s="822"/>
      <c r="L44" s="831"/>
      <c r="M44" s="831"/>
      <c r="N44" s="822"/>
      <c r="O44" s="822"/>
      <c r="P44" s="831">
        <v>1</v>
      </c>
      <c r="Q44" s="831">
        <v>200</v>
      </c>
      <c r="R44" s="827"/>
      <c r="S44" s="832">
        <v>200</v>
      </c>
    </row>
    <row r="45" spans="1:19" ht="14.45" customHeight="1" x14ac:dyDescent="0.2">
      <c r="A45" s="821" t="s">
        <v>2281</v>
      </c>
      <c r="B45" s="822" t="s">
        <v>2282</v>
      </c>
      <c r="C45" s="822" t="s">
        <v>1698</v>
      </c>
      <c r="D45" s="822" t="s">
        <v>1087</v>
      </c>
      <c r="E45" s="822" t="s">
        <v>2296</v>
      </c>
      <c r="F45" s="822" t="s">
        <v>2335</v>
      </c>
      <c r="G45" s="822" t="s">
        <v>2336</v>
      </c>
      <c r="H45" s="831"/>
      <c r="I45" s="831"/>
      <c r="J45" s="822"/>
      <c r="K45" s="822"/>
      <c r="L45" s="831"/>
      <c r="M45" s="831"/>
      <c r="N45" s="822"/>
      <c r="O45" s="822"/>
      <c r="P45" s="831">
        <v>2</v>
      </c>
      <c r="Q45" s="831">
        <v>244</v>
      </c>
      <c r="R45" s="827"/>
      <c r="S45" s="832">
        <v>122</v>
      </c>
    </row>
    <row r="46" spans="1:19" ht="14.45" customHeight="1" x14ac:dyDescent="0.2">
      <c r="A46" s="821" t="s">
        <v>2281</v>
      </c>
      <c r="B46" s="822" t="s">
        <v>2282</v>
      </c>
      <c r="C46" s="822" t="s">
        <v>1698</v>
      </c>
      <c r="D46" s="822" t="s">
        <v>1087</v>
      </c>
      <c r="E46" s="822" t="s">
        <v>2296</v>
      </c>
      <c r="F46" s="822" t="s">
        <v>2337</v>
      </c>
      <c r="G46" s="822" t="s">
        <v>2338</v>
      </c>
      <c r="H46" s="831"/>
      <c r="I46" s="831"/>
      <c r="J46" s="822"/>
      <c r="K46" s="822"/>
      <c r="L46" s="831"/>
      <c r="M46" s="831"/>
      <c r="N46" s="822"/>
      <c r="O46" s="822"/>
      <c r="P46" s="831">
        <v>4</v>
      </c>
      <c r="Q46" s="831">
        <v>440</v>
      </c>
      <c r="R46" s="827"/>
      <c r="S46" s="832">
        <v>110</v>
      </c>
    </row>
    <row r="47" spans="1:19" ht="14.45" customHeight="1" x14ac:dyDescent="0.2">
      <c r="A47" s="821" t="s">
        <v>2281</v>
      </c>
      <c r="B47" s="822" t="s">
        <v>2282</v>
      </c>
      <c r="C47" s="822" t="s">
        <v>1698</v>
      </c>
      <c r="D47" s="822" t="s">
        <v>1087</v>
      </c>
      <c r="E47" s="822" t="s">
        <v>2296</v>
      </c>
      <c r="F47" s="822" t="s">
        <v>2341</v>
      </c>
      <c r="G47" s="822" t="s">
        <v>2340</v>
      </c>
      <c r="H47" s="831"/>
      <c r="I47" s="831"/>
      <c r="J47" s="822"/>
      <c r="K47" s="822"/>
      <c r="L47" s="831"/>
      <c r="M47" s="831"/>
      <c r="N47" s="822"/>
      <c r="O47" s="822"/>
      <c r="P47" s="831">
        <v>3</v>
      </c>
      <c r="Q47" s="831">
        <v>351</v>
      </c>
      <c r="R47" s="827"/>
      <c r="S47" s="832">
        <v>117</v>
      </c>
    </row>
    <row r="48" spans="1:19" ht="14.45" customHeight="1" x14ac:dyDescent="0.2">
      <c r="A48" s="821" t="s">
        <v>2281</v>
      </c>
      <c r="B48" s="822" t="s">
        <v>2282</v>
      </c>
      <c r="C48" s="822" t="s">
        <v>1698</v>
      </c>
      <c r="D48" s="822" t="s">
        <v>1087</v>
      </c>
      <c r="E48" s="822" t="s">
        <v>2296</v>
      </c>
      <c r="F48" s="822" t="s">
        <v>2343</v>
      </c>
      <c r="G48" s="822" t="s">
        <v>2344</v>
      </c>
      <c r="H48" s="831"/>
      <c r="I48" s="831"/>
      <c r="J48" s="822"/>
      <c r="K48" s="822"/>
      <c r="L48" s="831"/>
      <c r="M48" s="831"/>
      <c r="N48" s="822"/>
      <c r="O48" s="822"/>
      <c r="P48" s="831">
        <v>127</v>
      </c>
      <c r="Q48" s="831">
        <v>112649</v>
      </c>
      <c r="R48" s="827"/>
      <c r="S48" s="832">
        <v>887</v>
      </c>
    </row>
    <row r="49" spans="1:19" ht="14.45" customHeight="1" x14ac:dyDescent="0.2">
      <c r="A49" s="821" t="s">
        <v>2281</v>
      </c>
      <c r="B49" s="822" t="s">
        <v>2282</v>
      </c>
      <c r="C49" s="822" t="s">
        <v>1698</v>
      </c>
      <c r="D49" s="822" t="s">
        <v>1087</v>
      </c>
      <c r="E49" s="822" t="s">
        <v>2296</v>
      </c>
      <c r="F49" s="822" t="s">
        <v>2345</v>
      </c>
      <c r="G49" s="822" t="s">
        <v>2346</v>
      </c>
      <c r="H49" s="831"/>
      <c r="I49" s="831"/>
      <c r="J49" s="822"/>
      <c r="K49" s="822"/>
      <c r="L49" s="831"/>
      <c r="M49" s="831"/>
      <c r="N49" s="822"/>
      <c r="O49" s="822"/>
      <c r="P49" s="831">
        <v>17</v>
      </c>
      <c r="Q49" s="831">
        <v>1071</v>
      </c>
      <c r="R49" s="827"/>
      <c r="S49" s="832">
        <v>63</v>
      </c>
    </row>
    <row r="50" spans="1:19" ht="14.45" customHeight="1" x14ac:dyDescent="0.2">
      <c r="A50" s="821" t="s">
        <v>2281</v>
      </c>
      <c r="B50" s="822" t="s">
        <v>2282</v>
      </c>
      <c r="C50" s="822" t="s">
        <v>1698</v>
      </c>
      <c r="D50" s="822" t="s">
        <v>1087</v>
      </c>
      <c r="E50" s="822" t="s">
        <v>2296</v>
      </c>
      <c r="F50" s="822" t="s">
        <v>2347</v>
      </c>
      <c r="G50" s="822" t="s">
        <v>2348</v>
      </c>
      <c r="H50" s="831"/>
      <c r="I50" s="831"/>
      <c r="J50" s="822"/>
      <c r="K50" s="822"/>
      <c r="L50" s="831"/>
      <c r="M50" s="831"/>
      <c r="N50" s="822"/>
      <c r="O50" s="822"/>
      <c r="P50" s="831">
        <v>35</v>
      </c>
      <c r="Q50" s="831">
        <v>10850</v>
      </c>
      <c r="R50" s="827"/>
      <c r="S50" s="832">
        <v>310</v>
      </c>
    </row>
    <row r="51" spans="1:19" ht="14.45" customHeight="1" x14ac:dyDescent="0.2">
      <c r="A51" s="821" t="s">
        <v>2281</v>
      </c>
      <c r="B51" s="822" t="s">
        <v>2282</v>
      </c>
      <c r="C51" s="822" t="s">
        <v>1698</v>
      </c>
      <c r="D51" s="822" t="s">
        <v>1088</v>
      </c>
      <c r="E51" s="822" t="s">
        <v>2296</v>
      </c>
      <c r="F51" s="822" t="s">
        <v>2299</v>
      </c>
      <c r="G51" s="822" t="s">
        <v>2300</v>
      </c>
      <c r="H51" s="831">
        <v>1</v>
      </c>
      <c r="I51" s="831">
        <v>67</v>
      </c>
      <c r="J51" s="822"/>
      <c r="K51" s="822">
        <v>67</v>
      </c>
      <c r="L51" s="831">
        <v>1</v>
      </c>
      <c r="M51" s="831">
        <v>68</v>
      </c>
      <c r="N51" s="822"/>
      <c r="O51" s="822">
        <v>68</v>
      </c>
      <c r="P51" s="831">
        <v>1</v>
      </c>
      <c r="Q51" s="831">
        <v>72</v>
      </c>
      <c r="R51" s="827"/>
      <c r="S51" s="832">
        <v>72</v>
      </c>
    </row>
    <row r="52" spans="1:19" ht="14.45" customHeight="1" x14ac:dyDescent="0.2">
      <c r="A52" s="821" t="s">
        <v>2281</v>
      </c>
      <c r="B52" s="822" t="s">
        <v>2282</v>
      </c>
      <c r="C52" s="822" t="s">
        <v>1698</v>
      </c>
      <c r="D52" s="822" t="s">
        <v>1088</v>
      </c>
      <c r="E52" s="822" t="s">
        <v>2296</v>
      </c>
      <c r="F52" s="822" t="s">
        <v>2301</v>
      </c>
      <c r="G52" s="822" t="s">
        <v>2302</v>
      </c>
      <c r="H52" s="831"/>
      <c r="I52" s="831"/>
      <c r="J52" s="822"/>
      <c r="K52" s="822"/>
      <c r="L52" s="831"/>
      <c r="M52" s="831"/>
      <c r="N52" s="822"/>
      <c r="O52" s="822"/>
      <c r="P52" s="831">
        <v>1</v>
      </c>
      <c r="Q52" s="831">
        <v>220</v>
      </c>
      <c r="R52" s="827"/>
      <c r="S52" s="832">
        <v>220</v>
      </c>
    </row>
    <row r="53" spans="1:19" ht="14.45" customHeight="1" x14ac:dyDescent="0.2">
      <c r="A53" s="821" t="s">
        <v>2281</v>
      </c>
      <c r="B53" s="822" t="s">
        <v>2282</v>
      </c>
      <c r="C53" s="822" t="s">
        <v>1698</v>
      </c>
      <c r="D53" s="822" t="s">
        <v>1088</v>
      </c>
      <c r="E53" s="822" t="s">
        <v>2296</v>
      </c>
      <c r="F53" s="822" t="s">
        <v>2305</v>
      </c>
      <c r="G53" s="822" t="s">
        <v>2306</v>
      </c>
      <c r="H53" s="831">
        <v>7</v>
      </c>
      <c r="I53" s="831">
        <v>266</v>
      </c>
      <c r="J53" s="822"/>
      <c r="K53" s="822">
        <v>38</v>
      </c>
      <c r="L53" s="831">
        <v>3</v>
      </c>
      <c r="M53" s="831">
        <v>114</v>
      </c>
      <c r="N53" s="822"/>
      <c r="O53" s="822">
        <v>38</v>
      </c>
      <c r="P53" s="831">
        <v>18</v>
      </c>
      <c r="Q53" s="831">
        <v>720</v>
      </c>
      <c r="R53" s="827"/>
      <c r="S53" s="832">
        <v>40</v>
      </c>
    </row>
    <row r="54" spans="1:19" ht="14.45" customHeight="1" x14ac:dyDescent="0.2">
      <c r="A54" s="821" t="s">
        <v>2281</v>
      </c>
      <c r="B54" s="822" t="s">
        <v>2282</v>
      </c>
      <c r="C54" s="822" t="s">
        <v>1698</v>
      </c>
      <c r="D54" s="822" t="s">
        <v>1088</v>
      </c>
      <c r="E54" s="822" t="s">
        <v>2296</v>
      </c>
      <c r="F54" s="822" t="s">
        <v>2307</v>
      </c>
      <c r="G54" s="822" t="s">
        <v>2308</v>
      </c>
      <c r="H54" s="831">
        <v>1</v>
      </c>
      <c r="I54" s="831">
        <v>179</v>
      </c>
      <c r="J54" s="822"/>
      <c r="K54" s="822">
        <v>179</v>
      </c>
      <c r="L54" s="831">
        <v>4</v>
      </c>
      <c r="M54" s="831">
        <v>720</v>
      </c>
      <c r="N54" s="822"/>
      <c r="O54" s="822">
        <v>180</v>
      </c>
      <c r="P54" s="831">
        <v>5</v>
      </c>
      <c r="Q54" s="831">
        <v>970</v>
      </c>
      <c r="R54" s="827"/>
      <c r="S54" s="832">
        <v>194</v>
      </c>
    </row>
    <row r="55" spans="1:19" ht="14.45" customHeight="1" x14ac:dyDescent="0.2">
      <c r="A55" s="821" t="s">
        <v>2281</v>
      </c>
      <c r="B55" s="822" t="s">
        <v>2282</v>
      </c>
      <c r="C55" s="822" t="s">
        <v>1698</v>
      </c>
      <c r="D55" s="822" t="s">
        <v>1088</v>
      </c>
      <c r="E55" s="822" t="s">
        <v>2296</v>
      </c>
      <c r="F55" s="822" t="s">
        <v>2309</v>
      </c>
      <c r="G55" s="822" t="s">
        <v>2310</v>
      </c>
      <c r="H55" s="831">
        <v>0</v>
      </c>
      <c r="I55" s="831">
        <v>0</v>
      </c>
      <c r="J55" s="822"/>
      <c r="K55" s="822"/>
      <c r="L55" s="831"/>
      <c r="M55" s="831"/>
      <c r="N55" s="822"/>
      <c r="O55" s="822"/>
      <c r="P55" s="831">
        <v>2</v>
      </c>
      <c r="Q55" s="831">
        <v>486</v>
      </c>
      <c r="R55" s="827"/>
      <c r="S55" s="832">
        <v>243</v>
      </c>
    </row>
    <row r="56" spans="1:19" ht="14.45" customHeight="1" x14ac:dyDescent="0.2">
      <c r="A56" s="821" t="s">
        <v>2281</v>
      </c>
      <c r="B56" s="822" t="s">
        <v>2282</v>
      </c>
      <c r="C56" s="822" t="s">
        <v>1698</v>
      </c>
      <c r="D56" s="822" t="s">
        <v>1088</v>
      </c>
      <c r="E56" s="822" t="s">
        <v>2296</v>
      </c>
      <c r="F56" s="822" t="s">
        <v>2313</v>
      </c>
      <c r="G56" s="822" t="s">
        <v>2314</v>
      </c>
      <c r="H56" s="831">
        <v>1</v>
      </c>
      <c r="I56" s="831">
        <v>116</v>
      </c>
      <c r="J56" s="822"/>
      <c r="K56" s="822">
        <v>116</v>
      </c>
      <c r="L56" s="831">
        <v>5</v>
      </c>
      <c r="M56" s="831">
        <v>585</v>
      </c>
      <c r="N56" s="822"/>
      <c r="O56" s="822">
        <v>117</v>
      </c>
      <c r="P56" s="831">
        <v>33</v>
      </c>
      <c r="Q56" s="831">
        <v>4191</v>
      </c>
      <c r="R56" s="827"/>
      <c r="S56" s="832">
        <v>127</v>
      </c>
    </row>
    <row r="57" spans="1:19" ht="14.45" customHeight="1" x14ac:dyDescent="0.2">
      <c r="A57" s="821" t="s">
        <v>2281</v>
      </c>
      <c r="B57" s="822" t="s">
        <v>2282</v>
      </c>
      <c r="C57" s="822" t="s">
        <v>1698</v>
      </c>
      <c r="D57" s="822" t="s">
        <v>1088</v>
      </c>
      <c r="E57" s="822" t="s">
        <v>2296</v>
      </c>
      <c r="F57" s="822" t="s">
        <v>2319</v>
      </c>
      <c r="G57" s="822" t="s">
        <v>2320</v>
      </c>
      <c r="H57" s="831"/>
      <c r="I57" s="831"/>
      <c r="J57" s="822"/>
      <c r="K57" s="822"/>
      <c r="L57" s="831">
        <v>6</v>
      </c>
      <c r="M57" s="831">
        <v>2160</v>
      </c>
      <c r="N57" s="822"/>
      <c r="O57" s="822">
        <v>360</v>
      </c>
      <c r="P57" s="831">
        <v>27</v>
      </c>
      <c r="Q57" s="831">
        <v>10476</v>
      </c>
      <c r="R57" s="827"/>
      <c r="S57" s="832">
        <v>388</v>
      </c>
    </row>
    <row r="58" spans="1:19" ht="14.45" customHeight="1" x14ac:dyDescent="0.2">
      <c r="A58" s="821" t="s">
        <v>2281</v>
      </c>
      <c r="B58" s="822" t="s">
        <v>2282</v>
      </c>
      <c r="C58" s="822" t="s">
        <v>1698</v>
      </c>
      <c r="D58" s="822" t="s">
        <v>1088</v>
      </c>
      <c r="E58" s="822" t="s">
        <v>2296</v>
      </c>
      <c r="F58" s="822" t="s">
        <v>2321</v>
      </c>
      <c r="G58" s="822" t="s">
        <v>2322</v>
      </c>
      <c r="H58" s="831"/>
      <c r="I58" s="831"/>
      <c r="J58" s="822"/>
      <c r="K58" s="822"/>
      <c r="L58" s="831"/>
      <c r="M58" s="831"/>
      <c r="N58" s="822"/>
      <c r="O58" s="822"/>
      <c r="P58" s="831">
        <v>1</v>
      </c>
      <c r="Q58" s="831">
        <v>81</v>
      </c>
      <c r="R58" s="827"/>
      <c r="S58" s="832">
        <v>81</v>
      </c>
    </row>
    <row r="59" spans="1:19" ht="14.45" customHeight="1" x14ac:dyDescent="0.2">
      <c r="A59" s="821" t="s">
        <v>2281</v>
      </c>
      <c r="B59" s="822" t="s">
        <v>2282</v>
      </c>
      <c r="C59" s="822" t="s">
        <v>1698</v>
      </c>
      <c r="D59" s="822" t="s">
        <v>1088</v>
      </c>
      <c r="E59" s="822" t="s">
        <v>2296</v>
      </c>
      <c r="F59" s="822" t="s">
        <v>2323</v>
      </c>
      <c r="G59" s="822" t="s">
        <v>2324</v>
      </c>
      <c r="H59" s="831"/>
      <c r="I59" s="831"/>
      <c r="J59" s="822"/>
      <c r="K59" s="822"/>
      <c r="L59" s="831"/>
      <c r="M59" s="831"/>
      <c r="N59" s="822"/>
      <c r="O59" s="822"/>
      <c r="P59" s="831">
        <v>1</v>
      </c>
      <c r="Q59" s="831">
        <v>768</v>
      </c>
      <c r="R59" s="827"/>
      <c r="S59" s="832">
        <v>768</v>
      </c>
    </row>
    <row r="60" spans="1:19" ht="14.45" customHeight="1" x14ac:dyDescent="0.2">
      <c r="A60" s="821" t="s">
        <v>2281</v>
      </c>
      <c r="B60" s="822" t="s">
        <v>2282</v>
      </c>
      <c r="C60" s="822" t="s">
        <v>1698</v>
      </c>
      <c r="D60" s="822" t="s">
        <v>1088</v>
      </c>
      <c r="E60" s="822" t="s">
        <v>2296</v>
      </c>
      <c r="F60" s="822" t="s">
        <v>2327</v>
      </c>
      <c r="G60" s="822" t="s">
        <v>2328</v>
      </c>
      <c r="H60" s="831"/>
      <c r="I60" s="831"/>
      <c r="J60" s="822"/>
      <c r="K60" s="822"/>
      <c r="L60" s="831"/>
      <c r="M60" s="831"/>
      <c r="N60" s="822"/>
      <c r="O60" s="822"/>
      <c r="P60" s="831">
        <v>1</v>
      </c>
      <c r="Q60" s="831">
        <v>83</v>
      </c>
      <c r="R60" s="827"/>
      <c r="S60" s="832">
        <v>83</v>
      </c>
    </row>
    <row r="61" spans="1:19" ht="14.45" customHeight="1" x14ac:dyDescent="0.2">
      <c r="A61" s="821" t="s">
        <v>2281</v>
      </c>
      <c r="B61" s="822" t="s">
        <v>2282</v>
      </c>
      <c r="C61" s="822" t="s">
        <v>1698</v>
      </c>
      <c r="D61" s="822" t="s">
        <v>1088</v>
      </c>
      <c r="E61" s="822" t="s">
        <v>2296</v>
      </c>
      <c r="F61" s="822" t="s">
        <v>2331</v>
      </c>
      <c r="G61" s="822" t="s">
        <v>2332</v>
      </c>
      <c r="H61" s="831"/>
      <c r="I61" s="831"/>
      <c r="J61" s="822"/>
      <c r="K61" s="822"/>
      <c r="L61" s="831"/>
      <c r="M61" s="831"/>
      <c r="N61" s="822"/>
      <c r="O61" s="822"/>
      <c r="P61" s="831">
        <v>1</v>
      </c>
      <c r="Q61" s="831">
        <v>66</v>
      </c>
      <c r="R61" s="827"/>
      <c r="S61" s="832">
        <v>66</v>
      </c>
    </row>
    <row r="62" spans="1:19" ht="14.45" customHeight="1" x14ac:dyDescent="0.2">
      <c r="A62" s="821" t="s">
        <v>2281</v>
      </c>
      <c r="B62" s="822" t="s">
        <v>2282</v>
      </c>
      <c r="C62" s="822" t="s">
        <v>1698</v>
      </c>
      <c r="D62" s="822" t="s">
        <v>1088</v>
      </c>
      <c r="E62" s="822" t="s">
        <v>2296</v>
      </c>
      <c r="F62" s="822" t="s">
        <v>2335</v>
      </c>
      <c r="G62" s="822" t="s">
        <v>2336</v>
      </c>
      <c r="H62" s="831"/>
      <c r="I62" s="831"/>
      <c r="J62" s="822"/>
      <c r="K62" s="822"/>
      <c r="L62" s="831"/>
      <c r="M62" s="831"/>
      <c r="N62" s="822"/>
      <c r="O62" s="822"/>
      <c r="P62" s="831">
        <v>1</v>
      </c>
      <c r="Q62" s="831">
        <v>122</v>
      </c>
      <c r="R62" s="827"/>
      <c r="S62" s="832">
        <v>122</v>
      </c>
    </row>
    <row r="63" spans="1:19" ht="14.45" customHeight="1" x14ac:dyDescent="0.2">
      <c r="A63" s="821" t="s">
        <v>2281</v>
      </c>
      <c r="B63" s="822" t="s">
        <v>2282</v>
      </c>
      <c r="C63" s="822" t="s">
        <v>1698</v>
      </c>
      <c r="D63" s="822" t="s">
        <v>1088</v>
      </c>
      <c r="E63" s="822" t="s">
        <v>2296</v>
      </c>
      <c r="F63" s="822" t="s">
        <v>2337</v>
      </c>
      <c r="G63" s="822" t="s">
        <v>2338</v>
      </c>
      <c r="H63" s="831"/>
      <c r="I63" s="831"/>
      <c r="J63" s="822"/>
      <c r="K63" s="822"/>
      <c r="L63" s="831"/>
      <c r="M63" s="831"/>
      <c r="N63" s="822"/>
      <c r="O63" s="822"/>
      <c r="P63" s="831">
        <v>8</v>
      </c>
      <c r="Q63" s="831">
        <v>880</v>
      </c>
      <c r="R63" s="827"/>
      <c r="S63" s="832">
        <v>110</v>
      </c>
    </row>
    <row r="64" spans="1:19" ht="14.45" customHeight="1" x14ac:dyDescent="0.2">
      <c r="A64" s="821" t="s">
        <v>2281</v>
      </c>
      <c r="B64" s="822" t="s">
        <v>2282</v>
      </c>
      <c r="C64" s="822" t="s">
        <v>1698</v>
      </c>
      <c r="D64" s="822" t="s">
        <v>1088</v>
      </c>
      <c r="E64" s="822" t="s">
        <v>2296</v>
      </c>
      <c r="F64" s="822" t="s">
        <v>2343</v>
      </c>
      <c r="G64" s="822" t="s">
        <v>2344</v>
      </c>
      <c r="H64" s="831"/>
      <c r="I64" s="831"/>
      <c r="J64" s="822"/>
      <c r="K64" s="822"/>
      <c r="L64" s="831"/>
      <c r="M64" s="831"/>
      <c r="N64" s="822"/>
      <c r="O64" s="822"/>
      <c r="P64" s="831">
        <v>1</v>
      </c>
      <c r="Q64" s="831">
        <v>887</v>
      </c>
      <c r="R64" s="827"/>
      <c r="S64" s="832">
        <v>887</v>
      </c>
    </row>
    <row r="65" spans="1:19" ht="14.45" customHeight="1" x14ac:dyDescent="0.2">
      <c r="A65" s="821" t="s">
        <v>2281</v>
      </c>
      <c r="B65" s="822" t="s">
        <v>2282</v>
      </c>
      <c r="C65" s="822" t="s">
        <v>1698</v>
      </c>
      <c r="D65" s="822" t="s">
        <v>1088</v>
      </c>
      <c r="E65" s="822" t="s">
        <v>2296</v>
      </c>
      <c r="F65" s="822" t="s">
        <v>2345</v>
      </c>
      <c r="G65" s="822" t="s">
        <v>2346</v>
      </c>
      <c r="H65" s="831"/>
      <c r="I65" s="831"/>
      <c r="J65" s="822"/>
      <c r="K65" s="822"/>
      <c r="L65" s="831"/>
      <c r="M65" s="831"/>
      <c r="N65" s="822"/>
      <c r="O65" s="822"/>
      <c r="P65" s="831">
        <v>17</v>
      </c>
      <c r="Q65" s="831">
        <v>1071</v>
      </c>
      <c r="R65" s="827"/>
      <c r="S65" s="832">
        <v>63</v>
      </c>
    </row>
    <row r="66" spans="1:19" ht="14.45" customHeight="1" x14ac:dyDescent="0.2">
      <c r="A66" s="821" t="s">
        <v>2281</v>
      </c>
      <c r="B66" s="822" t="s">
        <v>2282</v>
      </c>
      <c r="C66" s="822" t="s">
        <v>1698</v>
      </c>
      <c r="D66" s="822" t="s">
        <v>1088</v>
      </c>
      <c r="E66" s="822" t="s">
        <v>2296</v>
      </c>
      <c r="F66" s="822" t="s">
        <v>2347</v>
      </c>
      <c r="G66" s="822" t="s">
        <v>2348</v>
      </c>
      <c r="H66" s="831"/>
      <c r="I66" s="831"/>
      <c r="J66" s="822"/>
      <c r="K66" s="822"/>
      <c r="L66" s="831"/>
      <c r="M66" s="831"/>
      <c r="N66" s="822"/>
      <c r="O66" s="822"/>
      <c r="P66" s="831">
        <v>35</v>
      </c>
      <c r="Q66" s="831">
        <v>10850</v>
      </c>
      <c r="R66" s="827"/>
      <c r="S66" s="832">
        <v>310</v>
      </c>
    </row>
    <row r="67" spans="1:19" ht="14.45" customHeight="1" x14ac:dyDescent="0.2">
      <c r="A67" s="821" t="s">
        <v>2281</v>
      </c>
      <c r="B67" s="822" t="s">
        <v>2282</v>
      </c>
      <c r="C67" s="822" t="s">
        <v>1698</v>
      </c>
      <c r="D67" s="822" t="s">
        <v>1091</v>
      </c>
      <c r="E67" s="822" t="s">
        <v>2284</v>
      </c>
      <c r="F67" s="822" t="s">
        <v>2285</v>
      </c>
      <c r="G67" s="822" t="s">
        <v>2290</v>
      </c>
      <c r="H67" s="831">
        <v>22</v>
      </c>
      <c r="I67" s="831">
        <v>451518</v>
      </c>
      <c r="J67" s="822"/>
      <c r="K67" s="822">
        <v>20523.545454545456</v>
      </c>
      <c r="L67" s="831">
        <v>55</v>
      </c>
      <c r="M67" s="831">
        <v>1149170</v>
      </c>
      <c r="N67" s="822"/>
      <c r="O67" s="822">
        <v>20894</v>
      </c>
      <c r="P67" s="831">
        <v>64</v>
      </c>
      <c r="Q67" s="831">
        <v>1337216</v>
      </c>
      <c r="R67" s="827"/>
      <c r="S67" s="832">
        <v>20894</v>
      </c>
    </row>
    <row r="68" spans="1:19" ht="14.45" customHeight="1" x14ac:dyDescent="0.2">
      <c r="A68" s="821" t="s">
        <v>2281</v>
      </c>
      <c r="B68" s="822" t="s">
        <v>2282</v>
      </c>
      <c r="C68" s="822" t="s">
        <v>1698</v>
      </c>
      <c r="D68" s="822" t="s">
        <v>1091</v>
      </c>
      <c r="E68" s="822" t="s">
        <v>2284</v>
      </c>
      <c r="F68" s="822" t="s">
        <v>2287</v>
      </c>
      <c r="G68" s="822" t="s">
        <v>2290</v>
      </c>
      <c r="H68" s="831">
        <v>14</v>
      </c>
      <c r="I68" s="831">
        <v>142528.64000000001</v>
      </c>
      <c r="J68" s="822"/>
      <c r="K68" s="822">
        <v>10180.617142857143</v>
      </c>
      <c r="L68" s="831">
        <v>20</v>
      </c>
      <c r="M68" s="831">
        <v>208940</v>
      </c>
      <c r="N68" s="822"/>
      <c r="O68" s="822">
        <v>10447</v>
      </c>
      <c r="P68" s="831">
        <v>41</v>
      </c>
      <c r="Q68" s="831">
        <v>428327</v>
      </c>
      <c r="R68" s="827"/>
      <c r="S68" s="832">
        <v>10447</v>
      </c>
    </row>
    <row r="69" spans="1:19" ht="14.45" customHeight="1" x14ac:dyDescent="0.2">
      <c r="A69" s="821" t="s">
        <v>2281</v>
      </c>
      <c r="B69" s="822" t="s">
        <v>2282</v>
      </c>
      <c r="C69" s="822" t="s">
        <v>1698</v>
      </c>
      <c r="D69" s="822" t="s">
        <v>1091</v>
      </c>
      <c r="E69" s="822" t="s">
        <v>2291</v>
      </c>
      <c r="F69" s="822" t="s">
        <v>2292</v>
      </c>
      <c r="G69" s="822" t="s">
        <v>2293</v>
      </c>
      <c r="H69" s="831">
        <v>1</v>
      </c>
      <c r="I69" s="831">
        <v>1674.52</v>
      </c>
      <c r="J69" s="822"/>
      <c r="K69" s="822">
        <v>1674.52</v>
      </c>
      <c r="L69" s="831"/>
      <c r="M69" s="831"/>
      <c r="N69" s="822"/>
      <c r="O69" s="822"/>
      <c r="P69" s="831"/>
      <c r="Q69" s="831"/>
      <c r="R69" s="827"/>
      <c r="S69" s="832"/>
    </row>
    <row r="70" spans="1:19" ht="14.45" customHeight="1" x14ac:dyDescent="0.2">
      <c r="A70" s="821" t="s">
        <v>2281</v>
      </c>
      <c r="B70" s="822" t="s">
        <v>2282</v>
      </c>
      <c r="C70" s="822" t="s">
        <v>1698</v>
      </c>
      <c r="D70" s="822" t="s">
        <v>1091</v>
      </c>
      <c r="E70" s="822" t="s">
        <v>2291</v>
      </c>
      <c r="F70" s="822" t="s">
        <v>2294</v>
      </c>
      <c r="G70" s="822" t="s">
        <v>2295</v>
      </c>
      <c r="H70" s="831">
        <v>1</v>
      </c>
      <c r="I70" s="831">
        <v>249.96</v>
      </c>
      <c r="J70" s="822"/>
      <c r="K70" s="822">
        <v>249.96</v>
      </c>
      <c r="L70" s="831"/>
      <c r="M70" s="831"/>
      <c r="N70" s="822"/>
      <c r="O70" s="822"/>
      <c r="P70" s="831"/>
      <c r="Q70" s="831"/>
      <c r="R70" s="827"/>
      <c r="S70" s="832"/>
    </row>
    <row r="71" spans="1:19" ht="14.45" customHeight="1" x14ac:dyDescent="0.2">
      <c r="A71" s="821" t="s">
        <v>2281</v>
      </c>
      <c r="B71" s="822" t="s">
        <v>2282</v>
      </c>
      <c r="C71" s="822" t="s">
        <v>1698</v>
      </c>
      <c r="D71" s="822" t="s">
        <v>1091</v>
      </c>
      <c r="E71" s="822" t="s">
        <v>2296</v>
      </c>
      <c r="F71" s="822" t="s">
        <v>2297</v>
      </c>
      <c r="G71" s="822" t="s">
        <v>2298</v>
      </c>
      <c r="H71" s="831">
        <v>2</v>
      </c>
      <c r="I71" s="831">
        <v>62</v>
      </c>
      <c r="J71" s="822"/>
      <c r="K71" s="822">
        <v>31</v>
      </c>
      <c r="L71" s="831">
        <v>6</v>
      </c>
      <c r="M71" s="831">
        <v>186</v>
      </c>
      <c r="N71" s="822"/>
      <c r="O71" s="822">
        <v>31</v>
      </c>
      <c r="P71" s="831"/>
      <c r="Q71" s="831"/>
      <c r="R71" s="827"/>
      <c r="S71" s="832"/>
    </row>
    <row r="72" spans="1:19" ht="14.45" customHeight="1" x14ac:dyDescent="0.2">
      <c r="A72" s="821" t="s">
        <v>2281</v>
      </c>
      <c r="B72" s="822" t="s">
        <v>2282</v>
      </c>
      <c r="C72" s="822" t="s">
        <v>1698</v>
      </c>
      <c r="D72" s="822" t="s">
        <v>1091</v>
      </c>
      <c r="E72" s="822" t="s">
        <v>2296</v>
      </c>
      <c r="F72" s="822" t="s">
        <v>2299</v>
      </c>
      <c r="G72" s="822" t="s">
        <v>2300</v>
      </c>
      <c r="H72" s="831">
        <v>16</v>
      </c>
      <c r="I72" s="831">
        <v>1072</v>
      </c>
      <c r="J72" s="822"/>
      <c r="K72" s="822">
        <v>67</v>
      </c>
      <c r="L72" s="831">
        <v>17</v>
      </c>
      <c r="M72" s="831">
        <v>1156</v>
      </c>
      <c r="N72" s="822"/>
      <c r="O72" s="822">
        <v>68</v>
      </c>
      <c r="P72" s="831">
        <v>29</v>
      </c>
      <c r="Q72" s="831">
        <v>2088</v>
      </c>
      <c r="R72" s="827"/>
      <c r="S72" s="832">
        <v>72</v>
      </c>
    </row>
    <row r="73" spans="1:19" ht="14.45" customHeight="1" x14ac:dyDescent="0.2">
      <c r="A73" s="821" t="s">
        <v>2281</v>
      </c>
      <c r="B73" s="822" t="s">
        <v>2282</v>
      </c>
      <c r="C73" s="822" t="s">
        <v>1698</v>
      </c>
      <c r="D73" s="822" t="s">
        <v>1091</v>
      </c>
      <c r="E73" s="822" t="s">
        <v>2296</v>
      </c>
      <c r="F73" s="822" t="s">
        <v>2301</v>
      </c>
      <c r="G73" s="822" t="s">
        <v>2302</v>
      </c>
      <c r="H73" s="831"/>
      <c r="I73" s="831"/>
      <c r="J73" s="822"/>
      <c r="K73" s="822"/>
      <c r="L73" s="831"/>
      <c r="M73" s="831"/>
      <c r="N73" s="822"/>
      <c r="O73" s="822"/>
      <c r="P73" s="831">
        <v>3</v>
      </c>
      <c r="Q73" s="831">
        <v>660</v>
      </c>
      <c r="R73" s="827"/>
      <c r="S73" s="832">
        <v>220</v>
      </c>
    </row>
    <row r="74" spans="1:19" ht="14.45" customHeight="1" x14ac:dyDescent="0.2">
      <c r="A74" s="821" t="s">
        <v>2281</v>
      </c>
      <c r="B74" s="822" t="s">
        <v>2282</v>
      </c>
      <c r="C74" s="822" t="s">
        <v>1698</v>
      </c>
      <c r="D74" s="822" t="s">
        <v>1091</v>
      </c>
      <c r="E74" s="822" t="s">
        <v>2296</v>
      </c>
      <c r="F74" s="822" t="s">
        <v>2303</v>
      </c>
      <c r="G74" s="822" t="s">
        <v>2304</v>
      </c>
      <c r="H74" s="831">
        <v>1</v>
      </c>
      <c r="I74" s="831">
        <v>199</v>
      </c>
      <c r="J74" s="822"/>
      <c r="K74" s="822">
        <v>199</v>
      </c>
      <c r="L74" s="831"/>
      <c r="M74" s="831"/>
      <c r="N74" s="822"/>
      <c r="O74" s="822"/>
      <c r="P74" s="831"/>
      <c r="Q74" s="831"/>
      <c r="R74" s="827"/>
      <c r="S74" s="832"/>
    </row>
    <row r="75" spans="1:19" ht="14.45" customHeight="1" x14ac:dyDescent="0.2">
      <c r="A75" s="821" t="s">
        <v>2281</v>
      </c>
      <c r="B75" s="822" t="s">
        <v>2282</v>
      </c>
      <c r="C75" s="822" t="s">
        <v>1698</v>
      </c>
      <c r="D75" s="822" t="s">
        <v>1091</v>
      </c>
      <c r="E75" s="822" t="s">
        <v>2296</v>
      </c>
      <c r="F75" s="822" t="s">
        <v>2305</v>
      </c>
      <c r="G75" s="822" t="s">
        <v>2306</v>
      </c>
      <c r="H75" s="831">
        <v>168</v>
      </c>
      <c r="I75" s="831">
        <v>6384</v>
      </c>
      <c r="J75" s="822"/>
      <c r="K75" s="822">
        <v>38</v>
      </c>
      <c r="L75" s="831">
        <v>154</v>
      </c>
      <c r="M75" s="831">
        <v>5852</v>
      </c>
      <c r="N75" s="822"/>
      <c r="O75" s="822">
        <v>38</v>
      </c>
      <c r="P75" s="831">
        <v>233</v>
      </c>
      <c r="Q75" s="831">
        <v>9320</v>
      </c>
      <c r="R75" s="827"/>
      <c r="S75" s="832">
        <v>40</v>
      </c>
    </row>
    <row r="76" spans="1:19" ht="14.45" customHeight="1" x14ac:dyDescent="0.2">
      <c r="A76" s="821" t="s">
        <v>2281</v>
      </c>
      <c r="B76" s="822" t="s">
        <v>2282</v>
      </c>
      <c r="C76" s="822" t="s">
        <v>1698</v>
      </c>
      <c r="D76" s="822" t="s">
        <v>1091</v>
      </c>
      <c r="E76" s="822" t="s">
        <v>2296</v>
      </c>
      <c r="F76" s="822" t="s">
        <v>2307</v>
      </c>
      <c r="G76" s="822" t="s">
        <v>2308</v>
      </c>
      <c r="H76" s="831">
        <v>178</v>
      </c>
      <c r="I76" s="831">
        <v>31862</v>
      </c>
      <c r="J76" s="822"/>
      <c r="K76" s="822">
        <v>179</v>
      </c>
      <c r="L76" s="831">
        <v>272</v>
      </c>
      <c r="M76" s="831">
        <v>48960</v>
      </c>
      <c r="N76" s="822"/>
      <c r="O76" s="822">
        <v>180</v>
      </c>
      <c r="P76" s="831">
        <v>243</v>
      </c>
      <c r="Q76" s="831">
        <v>47142</v>
      </c>
      <c r="R76" s="827"/>
      <c r="S76" s="832">
        <v>194</v>
      </c>
    </row>
    <row r="77" spans="1:19" ht="14.45" customHeight="1" x14ac:dyDescent="0.2">
      <c r="A77" s="821" t="s">
        <v>2281</v>
      </c>
      <c r="B77" s="822" t="s">
        <v>2282</v>
      </c>
      <c r="C77" s="822" t="s">
        <v>1698</v>
      </c>
      <c r="D77" s="822" t="s">
        <v>1091</v>
      </c>
      <c r="E77" s="822" t="s">
        <v>2296</v>
      </c>
      <c r="F77" s="822" t="s">
        <v>2309</v>
      </c>
      <c r="G77" s="822" t="s">
        <v>2310</v>
      </c>
      <c r="H77" s="831"/>
      <c r="I77" s="831"/>
      <c r="J77" s="822"/>
      <c r="K77" s="822"/>
      <c r="L77" s="831"/>
      <c r="M77" s="831"/>
      <c r="N77" s="822"/>
      <c r="O77" s="822"/>
      <c r="P77" s="831">
        <v>13</v>
      </c>
      <c r="Q77" s="831">
        <v>3159</v>
      </c>
      <c r="R77" s="827"/>
      <c r="S77" s="832">
        <v>243</v>
      </c>
    </row>
    <row r="78" spans="1:19" ht="14.45" customHeight="1" x14ac:dyDescent="0.2">
      <c r="A78" s="821" t="s">
        <v>2281</v>
      </c>
      <c r="B78" s="822" t="s">
        <v>2282</v>
      </c>
      <c r="C78" s="822" t="s">
        <v>1698</v>
      </c>
      <c r="D78" s="822" t="s">
        <v>1091</v>
      </c>
      <c r="E78" s="822" t="s">
        <v>2296</v>
      </c>
      <c r="F78" s="822" t="s">
        <v>2311</v>
      </c>
      <c r="G78" s="822" t="s">
        <v>2312</v>
      </c>
      <c r="H78" s="831">
        <v>22</v>
      </c>
      <c r="I78" s="831">
        <v>0</v>
      </c>
      <c r="J78" s="822"/>
      <c r="K78" s="822">
        <v>0</v>
      </c>
      <c r="L78" s="831">
        <v>53</v>
      </c>
      <c r="M78" s="831">
        <v>0</v>
      </c>
      <c r="N78" s="822"/>
      <c r="O78" s="822">
        <v>0</v>
      </c>
      <c r="P78" s="831">
        <v>65</v>
      </c>
      <c r="Q78" s="831">
        <v>0</v>
      </c>
      <c r="R78" s="827"/>
      <c r="S78" s="832">
        <v>0</v>
      </c>
    </row>
    <row r="79" spans="1:19" ht="14.45" customHeight="1" x14ac:dyDescent="0.2">
      <c r="A79" s="821" t="s">
        <v>2281</v>
      </c>
      <c r="B79" s="822" t="s">
        <v>2282</v>
      </c>
      <c r="C79" s="822" t="s">
        <v>1698</v>
      </c>
      <c r="D79" s="822" t="s">
        <v>1091</v>
      </c>
      <c r="E79" s="822" t="s">
        <v>2296</v>
      </c>
      <c r="F79" s="822" t="s">
        <v>2313</v>
      </c>
      <c r="G79" s="822" t="s">
        <v>2314</v>
      </c>
      <c r="H79" s="831">
        <v>179</v>
      </c>
      <c r="I79" s="831">
        <v>20764</v>
      </c>
      <c r="J79" s="822"/>
      <c r="K79" s="822">
        <v>116</v>
      </c>
      <c r="L79" s="831">
        <v>268</v>
      </c>
      <c r="M79" s="831">
        <v>31356</v>
      </c>
      <c r="N79" s="822"/>
      <c r="O79" s="822">
        <v>117</v>
      </c>
      <c r="P79" s="831">
        <v>245</v>
      </c>
      <c r="Q79" s="831">
        <v>31115</v>
      </c>
      <c r="R79" s="827"/>
      <c r="S79" s="832">
        <v>127</v>
      </c>
    </row>
    <row r="80" spans="1:19" ht="14.45" customHeight="1" x14ac:dyDescent="0.2">
      <c r="A80" s="821" t="s">
        <v>2281</v>
      </c>
      <c r="B80" s="822" t="s">
        <v>2282</v>
      </c>
      <c r="C80" s="822" t="s">
        <v>1698</v>
      </c>
      <c r="D80" s="822" t="s">
        <v>1091</v>
      </c>
      <c r="E80" s="822" t="s">
        <v>2296</v>
      </c>
      <c r="F80" s="822" t="s">
        <v>2317</v>
      </c>
      <c r="G80" s="822" t="s">
        <v>2318</v>
      </c>
      <c r="H80" s="831">
        <v>22</v>
      </c>
      <c r="I80" s="831">
        <v>726</v>
      </c>
      <c r="J80" s="822"/>
      <c r="K80" s="822">
        <v>33</v>
      </c>
      <c r="L80" s="831">
        <v>58</v>
      </c>
      <c r="M80" s="831">
        <v>1914</v>
      </c>
      <c r="N80" s="822"/>
      <c r="O80" s="822">
        <v>33</v>
      </c>
      <c r="P80" s="831">
        <v>76</v>
      </c>
      <c r="Q80" s="831">
        <v>2584</v>
      </c>
      <c r="R80" s="827"/>
      <c r="S80" s="832">
        <v>34</v>
      </c>
    </row>
    <row r="81" spans="1:19" ht="14.45" customHeight="1" x14ac:dyDescent="0.2">
      <c r="A81" s="821" t="s">
        <v>2281</v>
      </c>
      <c r="B81" s="822" t="s">
        <v>2282</v>
      </c>
      <c r="C81" s="822" t="s">
        <v>1698</v>
      </c>
      <c r="D81" s="822" t="s">
        <v>1091</v>
      </c>
      <c r="E81" s="822" t="s">
        <v>2296</v>
      </c>
      <c r="F81" s="822" t="s">
        <v>2319</v>
      </c>
      <c r="G81" s="822" t="s">
        <v>2320</v>
      </c>
      <c r="H81" s="831">
        <v>5</v>
      </c>
      <c r="I81" s="831">
        <v>1790</v>
      </c>
      <c r="J81" s="822"/>
      <c r="K81" s="822">
        <v>358</v>
      </c>
      <c r="L81" s="831"/>
      <c r="M81" s="831"/>
      <c r="N81" s="822"/>
      <c r="O81" s="822"/>
      <c r="P81" s="831"/>
      <c r="Q81" s="831"/>
      <c r="R81" s="827"/>
      <c r="S81" s="832"/>
    </row>
    <row r="82" spans="1:19" ht="14.45" customHeight="1" x14ac:dyDescent="0.2">
      <c r="A82" s="821" t="s">
        <v>2281</v>
      </c>
      <c r="B82" s="822" t="s">
        <v>2282</v>
      </c>
      <c r="C82" s="822" t="s">
        <v>1698</v>
      </c>
      <c r="D82" s="822" t="s">
        <v>1091</v>
      </c>
      <c r="E82" s="822" t="s">
        <v>2296</v>
      </c>
      <c r="F82" s="822" t="s">
        <v>2321</v>
      </c>
      <c r="G82" s="822" t="s">
        <v>2322</v>
      </c>
      <c r="H82" s="831">
        <v>35</v>
      </c>
      <c r="I82" s="831">
        <v>2625</v>
      </c>
      <c r="J82" s="822"/>
      <c r="K82" s="822">
        <v>75</v>
      </c>
      <c r="L82" s="831">
        <v>21</v>
      </c>
      <c r="M82" s="831">
        <v>1596</v>
      </c>
      <c r="N82" s="822"/>
      <c r="O82" s="822">
        <v>76</v>
      </c>
      <c r="P82" s="831">
        <v>34</v>
      </c>
      <c r="Q82" s="831">
        <v>2754</v>
      </c>
      <c r="R82" s="827"/>
      <c r="S82" s="832">
        <v>81</v>
      </c>
    </row>
    <row r="83" spans="1:19" ht="14.45" customHeight="1" x14ac:dyDescent="0.2">
      <c r="A83" s="821" t="s">
        <v>2281</v>
      </c>
      <c r="B83" s="822" t="s">
        <v>2282</v>
      </c>
      <c r="C83" s="822" t="s">
        <v>1698</v>
      </c>
      <c r="D83" s="822" t="s">
        <v>1091</v>
      </c>
      <c r="E83" s="822" t="s">
        <v>2296</v>
      </c>
      <c r="F83" s="822" t="s">
        <v>2327</v>
      </c>
      <c r="G83" s="822" t="s">
        <v>2328</v>
      </c>
      <c r="H83" s="831"/>
      <c r="I83" s="831"/>
      <c r="J83" s="822"/>
      <c r="K83" s="822"/>
      <c r="L83" s="831"/>
      <c r="M83" s="831"/>
      <c r="N83" s="822"/>
      <c r="O83" s="822"/>
      <c r="P83" s="831">
        <v>1</v>
      </c>
      <c r="Q83" s="831">
        <v>83</v>
      </c>
      <c r="R83" s="827"/>
      <c r="S83" s="832">
        <v>83</v>
      </c>
    </row>
    <row r="84" spans="1:19" ht="14.45" customHeight="1" x14ac:dyDescent="0.2">
      <c r="A84" s="821" t="s">
        <v>2281</v>
      </c>
      <c r="B84" s="822" t="s">
        <v>2282</v>
      </c>
      <c r="C84" s="822" t="s">
        <v>1698</v>
      </c>
      <c r="D84" s="822" t="s">
        <v>1091</v>
      </c>
      <c r="E84" s="822" t="s">
        <v>2296</v>
      </c>
      <c r="F84" s="822" t="s">
        <v>2335</v>
      </c>
      <c r="G84" s="822" t="s">
        <v>2336</v>
      </c>
      <c r="H84" s="831"/>
      <c r="I84" s="831"/>
      <c r="J84" s="822"/>
      <c r="K84" s="822"/>
      <c r="L84" s="831"/>
      <c r="M84" s="831"/>
      <c r="N84" s="822"/>
      <c r="O84" s="822"/>
      <c r="P84" s="831">
        <v>7</v>
      </c>
      <c r="Q84" s="831">
        <v>854</v>
      </c>
      <c r="R84" s="827"/>
      <c r="S84" s="832">
        <v>122</v>
      </c>
    </row>
    <row r="85" spans="1:19" ht="14.45" customHeight="1" x14ac:dyDescent="0.2">
      <c r="A85" s="821" t="s">
        <v>2281</v>
      </c>
      <c r="B85" s="822" t="s">
        <v>2282</v>
      </c>
      <c r="C85" s="822" t="s">
        <v>1698</v>
      </c>
      <c r="D85" s="822" t="s">
        <v>1091</v>
      </c>
      <c r="E85" s="822" t="s">
        <v>2296</v>
      </c>
      <c r="F85" s="822" t="s">
        <v>2337</v>
      </c>
      <c r="G85" s="822" t="s">
        <v>2338</v>
      </c>
      <c r="H85" s="831"/>
      <c r="I85" s="831"/>
      <c r="J85" s="822"/>
      <c r="K85" s="822"/>
      <c r="L85" s="831">
        <v>10</v>
      </c>
      <c r="M85" s="831">
        <v>1050</v>
      </c>
      <c r="N85" s="822"/>
      <c r="O85" s="822">
        <v>105</v>
      </c>
      <c r="P85" s="831">
        <v>14</v>
      </c>
      <c r="Q85" s="831">
        <v>1540</v>
      </c>
      <c r="R85" s="827"/>
      <c r="S85" s="832">
        <v>110</v>
      </c>
    </row>
    <row r="86" spans="1:19" ht="14.45" customHeight="1" x14ac:dyDescent="0.2">
      <c r="A86" s="821" t="s">
        <v>2281</v>
      </c>
      <c r="B86" s="822" t="s">
        <v>2282</v>
      </c>
      <c r="C86" s="822" t="s">
        <v>1698</v>
      </c>
      <c r="D86" s="822" t="s">
        <v>1091</v>
      </c>
      <c r="E86" s="822" t="s">
        <v>2296</v>
      </c>
      <c r="F86" s="822" t="s">
        <v>2339</v>
      </c>
      <c r="G86" s="822" t="s">
        <v>2340</v>
      </c>
      <c r="H86" s="831"/>
      <c r="I86" s="831"/>
      <c r="J86" s="822"/>
      <c r="K86" s="822"/>
      <c r="L86" s="831"/>
      <c r="M86" s="831"/>
      <c r="N86" s="822"/>
      <c r="O86" s="822"/>
      <c r="P86" s="831">
        <v>1</v>
      </c>
      <c r="Q86" s="831">
        <v>234</v>
      </c>
      <c r="R86" s="827"/>
      <c r="S86" s="832">
        <v>234</v>
      </c>
    </row>
    <row r="87" spans="1:19" ht="14.45" customHeight="1" x14ac:dyDescent="0.2">
      <c r="A87" s="821" t="s">
        <v>2281</v>
      </c>
      <c r="B87" s="822" t="s">
        <v>2282</v>
      </c>
      <c r="C87" s="822" t="s">
        <v>1698</v>
      </c>
      <c r="D87" s="822" t="s">
        <v>1091</v>
      </c>
      <c r="E87" s="822" t="s">
        <v>2296</v>
      </c>
      <c r="F87" s="822" t="s">
        <v>2341</v>
      </c>
      <c r="G87" s="822" t="s">
        <v>2340</v>
      </c>
      <c r="H87" s="831"/>
      <c r="I87" s="831"/>
      <c r="J87" s="822"/>
      <c r="K87" s="822"/>
      <c r="L87" s="831"/>
      <c r="M87" s="831"/>
      <c r="N87" s="822"/>
      <c r="O87" s="822"/>
      <c r="P87" s="831">
        <v>1</v>
      </c>
      <c r="Q87" s="831">
        <v>117</v>
      </c>
      <c r="R87" s="827"/>
      <c r="S87" s="832">
        <v>117</v>
      </c>
    </row>
    <row r="88" spans="1:19" ht="14.45" customHeight="1" x14ac:dyDescent="0.2">
      <c r="A88" s="821" t="s">
        <v>2281</v>
      </c>
      <c r="B88" s="822" t="s">
        <v>2282</v>
      </c>
      <c r="C88" s="822" t="s">
        <v>1698</v>
      </c>
      <c r="D88" s="822" t="s">
        <v>1091</v>
      </c>
      <c r="E88" s="822" t="s">
        <v>2296</v>
      </c>
      <c r="F88" s="822" t="s">
        <v>2342</v>
      </c>
      <c r="G88" s="822"/>
      <c r="H88" s="831"/>
      <c r="I88" s="831"/>
      <c r="J88" s="822"/>
      <c r="K88" s="822"/>
      <c r="L88" s="831"/>
      <c r="M88" s="831"/>
      <c r="N88" s="822"/>
      <c r="O88" s="822"/>
      <c r="P88" s="831">
        <v>0</v>
      </c>
      <c r="Q88" s="831">
        <v>0</v>
      </c>
      <c r="R88" s="827"/>
      <c r="S88" s="832"/>
    </row>
    <row r="89" spans="1:19" ht="14.45" customHeight="1" x14ac:dyDescent="0.2">
      <c r="A89" s="821" t="s">
        <v>2281</v>
      </c>
      <c r="B89" s="822" t="s">
        <v>2282</v>
      </c>
      <c r="C89" s="822" t="s">
        <v>1698</v>
      </c>
      <c r="D89" s="822" t="s">
        <v>1091</v>
      </c>
      <c r="E89" s="822" t="s">
        <v>2296</v>
      </c>
      <c r="F89" s="822" t="s">
        <v>2343</v>
      </c>
      <c r="G89" s="822" t="s">
        <v>2344</v>
      </c>
      <c r="H89" s="831"/>
      <c r="I89" s="831"/>
      <c r="J89" s="822"/>
      <c r="K89" s="822"/>
      <c r="L89" s="831"/>
      <c r="M89" s="831"/>
      <c r="N89" s="822"/>
      <c r="O89" s="822"/>
      <c r="P89" s="831">
        <v>79</v>
      </c>
      <c r="Q89" s="831">
        <v>70073</v>
      </c>
      <c r="R89" s="827"/>
      <c r="S89" s="832">
        <v>887</v>
      </c>
    </row>
    <row r="90" spans="1:19" ht="14.45" customHeight="1" x14ac:dyDescent="0.2">
      <c r="A90" s="821" t="s">
        <v>2281</v>
      </c>
      <c r="B90" s="822" t="s">
        <v>2282</v>
      </c>
      <c r="C90" s="822" t="s">
        <v>1698</v>
      </c>
      <c r="D90" s="822" t="s">
        <v>1091</v>
      </c>
      <c r="E90" s="822" t="s">
        <v>2296</v>
      </c>
      <c r="F90" s="822" t="s">
        <v>2345</v>
      </c>
      <c r="G90" s="822" t="s">
        <v>2346</v>
      </c>
      <c r="H90" s="831"/>
      <c r="I90" s="831"/>
      <c r="J90" s="822"/>
      <c r="K90" s="822"/>
      <c r="L90" s="831"/>
      <c r="M90" s="831"/>
      <c r="N90" s="822"/>
      <c r="O90" s="822"/>
      <c r="P90" s="831">
        <v>38</v>
      </c>
      <c r="Q90" s="831">
        <v>2394</v>
      </c>
      <c r="R90" s="827"/>
      <c r="S90" s="832">
        <v>63</v>
      </c>
    </row>
    <row r="91" spans="1:19" ht="14.45" customHeight="1" x14ac:dyDescent="0.2">
      <c r="A91" s="821" t="s">
        <v>2281</v>
      </c>
      <c r="B91" s="822" t="s">
        <v>2282</v>
      </c>
      <c r="C91" s="822" t="s">
        <v>1698</v>
      </c>
      <c r="D91" s="822" t="s">
        <v>1091</v>
      </c>
      <c r="E91" s="822" t="s">
        <v>2296</v>
      </c>
      <c r="F91" s="822" t="s">
        <v>2347</v>
      </c>
      <c r="G91" s="822" t="s">
        <v>2348</v>
      </c>
      <c r="H91" s="831"/>
      <c r="I91" s="831"/>
      <c r="J91" s="822"/>
      <c r="K91" s="822"/>
      <c r="L91" s="831"/>
      <c r="M91" s="831"/>
      <c r="N91" s="822"/>
      <c r="O91" s="822"/>
      <c r="P91" s="831">
        <v>73</v>
      </c>
      <c r="Q91" s="831">
        <v>22630</v>
      </c>
      <c r="R91" s="827"/>
      <c r="S91" s="832">
        <v>310</v>
      </c>
    </row>
    <row r="92" spans="1:19" ht="14.45" customHeight="1" x14ac:dyDescent="0.2">
      <c r="A92" s="821" t="s">
        <v>2281</v>
      </c>
      <c r="B92" s="822" t="s">
        <v>2282</v>
      </c>
      <c r="C92" s="822" t="s">
        <v>1698</v>
      </c>
      <c r="D92" s="822" t="s">
        <v>1094</v>
      </c>
      <c r="E92" s="822" t="s">
        <v>2296</v>
      </c>
      <c r="F92" s="822" t="s">
        <v>2297</v>
      </c>
      <c r="G92" s="822" t="s">
        <v>2298</v>
      </c>
      <c r="H92" s="831"/>
      <c r="I92" s="831"/>
      <c r="J92" s="822"/>
      <c r="K92" s="822"/>
      <c r="L92" s="831">
        <v>7</v>
      </c>
      <c r="M92" s="831">
        <v>217</v>
      </c>
      <c r="N92" s="822"/>
      <c r="O92" s="822">
        <v>31</v>
      </c>
      <c r="P92" s="831">
        <v>2</v>
      </c>
      <c r="Q92" s="831">
        <v>64</v>
      </c>
      <c r="R92" s="827"/>
      <c r="S92" s="832">
        <v>32</v>
      </c>
    </row>
    <row r="93" spans="1:19" ht="14.45" customHeight="1" x14ac:dyDescent="0.2">
      <c r="A93" s="821" t="s">
        <v>2281</v>
      </c>
      <c r="B93" s="822" t="s">
        <v>2282</v>
      </c>
      <c r="C93" s="822" t="s">
        <v>1698</v>
      </c>
      <c r="D93" s="822" t="s">
        <v>1094</v>
      </c>
      <c r="E93" s="822" t="s">
        <v>2296</v>
      </c>
      <c r="F93" s="822" t="s">
        <v>2299</v>
      </c>
      <c r="G93" s="822" t="s">
        <v>2300</v>
      </c>
      <c r="H93" s="831">
        <v>2</v>
      </c>
      <c r="I93" s="831">
        <v>134</v>
      </c>
      <c r="J93" s="822"/>
      <c r="K93" s="822">
        <v>67</v>
      </c>
      <c r="L93" s="831">
        <v>8</v>
      </c>
      <c r="M93" s="831">
        <v>544</v>
      </c>
      <c r="N93" s="822"/>
      <c r="O93" s="822">
        <v>68</v>
      </c>
      <c r="P93" s="831">
        <v>3</v>
      </c>
      <c r="Q93" s="831">
        <v>216</v>
      </c>
      <c r="R93" s="827"/>
      <c r="S93" s="832">
        <v>72</v>
      </c>
    </row>
    <row r="94" spans="1:19" ht="14.45" customHeight="1" x14ac:dyDescent="0.2">
      <c r="A94" s="821" t="s">
        <v>2281</v>
      </c>
      <c r="B94" s="822" t="s">
        <v>2282</v>
      </c>
      <c r="C94" s="822" t="s">
        <v>1698</v>
      </c>
      <c r="D94" s="822" t="s">
        <v>1094</v>
      </c>
      <c r="E94" s="822" t="s">
        <v>2296</v>
      </c>
      <c r="F94" s="822" t="s">
        <v>2305</v>
      </c>
      <c r="G94" s="822" t="s">
        <v>2306</v>
      </c>
      <c r="H94" s="831">
        <v>22</v>
      </c>
      <c r="I94" s="831">
        <v>836</v>
      </c>
      <c r="J94" s="822"/>
      <c r="K94" s="822">
        <v>38</v>
      </c>
      <c r="L94" s="831">
        <v>50</v>
      </c>
      <c r="M94" s="831">
        <v>1900</v>
      </c>
      <c r="N94" s="822"/>
      <c r="O94" s="822">
        <v>38</v>
      </c>
      <c r="P94" s="831">
        <v>18</v>
      </c>
      <c r="Q94" s="831">
        <v>720</v>
      </c>
      <c r="R94" s="827"/>
      <c r="S94" s="832">
        <v>40</v>
      </c>
    </row>
    <row r="95" spans="1:19" ht="14.45" customHeight="1" x14ac:dyDescent="0.2">
      <c r="A95" s="821" t="s">
        <v>2281</v>
      </c>
      <c r="B95" s="822" t="s">
        <v>2282</v>
      </c>
      <c r="C95" s="822" t="s">
        <v>1698</v>
      </c>
      <c r="D95" s="822" t="s">
        <v>1094</v>
      </c>
      <c r="E95" s="822" t="s">
        <v>2296</v>
      </c>
      <c r="F95" s="822" t="s">
        <v>2307</v>
      </c>
      <c r="G95" s="822" t="s">
        <v>2308</v>
      </c>
      <c r="H95" s="831"/>
      <c r="I95" s="831"/>
      <c r="J95" s="822"/>
      <c r="K95" s="822"/>
      <c r="L95" s="831">
        <v>3</v>
      </c>
      <c r="M95" s="831">
        <v>540</v>
      </c>
      <c r="N95" s="822"/>
      <c r="O95" s="822">
        <v>180</v>
      </c>
      <c r="P95" s="831"/>
      <c r="Q95" s="831"/>
      <c r="R95" s="827"/>
      <c r="S95" s="832"/>
    </row>
    <row r="96" spans="1:19" ht="14.45" customHeight="1" x14ac:dyDescent="0.2">
      <c r="A96" s="821" t="s">
        <v>2281</v>
      </c>
      <c r="B96" s="822" t="s">
        <v>2282</v>
      </c>
      <c r="C96" s="822" t="s">
        <v>1698</v>
      </c>
      <c r="D96" s="822" t="s">
        <v>1094</v>
      </c>
      <c r="E96" s="822" t="s">
        <v>2296</v>
      </c>
      <c r="F96" s="822" t="s">
        <v>2309</v>
      </c>
      <c r="G96" s="822" t="s">
        <v>2310</v>
      </c>
      <c r="H96" s="831"/>
      <c r="I96" s="831"/>
      <c r="J96" s="822"/>
      <c r="K96" s="822"/>
      <c r="L96" s="831">
        <v>1</v>
      </c>
      <c r="M96" s="831">
        <v>230</v>
      </c>
      <c r="N96" s="822"/>
      <c r="O96" s="822">
        <v>230</v>
      </c>
      <c r="P96" s="831">
        <v>1</v>
      </c>
      <c r="Q96" s="831">
        <v>243</v>
      </c>
      <c r="R96" s="827"/>
      <c r="S96" s="832">
        <v>243</v>
      </c>
    </row>
    <row r="97" spans="1:19" ht="14.45" customHeight="1" x14ac:dyDescent="0.2">
      <c r="A97" s="821" t="s">
        <v>2281</v>
      </c>
      <c r="B97" s="822" t="s">
        <v>2282</v>
      </c>
      <c r="C97" s="822" t="s">
        <v>1698</v>
      </c>
      <c r="D97" s="822" t="s">
        <v>1094</v>
      </c>
      <c r="E97" s="822" t="s">
        <v>2296</v>
      </c>
      <c r="F97" s="822" t="s">
        <v>2313</v>
      </c>
      <c r="G97" s="822" t="s">
        <v>2314</v>
      </c>
      <c r="H97" s="831"/>
      <c r="I97" s="831"/>
      <c r="J97" s="822"/>
      <c r="K97" s="822"/>
      <c r="L97" s="831">
        <v>32</v>
      </c>
      <c r="M97" s="831">
        <v>3744</v>
      </c>
      <c r="N97" s="822"/>
      <c r="O97" s="822">
        <v>117</v>
      </c>
      <c r="P97" s="831">
        <v>31</v>
      </c>
      <c r="Q97" s="831">
        <v>3937</v>
      </c>
      <c r="R97" s="827"/>
      <c r="S97" s="832">
        <v>127</v>
      </c>
    </row>
    <row r="98" spans="1:19" ht="14.45" customHeight="1" x14ac:dyDescent="0.2">
      <c r="A98" s="821" t="s">
        <v>2281</v>
      </c>
      <c r="B98" s="822" t="s">
        <v>2282</v>
      </c>
      <c r="C98" s="822" t="s">
        <v>1698</v>
      </c>
      <c r="D98" s="822" t="s">
        <v>1094</v>
      </c>
      <c r="E98" s="822" t="s">
        <v>2296</v>
      </c>
      <c r="F98" s="822" t="s">
        <v>2319</v>
      </c>
      <c r="G98" s="822" t="s">
        <v>2320</v>
      </c>
      <c r="H98" s="831">
        <v>10</v>
      </c>
      <c r="I98" s="831">
        <v>3580</v>
      </c>
      <c r="J98" s="822"/>
      <c r="K98" s="822">
        <v>358</v>
      </c>
      <c r="L98" s="831">
        <v>51</v>
      </c>
      <c r="M98" s="831">
        <v>18360</v>
      </c>
      <c r="N98" s="822"/>
      <c r="O98" s="822">
        <v>360</v>
      </c>
      <c r="P98" s="831">
        <v>31</v>
      </c>
      <c r="Q98" s="831">
        <v>12028</v>
      </c>
      <c r="R98" s="827"/>
      <c r="S98" s="832">
        <v>388</v>
      </c>
    </row>
    <row r="99" spans="1:19" ht="14.45" customHeight="1" x14ac:dyDescent="0.2">
      <c r="A99" s="821" t="s">
        <v>2281</v>
      </c>
      <c r="B99" s="822" t="s">
        <v>2282</v>
      </c>
      <c r="C99" s="822" t="s">
        <v>1698</v>
      </c>
      <c r="D99" s="822" t="s">
        <v>1094</v>
      </c>
      <c r="E99" s="822" t="s">
        <v>2296</v>
      </c>
      <c r="F99" s="822" t="s">
        <v>2323</v>
      </c>
      <c r="G99" s="822" t="s">
        <v>2324</v>
      </c>
      <c r="H99" s="831">
        <v>3</v>
      </c>
      <c r="I99" s="831">
        <v>2121</v>
      </c>
      <c r="J99" s="822"/>
      <c r="K99" s="822">
        <v>707</v>
      </c>
      <c r="L99" s="831">
        <v>9</v>
      </c>
      <c r="M99" s="831">
        <v>6399</v>
      </c>
      <c r="N99" s="822"/>
      <c r="O99" s="822">
        <v>711</v>
      </c>
      <c r="P99" s="831"/>
      <c r="Q99" s="831"/>
      <c r="R99" s="827"/>
      <c r="S99" s="832"/>
    </row>
    <row r="100" spans="1:19" ht="14.45" customHeight="1" x14ac:dyDescent="0.2">
      <c r="A100" s="821" t="s">
        <v>2281</v>
      </c>
      <c r="B100" s="822" t="s">
        <v>2282</v>
      </c>
      <c r="C100" s="822" t="s">
        <v>1698</v>
      </c>
      <c r="D100" s="822" t="s">
        <v>1094</v>
      </c>
      <c r="E100" s="822" t="s">
        <v>2296</v>
      </c>
      <c r="F100" s="822" t="s">
        <v>2331</v>
      </c>
      <c r="G100" s="822" t="s">
        <v>2332</v>
      </c>
      <c r="H100" s="831"/>
      <c r="I100" s="831"/>
      <c r="J100" s="822"/>
      <c r="K100" s="822"/>
      <c r="L100" s="831">
        <v>1</v>
      </c>
      <c r="M100" s="831">
        <v>62</v>
      </c>
      <c r="N100" s="822"/>
      <c r="O100" s="822">
        <v>62</v>
      </c>
      <c r="P100" s="831"/>
      <c r="Q100" s="831"/>
      <c r="R100" s="827"/>
      <c r="S100" s="832"/>
    </row>
    <row r="101" spans="1:19" ht="14.45" customHeight="1" x14ac:dyDescent="0.2">
      <c r="A101" s="821" t="s">
        <v>2281</v>
      </c>
      <c r="B101" s="822" t="s">
        <v>2282</v>
      </c>
      <c r="C101" s="822" t="s">
        <v>1698</v>
      </c>
      <c r="D101" s="822" t="s">
        <v>1094</v>
      </c>
      <c r="E101" s="822" t="s">
        <v>2296</v>
      </c>
      <c r="F101" s="822" t="s">
        <v>2337</v>
      </c>
      <c r="G101" s="822" t="s">
        <v>2338</v>
      </c>
      <c r="H101" s="831"/>
      <c r="I101" s="831"/>
      <c r="J101" s="822"/>
      <c r="K101" s="822"/>
      <c r="L101" s="831">
        <v>3</v>
      </c>
      <c r="M101" s="831">
        <v>315</v>
      </c>
      <c r="N101" s="822"/>
      <c r="O101" s="822">
        <v>105</v>
      </c>
      <c r="P101" s="831">
        <v>1</v>
      </c>
      <c r="Q101" s="831">
        <v>110</v>
      </c>
      <c r="R101" s="827"/>
      <c r="S101" s="832">
        <v>110</v>
      </c>
    </row>
    <row r="102" spans="1:19" ht="14.45" customHeight="1" x14ac:dyDescent="0.2">
      <c r="A102" s="821" t="s">
        <v>2281</v>
      </c>
      <c r="B102" s="822" t="s">
        <v>2282</v>
      </c>
      <c r="C102" s="822" t="s">
        <v>1698</v>
      </c>
      <c r="D102" s="822" t="s">
        <v>1094</v>
      </c>
      <c r="E102" s="822" t="s">
        <v>2296</v>
      </c>
      <c r="F102" s="822" t="s">
        <v>2343</v>
      </c>
      <c r="G102" s="822" t="s">
        <v>2344</v>
      </c>
      <c r="H102" s="831"/>
      <c r="I102" s="831"/>
      <c r="J102" s="822"/>
      <c r="K102" s="822"/>
      <c r="L102" s="831"/>
      <c r="M102" s="831"/>
      <c r="N102" s="822"/>
      <c r="O102" s="822"/>
      <c r="P102" s="831">
        <v>1</v>
      </c>
      <c r="Q102" s="831">
        <v>887</v>
      </c>
      <c r="R102" s="827"/>
      <c r="S102" s="832">
        <v>887</v>
      </c>
    </row>
    <row r="103" spans="1:19" ht="14.45" customHeight="1" x14ac:dyDescent="0.2">
      <c r="A103" s="821" t="s">
        <v>2281</v>
      </c>
      <c r="B103" s="822" t="s">
        <v>2282</v>
      </c>
      <c r="C103" s="822" t="s">
        <v>1698</v>
      </c>
      <c r="D103" s="822" t="s">
        <v>1094</v>
      </c>
      <c r="E103" s="822" t="s">
        <v>2296</v>
      </c>
      <c r="F103" s="822" t="s">
        <v>2345</v>
      </c>
      <c r="G103" s="822" t="s">
        <v>2346</v>
      </c>
      <c r="H103" s="831"/>
      <c r="I103" s="831"/>
      <c r="J103" s="822"/>
      <c r="K103" s="822"/>
      <c r="L103" s="831"/>
      <c r="M103" s="831"/>
      <c r="N103" s="822"/>
      <c r="O103" s="822"/>
      <c r="P103" s="831">
        <v>2</v>
      </c>
      <c r="Q103" s="831">
        <v>126</v>
      </c>
      <c r="R103" s="827"/>
      <c r="S103" s="832">
        <v>63</v>
      </c>
    </row>
    <row r="104" spans="1:19" ht="14.45" customHeight="1" x14ac:dyDescent="0.2">
      <c r="A104" s="821" t="s">
        <v>2281</v>
      </c>
      <c r="B104" s="822" t="s">
        <v>2282</v>
      </c>
      <c r="C104" s="822" t="s">
        <v>1698</v>
      </c>
      <c r="D104" s="822" t="s">
        <v>1095</v>
      </c>
      <c r="E104" s="822" t="s">
        <v>2296</v>
      </c>
      <c r="F104" s="822" t="s">
        <v>2297</v>
      </c>
      <c r="G104" s="822" t="s">
        <v>2298</v>
      </c>
      <c r="H104" s="831">
        <v>2</v>
      </c>
      <c r="I104" s="831">
        <v>62</v>
      </c>
      <c r="J104" s="822"/>
      <c r="K104" s="822">
        <v>31</v>
      </c>
      <c r="L104" s="831"/>
      <c r="M104" s="831"/>
      <c r="N104" s="822"/>
      <c r="O104" s="822"/>
      <c r="P104" s="831"/>
      <c r="Q104" s="831"/>
      <c r="R104" s="827"/>
      <c r="S104" s="832"/>
    </row>
    <row r="105" spans="1:19" ht="14.45" customHeight="1" x14ac:dyDescent="0.2">
      <c r="A105" s="821" t="s">
        <v>2281</v>
      </c>
      <c r="B105" s="822" t="s">
        <v>2282</v>
      </c>
      <c r="C105" s="822" t="s">
        <v>1698</v>
      </c>
      <c r="D105" s="822" t="s">
        <v>1095</v>
      </c>
      <c r="E105" s="822" t="s">
        <v>2296</v>
      </c>
      <c r="F105" s="822" t="s">
        <v>2299</v>
      </c>
      <c r="G105" s="822" t="s">
        <v>2300</v>
      </c>
      <c r="H105" s="831">
        <v>6</v>
      </c>
      <c r="I105" s="831">
        <v>402</v>
      </c>
      <c r="J105" s="822"/>
      <c r="K105" s="822">
        <v>67</v>
      </c>
      <c r="L105" s="831"/>
      <c r="M105" s="831"/>
      <c r="N105" s="822"/>
      <c r="O105" s="822"/>
      <c r="P105" s="831"/>
      <c r="Q105" s="831"/>
      <c r="R105" s="827"/>
      <c r="S105" s="832"/>
    </row>
    <row r="106" spans="1:19" ht="14.45" customHeight="1" x14ac:dyDescent="0.2">
      <c r="A106" s="821" t="s">
        <v>2281</v>
      </c>
      <c r="B106" s="822" t="s">
        <v>2282</v>
      </c>
      <c r="C106" s="822" t="s">
        <v>1698</v>
      </c>
      <c r="D106" s="822" t="s">
        <v>1095</v>
      </c>
      <c r="E106" s="822" t="s">
        <v>2296</v>
      </c>
      <c r="F106" s="822" t="s">
        <v>2305</v>
      </c>
      <c r="G106" s="822" t="s">
        <v>2306</v>
      </c>
      <c r="H106" s="831">
        <v>67</v>
      </c>
      <c r="I106" s="831">
        <v>2546</v>
      </c>
      <c r="J106" s="822"/>
      <c r="K106" s="822">
        <v>38</v>
      </c>
      <c r="L106" s="831"/>
      <c r="M106" s="831"/>
      <c r="N106" s="822"/>
      <c r="O106" s="822"/>
      <c r="P106" s="831"/>
      <c r="Q106" s="831"/>
      <c r="R106" s="827"/>
      <c r="S106" s="832"/>
    </row>
    <row r="107" spans="1:19" ht="14.45" customHeight="1" x14ac:dyDescent="0.2">
      <c r="A107" s="821" t="s">
        <v>2281</v>
      </c>
      <c r="B107" s="822" t="s">
        <v>2282</v>
      </c>
      <c r="C107" s="822" t="s">
        <v>1698</v>
      </c>
      <c r="D107" s="822" t="s">
        <v>1095</v>
      </c>
      <c r="E107" s="822" t="s">
        <v>2296</v>
      </c>
      <c r="F107" s="822" t="s">
        <v>2313</v>
      </c>
      <c r="G107" s="822" t="s">
        <v>2314</v>
      </c>
      <c r="H107" s="831">
        <v>1</v>
      </c>
      <c r="I107" s="831">
        <v>116</v>
      </c>
      <c r="J107" s="822"/>
      <c r="K107" s="822">
        <v>116</v>
      </c>
      <c r="L107" s="831"/>
      <c r="M107" s="831"/>
      <c r="N107" s="822"/>
      <c r="O107" s="822"/>
      <c r="P107" s="831"/>
      <c r="Q107" s="831"/>
      <c r="R107" s="827"/>
      <c r="S107" s="832"/>
    </row>
    <row r="108" spans="1:19" ht="14.45" customHeight="1" x14ac:dyDescent="0.2">
      <c r="A108" s="821" t="s">
        <v>2281</v>
      </c>
      <c r="B108" s="822" t="s">
        <v>2282</v>
      </c>
      <c r="C108" s="822" t="s">
        <v>1698</v>
      </c>
      <c r="D108" s="822" t="s">
        <v>1095</v>
      </c>
      <c r="E108" s="822" t="s">
        <v>2296</v>
      </c>
      <c r="F108" s="822" t="s">
        <v>2319</v>
      </c>
      <c r="G108" s="822" t="s">
        <v>2320</v>
      </c>
      <c r="H108" s="831">
        <v>8</v>
      </c>
      <c r="I108" s="831">
        <v>2864</v>
      </c>
      <c r="J108" s="822"/>
      <c r="K108" s="822">
        <v>358</v>
      </c>
      <c r="L108" s="831"/>
      <c r="M108" s="831"/>
      <c r="N108" s="822"/>
      <c r="O108" s="822"/>
      <c r="P108" s="831"/>
      <c r="Q108" s="831"/>
      <c r="R108" s="827"/>
      <c r="S108" s="832"/>
    </row>
    <row r="109" spans="1:19" ht="14.45" customHeight="1" x14ac:dyDescent="0.2">
      <c r="A109" s="821" t="s">
        <v>2281</v>
      </c>
      <c r="B109" s="822" t="s">
        <v>2282</v>
      </c>
      <c r="C109" s="822" t="s">
        <v>1698</v>
      </c>
      <c r="D109" s="822" t="s">
        <v>1095</v>
      </c>
      <c r="E109" s="822" t="s">
        <v>2296</v>
      </c>
      <c r="F109" s="822" t="s">
        <v>2323</v>
      </c>
      <c r="G109" s="822" t="s">
        <v>2324</v>
      </c>
      <c r="H109" s="831">
        <v>11</v>
      </c>
      <c r="I109" s="831">
        <v>7777</v>
      </c>
      <c r="J109" s="822"/>
      <c r="K109" s="822">
        <v>707</v>
      </c>
      <c r="L109" s="831"/>
      <c r="M109" s="831"/>
      <c r="N109" s="822"/>
      <c r="O109" s="822"/>
      <c r="P109" s="831"/>
      <c r="Q109" s="831"/>
      <c r="R109" s="827"/>
      <c r="S109" s="832"/>
    </row>
    <row r="110" spans="1:19" ht="14.45" customHeight="1" x14ac:dyDescent="0.2">
      <c r="A110" s="821" t="s">
        <v>2281</v>
      </c>
      <c r="B110" s="822" t="s">
        <v>2282</v>
      </c>
      <c r="C110" s="822" t="s">
        <v>1698</v>
      </c>
      <c r="D110" s="822" t="s">
        <v>1096</v>
      </c>
      <c r="E110" s="822" t="s">
        <v>2284</v>
      </c>
      <c r="F110" s="822" t="s">
        <v>2288</v>
      </c>
      <c r="G110" s="822" t="s">
        <v>2289</v>
      </c>
      <c r="H110" s="831"/>
      <c r="I110" s="831"/>
      <c r="J110" s="822"/>
      <c r="K110" s="822"/>
      <c r="L110" s="831"/>
      <c r="M110" s="831"/>
      <c r="N110" s="822"/>
      <c r="O110" s="822"/>
      <c r="P110" s="831">
        <v>0.1</v>
      </c>
      <c r="Q110" s="831">
        <v>5.88</v>
      </c>
      <c r="R110" s="827"/>
      <c r="S110" s="832">
        <v>58.8</v>
      </c>
    </row>
    <row r="111" spans="1:19" ht="14.45" customHeight="1" x14ac:dyDescent="0.2">
      <c r="A111" s="821" t="s">
        <v>2281</v>
      </c>
      <c r="B111" s="822" t="s">
        <v>2282</v>
      </c>
      <c r="C111" s="822" t="s">
        <v>1698</v>
      </c>
      <c r="D111" s="822" t="s">
        <v>1096</v>
      </c>
      <c r="E111" s="822" t="s">
        <v>2284</v>
      </c>
      <c r="F111" s="822" t="s">
        <v>2285</v>
      </c>
      <c r="G111" s="822" t="s">
        <v>2290</v>
      </c>
      <c r="H111" s="831">
        <v>29</v>
      </c>
      <c r="I111" s="831">
        <v>595185.1</v>
      </c>
      <c r="J111" s="822"/>
      <c r="K111" s="822">
        <v>20523.624137931034</v>
      </c>
      <c r="L111" s="831">
        <v>9</v>
      </c>
      <c r="M111" s="831">
        <v>188046</v>
      </c>
      <c r="N111" s="822"/>
      <c r="O111" s="822">
        <v>20894</v>
      </c>
      <c r="P111" s="831">
        <v>1</v>
      </c>
      <c r="Q111" s="831">
        <v>20894</v>
      </c>
      <c r="R111" s="827"/>
      <c r="S111" s="832">
        <v>20894</v>
      </c>
    </row>
    <row r="112" spans="1:19" ht="14.45" customHeight="1" x14ac:dyDescent="0.2">
      <c r="A112" s="821" t="s">
        <v>2281</v>
      </c>
      <c r="B112" s="822" t="s">
        <v>2282</v>
      </c>
      <c r="C112" s="822" t="s">
        <v>1698</v>
      </c>
      <c r="D112" s="822" t="s">
        <v>1096</v>
      </c>
      <c r="E112" s="822" t="s">
        <v>2284</v>
      </c>
      <c r="F112" s="822" t="s">
        <v>2287</v>
      </c>
      <c r="G112" s="822" t="s">
        <v>2290</v>
      </c>
      <c r="H112" s="831">
        <v>17</v>
      </c>
      <c r="I112" s="831">
        <v>174896.62</v>
      </c>
      <c r="J112" s="822"/>
      <c r="K112" s="822">
        <v>10288.036470588235</v>
      </c>
      <c r="L112" s="831">
        <v>5</v>
      </c>
      <c r="M112" s="831">
        <v>52235</v>
      </c>
      <c r="N112" s="822"/>
      <c r="O112" s="822">
        <v>10447</v>
      </c>
      <c r="P112" s="831">
        <v>1</v>
      </c>
      <c r="Q112" s="831">
        <v>10447</v>
      </c>
      <c r="R112" s="827"/>
      <c r="S112" s="832">
        <v>10447</v>
      </c>
    </row>
    <row r="113" spans="1:19" ht="14.45" customHeight="1" x14ac:dyDescent="0.2">
      <c r="A113" s="821" t="s">
        <v>2281</v>
      </c>
      <c r="B113" s="822" t="s">
        <v>2282</v>
      </c>
      <c r="C113" s="822" t="s">
        <v>1698</v>
      </c>
      <c r="D113" s="822" t="s">
        <v>1096</v>
      </c>
      <c r="E113" s="822" t="s">
        <v>2296</v>
      </c>
      <c r="F113" s="822" t="s">
        <v>2297</v>
      </c>
      <c r="G113" s="822" t="s">
        <v>2298</v>
      </c>
      <c r="H113" s="831"/>
      <c r="I113" s="831"/>
      <c r="J113" s="822"/>
      <c r="K113" s="822"/>
      <c r="L113" s="831">
        <v>2</v>
      </c>
      <c r="M113" s="831">
        <v>62</v>
      </c>
      <c r="N113" s="822"/>
      <c r="O113" s="822">
        <v>31</v>
      </c>
      <c r="P113" s="831"/>
      <c r="Q113" s="831"/>
      <c r="R113" s="827"/>
      <c r="S113" s="832"/>
    </row>
    <row r="114" spans="1:19" ht="14.45" customHeight="1" x14ac:dyDescent="0.2">
      <c r="A114" s="821" t="s">
        <v>2281</v>
      </c>
      <c r="B114" s="822" t="s">
        <v>2282</v>
      </c>
      <c r="C114" s="822" t="s">
        <v>1698</v>
      </c>
      <c r="D114" s="822" t="s">
        <v>1096</v>
      </c>
      <c r="E114" s="822" t="s">
        <v>2296</v>
      </c>
      <c r="F114" s="822" t="s">
        <v>2299</v>
      </c>
      <c r="G114" s="822" t="s">
        <v>2300</v>
      </c>
      <c r="H114" s="831">
        <v>14</v>
      </c>
      <c r="I114" s="831">
        <v>938</v>
      </c>
      <c r="J114" s="822"/>
      <c r="K114" s="822">
        <v>67</v>
      </c>
      <c r="L114" s="831">
        <v>11</v>
      </c>
      <c r="M114" s="831">
        <v>748</v>
      </c>
      <c r="N114" s="822"/>
      <c r="O114" s="822">
        <v>68</v>
      </c>
      <c r="P114" s="831">
        <v>10</v>
      </c>
      <c r="Q114" s="831">
        <v>720</v>
      </c>
      <c r="R114" s="827"/>
      <c r="S114" s="832">
        <v>72</v>
      </c>
    </row>
    <row r="115" spans="1:19" ht="14.45" customHeight="1" x14ac:dyDescent="0.2">
      <c r="A115" s="821" t="s">
        <v>2281</v>
      </c>
      <c r="B115" s="822" t="s">
        <v>2282</v>
      </c>
      <c r="C115" s="822" t="s">
        <v>1698</v>
      </c>
      <c r="D115" s="822" t="s">
        <v>1096</v>
      </c>
      <c r="E115" s="822" t="s">
        <v>2296</v>
      </c>
      <c r="F115" s="822" t="s">
        <v>2305</v>
      </c>
      <c r="G115" s="822" t="s">
        <v>2306</v>
      </c>
      <c r="H115" s="831">
        <v>52</v>
      </c>
      <c r="I115" s="831">
        <v>1976</v>
      </c>
      <c r="J115" s="822"/>
      <c r="K115" s="822">
        <v>38</v>
      </c>
      <c r="L115" s="831">
        <v>28</v>
      </c>
      <c r="M115" s="831">
        <v>1064</v>
      </c>
      <c r="N115" s="822"/>
      <c r="O115" s="822">
        <v>38</v>
      </c>
      <c r="P115" s="831">
        <v>11</v>
      </c>
      <c r="Q115" s="831">
        <v>440</v>
      </c>
      <c r="R115" s="827"/>
      <c r="S115" s="832">
        <v>40</v>
      </c>
    </row>
    <row r="116" spans="1:19" ht="14.45" customHeight="1" x14ac:dyDescent="0.2">
      <c r="A116" s="821" t="s">
        <v>2281</v>
      </c>
      <c r="B116" s="822" t="s">
        <v>2282</v>
      </c>
      <c r="C116" s="822" t="s">
        <v>1698</v>
      </c>
      <c r="D116" s="822" t="s">
        <v>1096</v>
      </c>
      <c r="E116" s="822" t="s">
        <v>2296</v>
      </c>
      <c r="F116" s="822" t="s">
        <v>2307</v>
      </c>
      <c r="G116" s="822" t="s">
        <v>2308</v>
      </c>
      <c r="H116" s="831">
        <v>183</v>
      </c>
      <c r="I116" s="831">
        <v>32757</v>
      </c>
      <c r="J116" s="822"/>
      <c r="K116" s="822">
        <v>179</v>
      </c>
      <c r="L116" s="831">
        <v>177</v>
      </c>
      <c r="M116" s="831">
        <v>31860</v>
      </c>
      <c r="N116" s="822"/>
      <c r="O116" s="822">
        <v>180</v>
      </c>
      <c r="P116" s="831">
        <v>129</v>
      </c>
      <c r="Q116" s="831">
        <v>25026</v>
      </c>
      <c r="R116" s="827"/>
      <c r="S116" s="832">
        <v>194</v>
      </c>
    </row>
    <row r="117" spans="1:19" ht="14.45" customHeight="1" x14ac:dyDescent="0.2">
      <c r="A117" s="821" t="s">
        <v>2281</v>
      </c>
      <c r="B117" s="822" t="s">
        <v>2282</v>
      </c>
      <c r="C117" s="822" t="s">
        <v>1698</v>
      </c>
      <c r="D117" s="822" t="s">
        <v>1096</v>
      </c>
      <c r="E117" s="822" t="s">
        <v>2296</v>
      </c>
      <c r="F117" s="822" t="s">
        <v>2311</v>
      </c>
      <c r="G117" s="822" t="s">
        <v>2312</v>
      </c>
      <c r="H117" s="831">
        <v>35</v>
      </c>
      <c r="I117" s="831">
        <v>0</v>
      </c>
      <c r="J117" s="822"/>
      <c r="K117" s="822">
        <v>0</v>
      </c>
      <c r="L117" s="831">
        <v>10</v>
      </c>
      <c r="M117" s="831">
        <v>0</v>
      </c>
      <c r="N117" s="822"/>
      <c r="O117" s="822">
        <v>0</v>
      </c>
      <c r="P117" s="831">
        <v>2</v>
      </c>
      <c r="Q117" s="831">
        <v>0</v>
      </c>
      <c r="R117" s="827"/>
      <c r="S117" s="832">
        <v>0</v>
      </c>
    </row>
    <row r="118" spans="1:19" ht="14.45" customHeight="1" x14ac:dyDescent="0.2">
      <c r="A118" s="821" t="s">
        <v>2281</v>
      </c>
      <c r="B118" s="822" t="s">
        <v>2282</v>
      </c>
      <c r="C118" s="822" t="s">
        <v>1698</v>
      </c>
      <c r="D118" s="822" t="s">
        <v>1096</v>
      </c>
      <c r="E118" s="822" t="s">
        <v>2296</v>
      </c>
      <c r="F118" s="822" t="s">
        <v>2313</v>
      </c>
      <c r="G118" s="822" t="s">
        <v>2314</v>
      </c>
      <c r="H118" s="831">
        <v>185</v>
      </c>
      <c r="I118" s="831">
        <v>21460</v>
      </c>
      <c r="J118" s="822"/>
      <c r="K118" s="822">
        <v>116</v>
      </c>
      <c r="L118" s="831">
        <v>173</v>
      </c>
      <c r="M118" s="831">
        <v>20241</v>
      </c>
      <c r="N118" s="822"/>
      <c r="O118" s="822">
        <v>117</v>
      </c>
      <c r="P118" s="831">
        <v>136</v>
      </c>
      <c r="Q118" s="831">
        <v>17272</v>
      </c>
      <c r="R118" s="827"/>
      <c r="S118" s="832">
        <v>127</v>
      </c>
    </row>
    <row r="119" spans="1:19" ht="14.45" customHeight="1" x14ac:dyDescent="0.2">
      <c r="A119" s="821" t="s">
        <v>2281</v>
      </c>
      <c r="B119" s="822" t="s">
        <v>2282</v>
      </c>
      <c r="C119" s="822" t="s">
        <v>1698</v>
      </c>
      <c r="D119" s="822" t="s">
        <v>1096</v>
      </c>
      <c r="E119" s="822" t="s">
        <v>2296</v>
      </c>
      <c r="F119" s="822" t="s">
        <v>2317</v>
      </c>
      <c r="G119" s="822" t="s">
        <v>2318</v>
      </c>
      <c r="H119" s="831">
        <v>35</v>
      </c>
      <c r="I119" s="831">
        <v>1155</v>
      </c>
      <c r="J119" s="822"/>
      <c r="K119" s="822">
        <v>33</v>
      </c>
      <c r="L119" s="831">
        <v>10</v>
      </c>
      <c r="M119" s="831">
        <v>330</v>
      </c>
      <c r="N119" s="822"/>
      <c r="O119" s="822">
        <v>33</v>
      </c>
      <c r="P119" s="831">
        <v>3</v>
      </c>
      <c r="Q119" s="831">
        <v>102</v>
      </c>
      <c r="R119" s="827"/>
      <c r="S119" s="832">
        <v>34</v>
      </c>
    </row>
    <row r="120" spans="1:19" ht="14.45" customHeight="1" x14ac:dyDescent="0.2">
      <c r="A120" s="821" t="s">
        <v>2281</v>
      </c>
      <c r="B120" s="822" t="s">
        <v>2282</v>
      </c>
      <c r="C120" s="822" t="s">
        <v>1698</v>
      </c>
      <c r="D120" s="822" t="s">
        <v>1096</v>
      </c>
      <c r="E120" s="822" t="s">
        <v>2296</v>
      </c>
      <c r="F120" s="822" t="s">
        <v>2319</v>
      </c>
      <c r="G120" s="822" t="s">
        <v>2320</v>
      </c>
      <c r="H120" s="831"/>
      <c r="I120" s="831"/>
      <c r="J120" s="822"/>
      <c r="K120" s="822"/>
      <c r="L120" s="831">
        <v>1</v>
      </c>
      <c r="M120" s="831">
        <v>360</v>
      </c>
      <c r="N120" s="822"/>
      <c r="O120" s="822">
        <v>360</v>
      </c>
      <c r="P120" s="831"/>
      <c r="Q120" s="831"/>
      <c r="R120" s="827"/>
      <c r="S120" s="832"/>
    </row>
    <row r="121" spans="1:19" ht="14.45" customHeight="1" x14ac:dyDescent="0.2">
      <c r="A121" s="821" t="s">
        <v>2281</v>
      </c>
      <c r="B121" s="822" t="s">
        <v>2282</v>
      </c>
      <c r="C121" s="822" t="s">
        <v>1698</v>
      </c>
      <c r="D121" s="822" t="s">
        <v>1096</v>
      </c>
      <c r="E121" s="822" t="s">
        <v>2296</v>
      </c>
      <c r="F121" s="822" t="s">
        <v>2321</v>
      </c>
      <c r="G121" s="822" t="s">
        <v>2322</v>
      </c>
      <c r="H121" s="831">
        <v>21</v>
      </c>
      <c r="I121" s="831">
        <v>1575</v>
      </c>
      <c r="J121" s="822"/>
      <c r="K121" s="822">
        <v>75</v>
      </c>
      <c r="L121" s="831">
        <v>29</v>
      </c>
      <c r="M121" s="831">
        <v>2204</v>
      </c>
      <c r="N121" s="822"/>
      <c r="O121" s="822">
        <v>76</v>
      </c>
      <c r="P121" s="831">
        <v>15</v>
      </c>
      <c r="Q121" s="831">
        <v>1215</v>
      </c>
      <c r="R121" s="827"/>
      <c r="S121" s="832">
        <v>81</v>
      </c>
    </row>
    <row r="122" spans="1:19" ht="14.45" customHeight="1" x14ac:dyDescent="0.2">
      <c r="A122" s="821" t="s">
        <v>2281</v>
      </c>
      <c r="B122" s="822" t="s">
        <v>2282</v>
      </c>
      <c r="C122" s="822" t="s">
        <v>1698</v>
      </c>
      <c r="D122" s="822" t="s">
        <v>1096</v>
      </c>
      <c r="E122" s="822" t="s">
        <v>2296</v>
      </c>
      <c r="F122" s="822" t="s">
        <v>2337</v>
      </c>
      <c r="G122" s="822" t="s">
        <v>2338</v>
      </c>
      <c r="H122" s="831"/>
      <c r="I122" s="831"/>
      <c r="J122" s="822"/>
      <c r="K122" s="822"/>
      <c r="L122" s="831">
        <v>4</v>
      </c>
      <c r="M122" s="831">
        <v>420</v>
      </c>
      <c r="N122" s="822"/>
      <c r="O122" s="822">
        <v>105</v>
      </c>
      <c r="P122" s="831"/>
      <c r="Q122" s="831"/>
      <c r="R122" s="827"/>
      <c r="S122" s="832"/>
    </row>
    <row r="123" spans="1:19" ht="14.45" customHeight="1" x14ac:dyDescent="0.2">
      <c r="A123" s="821" t="s">
        <v>2281</v>
      </c>
      <c r="B123" s="822" t="s">
        <v>2282</v>
      </c>
      <c r="C123" s="822" t="s">
        <v>1698</v>
      </c>
      <c r="D123" s="822" t="s">
        <v>1096</v>
      </c>
      <c r="E123" s="822" t="s">
        <v>2296</v>
      </c>
      <c r="F123" s="822" t="s">
        <v>2343</v>
      </c>
      <c r="G123" s="822" t="s">
        <v>2344</v>
      </c>
      <c r="H123" s="831"/>
      <c r="I123" s="831"/>
      <c r="J123" s="822"/>
      <c r="K123" s="822"/>
      <c r="L123" s="831"/>
      <c r="M123" s="831"/>
      <c r="N123" s="822"/>
      <c r="O123" s="822"/>
      <c r="P123" s="831">
        <v>33</v>
      </c>
      <c r="Q123" s="831">
        <v>29271</v>
      </c>
      <c r="R123" s="827"/>
      <c r="S123" s="832">
        <v>887</v>
      </c>
    </row>
    <row r="124" spans="1:19" ht="14.45" customHeight="1" x14ac:dyDescent="0.2">
      <c r="A124" s="821" t="s">
        <v>2281</v>
      </c>
      <c r="B124" s="822" t="s">
        <v>2282</v>
      </c>
      <c r="C124" s="822" t="s">
        <v>1698</v>
      </c>
      <c r="D124" s="822" t="s">
        <v>1096</v>
      </c>
      <c r="E124" s="822" t="s">
        <v>2296</v>
      </c>
      <c r="F124" s="822" t="s">
        <v>2347</v>
      </c>
      <c r="G124" s="822" t="s">
        <v>2348</v>
      </c>
      <c r="H124" s="831"/>
      <c r="I124" s="831"/>
      <c r="J124" s="822"/>
      <c r="K124" s="822"/>
      <c r="L124" s="831"/>
      <c r="M124" s="831"/>
      <c r="N124" s="822"/>
      <c r="O124" s="822"/>
      <c r="P124" s="831">
        <v>14</v>
      </c>
      <c r="Q124" s="831">
        <v>4340</v>
      </c>
      <c r="R124" s="827"/>
      <c r="S124" s="832">
        <v>310</v>
      </c>
    </row>
    <row r="125" spans="1:19" ht="14.45" customHeight="1" x14ac:dyDescent="0.2">
      <c r="A125" s="821" t="s">
        <v>2281</v>
      </c>
      <c r="B125" s="822" t="s">
        <v>2282</v>
      </c>
      <c r="C125" s="822" t="s">
        <v>1698</v>
      </c>
      <c r="D125" s="822" t="s">
        <v>1090</v>
      </c>
      <c r="E125" s="822" t="s">
        <v>2296</v>
      </c>
      <c r="F125" s="822" t="s">
        <v>2297</v>
      </c>
      <c r="G125" s="822" t="s">
        <v>2298</v>
      </c>
      <c r="H125" s="831">
        <v>2</v>
      </c>
      <c r="I125" s="831">
        <v>62</v>
      </c>
      <c r="J125" s="822"/>
      <c r="K125" s="822">
        <v>31</v>
      </c>
      <c r="L125" s="831"/>
      <c r="M125" s="831"/>
      <c r="N125" s="822"/>
      <c r="O125" s="822"/>
      <c r="P125" s="831"/>
      <c r="Q125" s="831"/>
      <c r="R125" s="827"/>
      <c r="S125" s="832"/>
    </row>
    <row r="126" spans="1:19" ht="14.45" customHeight="1" x14ac:dyDescent="0.2">
      <c r="A126" s="821" t="s">
        <v>2281</v>
      </c>
      <c r="B126" s="822" t="s">
        <v>2282</v>
      </c>
      <c r="C126" s="822" t="s">
        <v>1698</v>
      </c>
      <c r="D126" s="822" t="s">
        <v>1090</v>
      </c>
      <c r="E126" s="822" t="s">
        <v>2296</v>
      </c>
      <c r="F126" s="822" t="s">
        <v>2299</v>
      </c>
      <c r="G126" s="822" t="s">
        <v>2300</v>
      </c>
      <c r="H126" s="831">
        <v>5</v>
      </c>
      <c r="I126" s="831">
        <v>335</v>
      </c>
      <c r="J126" s="822"/>
      <c r="K126" s="822">
        <v>67</v>
      </c>
      <c r="L126" s="831">
        <v>3</v>
      </c>
      <c r="M126" s="831">
        <v>204</v>
      </c>
      <c r="N126" s="822"/>
      <c r="O126" s="822">
        <v>68</v>
      </c>
      <c r="P126" s="831">
        <v>8</v>
      </c>
      <c r="Q126" s="831">
        <v>576</v>
      </c>
      <c r="R126" s="827"/>
      <c r="S126" s="832">
        <v>72</v>
      </c>
    </row>
    <row r="127" spans="1:19" ht="14.45" customHeight="1" x14ac:dyDescent="0.2">
      <c r="A127" s="821" t="s">
        <v>2281</v>
      </c>
      <c r="B127" s="822" t="s">
        <v>2282</v>
      </c>
      <c r="C127" s="822" t="s">
        <v>1698</v>
      </c>
      <c r="D127" s="822" t="s">
        <v>1090</v>
      </c>
      <c r="E127" s="822" t="s">
        <v>2296</v>
      </c>
      <c r="F127" s="822" t="s">
        <v>2301</v>
      </c>
      <c r="G127" s="822" t="s">
        <v>2302</v>
      </c>
      <c r="H127" s="831"/>
      <c r="I127" s="831"/>
      <c r="J127" s="822"/>
      <c r="K127" s="822"/>
      <c r="L127" s="831"/>
      <c r="M127" s="831"/>
      <c r="N127" s="822"/>
      <c r="O127" s="822"/>
      <c r="P127" s="831">
        <v>4</v>
      </c>
      <c r="Q127" s="831">
        <v>880</v>
      </c>
      <c r="R127" s="827"/>
      <c r="S127" s="832">
        <v>220</v>
      </c>
    </row>
    <row r="128" spans="1:19" ht="14.45" customHeight="1" x14ac:dyDescent="0.2">
      <c r="A128" s="821" t="s">
        <v>2281</v>
      </c>
      <c r="B128" s="822" t="s">
        <v>2282</v>
      </c>
      <c r="C128" s="822" t="s">
        <v>1698</v>
      </c>
      <c r="D128" s="822" t="s">
        <v>1090</v>
      </c>
      <c r="E128" s="822" t="s">
        <v>2296</v>
      </c>
      <c r="F128" s="822" t="s">
        <v>2305</v>
      </c>
      <c r="G128" s="822" t="s">
        <v>2306</v>
      </c>
      <c r="H128" s="831">
        <v>19</v>
      </c>
      <c r="I128" s="831">
        <v>722</v>
      </c>
      <c r="J128" s="822"/>
      <c r="K128" s="822">
        <v>38</v>
      </c>
      <c r="L128" s="831">
        <v>15</v>
      </c>
      <c r="M128" s="831">
        <v>570</v>
      </c>
      <c r="N128" s="822"/>
      <c r="O128" s="822">
        <v>38</v>
      </c>
      <c r="P128" s="831">
        <v>42</v>
      </c>
      <c r="Q128" s="831">
        <v>1680</v>
      </c>
      <c r="R128" s="827"/>
      <c r="S128" s="832">
        <v>40</v>
      </c>
    </row>
    <row r="129" spans="1:19" ht="14.45" customHeight="1" x14ac:dyDescent="0.2">
      <c r="A129" s="821" t="s">
        <v>2281</v>
      </c>
      <c r="B129" s="822" t="s">
        <v>2282</v>
      </c>
      <c r="C129" s="822" t="s">
        <v>1698</v>
      </c>
      <c r="D129" s="822" t="s">
        <v>1090</v>
      </c>
      <c r="E129" s="822" t="s">
        <v>2296</v>
      </c>
      <c r="F129" s="822" t="s">
        <v>2307</v>
      </c>
      <c r="G129" s="822" t="s">
        <v>2308</v>
      </c>
      <c r="H129" s="831">
        <v>27</v>
      </c>
      <c r="I129" s="831">
        <v>4833</v>
      </c>
      <c r="J129" s="822"/>
      <c r="K129" s="822">
        <v>179</v>
      </c>
      <c r="L129" s="831">
        <v>25</v>
      </c>
      <c r="M129" s="831">
        <v>4500</v>
      </c>
      <c r="N129" s="822"/>
      <c r="O129" s="822">
        <v>180</v>
      </c>
      <c r="P129" s="831">
        <v>56</v>
      </c>
      <c r="Q129" s="831">
        <v>10864</v>
      </c>
      <c r="R129" s="827"/>
      <c r="S129" s="832">
        <v>194</v>
      </c>
    </row>
    <row r="130" spans="1:19" ht="14.45" customHeight="1" x14ac:dyDescent="0.2">
      <c r="A130" s="821" t="s">
        <v>2281</v>
      </c>
      <c r="B130" s="822" t="s">
        <v>2282</v>
      </c>
      <c r="C130" s="822" t="s">
        <v>1698</v>
      </c>
      <c r="D130" s="822" t="s">
        <v>1090</v>
      </c>
      <c r="E130" s="822" t="s">
        <v>2296</v>
      </c>
      <c r="F130" s="822" t="s">
        <v>2309</v>
      </c>
      <c r="G130" s="822" t="s">
        <v>2310</v>
      </c>
      <c r="H130" s="831">
        <v>1</v>
      </c>
      <c r="I130" s="831">
        <v>227</v>
      </c>
      <c r="J130" s="822"/>
      <c r="K130" s="822">
        <v>227</v>
      </c>
      <c r="L130" s="831"/>
      <c r="M130" s="831"/>
      <c r="N130" s="822"/>
      <c r="O130" s="822"/>
      <c r="P130" s="831">
        <v>10</v>
      </c>
      <c r="Q130" s="831">
        <v>2430</v>
      </c>
      <c r="R130" s="827"/>
      <c r="S130" s="832">
        <v>243</v>
      </c>
    </row>
    <row r="131" spans="1:19" ht="14.45" customHeight="1" x14ac:dyDescent="0.2">
      <c r="A131" s="821" t="s">
        <v>2281</v>
      </c>
      <c r="B131" s="822" t="s">
        <v>2282</v>
      </c>
      <c r="C131" s="822" t="s">
        <v>1698</v>
      </c>
      <c r="D131" s="822" t="s">
        <v>1090</v>
      </c>
      <c r="E131" s="822" t="s">
        <v>2296</v>
      </c>
      <c r="F131" s="822" t="s">
        <v>2311</v>
      </c>
      <c r="G131" s="822" t="s">
        <v>2312</v>
      </c>
      <c r="H131" s="831"/>
      <c r="I131" s="831"/>
      <c r="J131" s="822"/>
      <c r="K131" s="822"/>
      <c r="L131" s="831"/>
      <c r="M131" s="831"/>
      <c r="N131" s="822"/>
      <c r="O131" s="822"/>
      <c r="P131" s="831">
        <v>1</v>
      </c>
      <c r="Q131" s="831">
        <v>0</v>
      </c>
      <c r="R131" s="827"/>
      <c r="S131" s="832">
        <v>0</v>
      </c>
    </row>
    <row r="132" spans="1:19" ht="14.45" customHeight="1" x14ac:dyDescent="0.2">
      <c r="A132" s="821" t="s">
        <v>2281</v>
      </c>
      <c r="B132" s="822" t="s">
        <v>2282</v>
      </c>
      <c r="C132" s="822" t="s">
        <v>1698</v>
      </c>
      <c r="D132" s="822" t="s">
        <v>1090</v>
      </c>
      <c r="E132" s="822" t="s">
        <v>2296</v>
      </c>
      <c r="F132" s="822" t="s">
        <v>2313</v>
      </c>
      <c r="G132" s="822" t="s">
        <v>2314</v>
      </c>
      <c r="H132" s="831">
        <v>34</v>
      </c>
      <c r="I132" s="831">
        <v>3944</v>
      </c>
      <c r="J132" s="822"/>
      <c r="K132" s="822">
        <v>116</v>
      </c>
      <c r="L132" s="831">
        <v>34</v>
      </c>
      <c r="M132" s="831">
        <v>3978</v>
      </c>
      <c r="N132" s="822"/>
      <c r="O132" s="822">
        <v>117</v>
      </c>
      <c r="P132" s="831">
        <v>41</v>
      </c>
      <c r="Q132" s="831">
        <v>5207</v>
      </c>
      <c r="R132" s="827"/>
      <c r="S132" s="832">
        <v>127</v>
      </c>
    </row>
    <row r="133" spans="1:19" ht="14.45" customHeight="1" x14ac:dyDescent="0.2">
      <c r="A133" s="821" t="s">
        <v>2281</v>
      </c>
      <c r="B133" s="822" t="s">
        <v>2282</v>
      </c>
      <c r="C133" s="822" t="s">
        <v>1698</v>
      </c>
      <c r="D133" s="822" t="s">
        <v>1090</v>
      </c>
      <c r="E133" s="822" t="s">
        <v>2296</v>
      </c>
      <c r="F133" s="822" t="s">
        <v>2317</v>
      </c>
      <c r="G133" s="822" t="s">
        <v>2318</v>
      </c>
      <c r="H133" s="831"/>
      <c r="I133" s="831"/>
      <c r="J133" s="822"/>
      <c r="K133" s="822"/>
      <c r="L133" s="831"/>
      <c r="M133" s="831"/>
      <c r="N133" s="822"/>
      <c r="O133" s="822"/>
      <c r="P133" s="831">
        <v>3</v>
      </c>
      <c r="Q133" s="831">
        <v>102</v>
      </c>
      <c r="R133" s="827"/>
      <c r="S133" s="832">
        <v>34</v>
      </c>
    </row>
    <row r="134" spans="1:19" ht="14.45" customHeight="1" x14ac:dyDescent="0.2">
      <c r="A134" s="821" t="s">
        <v>2281</v>
      </c>
      <c r="B134" s="822" t="s">
        <v>2282</v>
      </c>
      <c r="C134" s="822" t="s">
        <v>1698</v>
      </c>
      <c r="D134" s="822" t="s">
        <v>1090</v>
      </c>
      <c r="E134" s="822" t="s">
        <v>2296</v>
      </c>
      <c r="F134" s="822" t="s">
        <v>2319</v>
      </c>
      <c r="G134" s="822" t="s">
        <v>2320</v>
      </c>
      <c r="H134" s="831"/>
      <c r="I134" s="831"/>
      <c r="J134" s="822"/>
      <c r="K134" s="822"/>
      <c r="L134" s="831">
        <v>1</v>
      </c>
      <c r="M134" s="831">
        <v>360</v>
      </c>
      <c r="N134" s="822"/>
      <c r="O134" s="822">
        <v>360</v>
      </c>
      <c r="P134" s="831">
        <v>1</v>
      </c>
      <c r="Q134" s="831">
        <v>388</v>
      </c>
      <c r="R134" s="827"/>
      <c r="S134" s="832">
        <v>388</v>
      </c>
    </row>
    <row r="135" spans="1:19" ht="14.45" customHeight="1" x14ac:dyDescent="0.2">
      <c r="A135" s="821" t="s">
        <v>2281</v>
      </c>
      <c r="B135" s="822" t="s">
        <v>2282</v>
      </c>
      <c r="C135" s="822" t="s">
        <v>1698</v>
      </c>
      <c r="D135" s="822" t="s">
        <v>1090</v>
      </c>
      <c r="E135" s="822" t="s">
        <v>2296</v>
      </c>
      <c r="F135" s="822" t="s">
        <v>2321</v>
      </c>
      <c r="G135" s="822" t="s">
        <v>2322</v>
      </c>
      <c r="H135" s="831">
        <v>6</v>
      </c>
      <c r="I135" s="831">
        <v>450</v>
      </c>
      <c r="J135" s="822"/>
      <c r="K135" s="822">
        <v>75</v>
      </c>
      <c r="L135" s="831">
        <v>2</v>
      </c>
      <c r="M135" s="831">
        <v>152</v>
      </c>
      <c r="N135" s="822"/>
      <c r="O135" s="822">
        <v>76</v>
      </c>
      <c r="P135" s="831">
        <v>12</v>
      </c>
      <c r="Q135" s="831">
        <v>972</v>
      </c>
      <c r="R135" s="827"/>
      <c r="S135" s="832">
        <v>81</v>
      </c>
    </row>
    <row r="136" spans="1:19" ht="14.45" customHeight="1" x14ac:dyDescent="0.2">
      <c r="A136" s="821" t="s">
        <v>2281</v>
      </c>
      <c r="B136" s="822" t="s">
        <v>2282</v>
      </c>
      <c r="C136" s="822" t="s">
        <v>1698</v>
      </c>
      <c r="D136" s="822" t="s">
        <v>1090</v>
      </c>
      <c r="E136" s="822" t="s">
        <v>2296</v>
      </c>
      <c r="F136" s="822" t="s">
        <v>2323</v>
      </c>
      <c r="G136" s="822" t="s">
        <v>2324</v>
      </c>
      <c r="H136" s="831">
        <v>1</v>
      </c>
      <c r="I136" s="831">
        <v>707</v>
      </c>
      <c r="J136" s="822"/>
      <c r="K136" s="822">
        <v>707</v>
      </c>
      <c r="L136" s="831"/>
      <c r="M136" s="831"/>
      <c r="N136" s="822"/>
      <c r="O136" s="822"/>
      <c r="P136" s="831"/>
      <c r="Q136" s="831"/>
      <c r="R136" s="827"/>
      <c r="S136" s="832"/>
    </row>
    <row r="137" spans="1:19" ht="14.45" customHeight="1" x14ac:dyDescent="0.2">
      <c r="A137" s="821" t="s">
        <v>2281</v>
      </c>
      <c r="B137" s="822" t="s">
        <v>2282</v>
      </c>
      <c r="C137" s="822" t="s">
        <v>1698</v>
      </c>
      <c r="D137" s="822" t="s">
        <v>1090</v>
      </c>
      <c r="E137" s="822" t="s">
        <v>2296</v>
      </c>
      <c r="F137" s="822" t="s">
        <v>2325</v>
      </c>
      <c r="G137" s="822" t="s">
        <v>2326</v>
      </c>
      <c r="H137" s="831"/>
      <c r="I137" s="831"/>
      <c r="J137" s="822"/>
      <c r="K137" s="822"/>
      <c r="L137" s="831"/>
      <c r="M137" s="831"/>
      <c r="N137" s="822"/>
      <c r="O137" s="822"/>
      <c r="P137" s="831">
        <v>1</v>
      </c>
      <c r="Q137" s="831">
        <v>243</v>
      </c>
      <c r="R137" s="827"/>
      <c r="S137" s="832">
        <v>243</v>
      </c>
    </row>
    <row r="138" spans="1:19" ht="14.45" customHeight="1" x14ac:dyDescent="0.2">
      <c r="A138" s="821" t="s">
        <v>2281</v>
      </c>
      <c r="B138" s="822" t="s">
        <v>2282</v>
      </c>
      <c r="C138" s="822" t="s">
        <v>1698</v>
      </c>
      <c r="D138" s="822" t="s">
        <v>1090</v>
      </c>
      <c r="E138" s="822" t="s">
        <v>2296</v>
      </c>
      <c r="F138" s="822" t="s">
        <v>2327</v>
      </c>
      <c r="G138" s="822" t="s">
        <v>2328</v>
      </c>
      <c r="H138" s="831"/>
      <c r="I138" s="831"/>
      <c r="J138" s="822"/>
      <c r="K138" s="822"/>
      <c r="L138" s="831"/>
      <c r="M138" s="831"/>
      <c r="N138" s="822"/>
      <c r="O138" s="822"/>
      <c r="P138" s="831">
        <v>3</v>
      </c>
      <c r="Q138" s="831">
        <v>249</v>
      </c>
      <c r="R138" s="827"/>
      <c r="S138" s="832">
        <v>83</v>
      </c>
    </row>
    <row r="139" spans="1:19" ht="14.45" customHeight="1" x14ac:dyDescent="0.2">
      <c r="A139" s="821" t="s">
        <v>2281</v>
      </c>
      <c r="B139" s="822" t="s">
        <v>2282</v>
      </c>
      <c r="C139" s="822" t="s">
        <v>1698</v>
      </c>
      <c r="D139" s="822" t="s">
        <v>1090</v>
      </c>
      <c r="E139" s="822" t="s">
        <v>2296</v>
      </c>
      <c r="F139" s="822" t="s">
        <v>2329</v>
      </c>
      <c r="G139" s="822" t="s">
        <v>2330</v>
      </c>
      <c r="H139" s="831"/>
      <c r="I139" s="831"/>
      <c r="J139" s="822"/>
      <c r="K139" s="822"/>
      <c r="L139" s="831"/>
      <c r="M139" s="831"/>
      <c r="N139" s="822"/>
      <c r="O139" s="822"/>
      <c r="P139" s="831">
        <v>1</v>
      </c>
      <c r="Q139" s="831">
        <v>243</v>
      </c>
      <c r="R139" s="827"/>
      <c r="S139" s="832">
        <v>243</v>
      </c>
    </row>
    <row r="140" spans="1:19" ht="14.45" customHeight="1" x14ac:dyDescent="0.2">
      <c r="A140" s="821" t="s">
        <v>2281</v>
      </c>
      <c r="B140" s="822" t="s">
        <v>2282</v>
      </c>
      <c r="C140" s="822" t="s">
        <v>1698</v>
      </c>
      <c r="D140" s="822" t="s">
        <v>1090</v>
      </c>
      <c r="E140" s="822" t="s">
        <v>2296</v>
      </c>
      <c r="F140" s="822" t="s">
        <v>2333</v>
      </c>
      <c r="G140" s="822" t="s">
        <v>2334</v>
      </c>
      <c r="H140" s="831"/>
      <c r="I140" s="831"/>
      <c r="J140" s="822"/>
      <c r="K140" s="822"/>
      <c r="L140" s="831"/>
      <c r="M140" s="831"/>
      <c r="N140" s="822"/>
      <c r="O140" s="822"/>
      <c r="P140" s="831">
        <v>2</v>
      </c>
      <c r="Q140" s="831">
        <v>400</v>
      </c>
      <c r="R140" s="827"/>
      <c r="S140" s="832">
        <v>200</v>
      </c>
    </row>
    <row r="141" spans="1:19" ht="14.45" customHeight="1" x14ac:dyDescent="0.2">
      <c r="A141" s="821" t="s">
        <v>2281</v>
      </c>
      <c r="B141" s="822" t="s">
        <v>2282</v>
      </c>
      <c r="C141" s="822" t="s">
        <v>1698</v>
      </c>
      <c r="D141" s="822" t="s">
        <v>1090</v>
      </c>
      <c r="E141" s="822" t="s">
        <v>2296</v>
      </c>
      <c r="F141" s="822" t="s">
        <v>2335</v>
      </c>
      <c r="G141" s="822" t="s">
        <v>2336</v>
      </c>
      <c r="H141" s="831"/>
      <c r="I141" s="831"/>
      <c r="J141" s="822"/>
      <c r="K141" s="822"/>
      <c r="L141" s="831"/>
      <c r="M141" s="831"/>
      <c r="N141" s="822"/>
      <c r="O141" s="822"/>
      <c r="P141" s="831">
        <v>6</v>
      </c>
      <c r="Q141" s="831">
        <v>732</v>
      </c>
      <c r="R141" s="827"/>
      <c r="S141" s="832">
        <v>122</v>
      </c>
    </row>
    <row r="142" spans="1:19" ht="14.45" customHeight="1" x14ac:dyDescent="0.2">
      <c r="A142" s="821" t="s">
        <v>2281</v>
      </c>
      <c r="B142" s="822" t="s">
        <v>2282</v>
      </c>
      <c r="C142" s="822" t="s">
        <v>1698</v>
      </c>
      <c r="D142" s="822" t="s">
        <v>1090</v>
      </c>
      <c r="E142" s="822" t="s">
        <v>2296</v>
      </c>
      <c r="F142" s="822" t="s">
        <v>2337</v>
      </c>
      <c r="G142" s="822" t="s">
        <v>2338</v>
      </c>
      <c r="H142" s="831">
        <v>2</v>
      </c>
      <c r="I142" s="831">
        <v>208</v>
      </c>
      <c r="J142" s="822"/>
      <c r="K142" s="822">
        <v>104</v>
      </c>
      <c r="L142" s="831">
        <v>6</v>
      </c>
      <c r="M142" s="831">
        <v>630</v>
      </c>
      <c r="N142" s="822"/>
      <c r="O142" s="822">
        <v>105</v>
      </c>
      <c r="P142" s="831">
        <v>16</v>
      </c>
      <c r="Q142" s="831">
        <v>1760</v>
      </c>
      <c r="R142" s="827"/>
      <c r="S142" s="832">
        <v>110</v>
      </c>
    </row>
    <row r="143" spans="1:19" ht="14.45" customHeight="1" x14ac:dyDescent="0.2">
      <c r="A143" s="821" t="s">
        <v>2281</v>
      </c>
      <c r="B143" s="822" t="s">
        <v>2282</v>
      </c>
      <c r="C143" s="822" t="s">
        <v>1698</v>
      </c>
      <c r="D143" s="822" t="s">
        <v>1090</v>
      </c>
      <c r="E143" s="822" t="s">
        <v>2296</v>
      </c>
      <c r="F143" s="822" t="s">
        <v>2343</v>
      </c>
      <c r="G143" s="822" t="s">
        <v>2344</v>
      </c>
      <c r="H143" s="831"/>
      <c r="I143" s="831"/>
      <c r="J143" s="822"/>
      <c r="K143" s="822"/>
      <c r="L143" s="831"/>
      <c r="M143" s="831"/>
      <c r="N143" s="822"/>
      <c r="O143" s="822"/>
      <c r="P143" s="831">
        <v>1</v>
      </c>
      <c r="Q143" s="831">
        <v>887</v>
      </c>
      <c r="R143" s="827"/>
      <c r="S143" s="832">
        <v>887</v>
      </c>
    </row>
    <row r="144" spans="1:19" ht="14.45" customHeight="1" x14ac:dyDescent="0.2">
      <c r="A144" s="821" t="s">
        <v>2281</v>
      </c>
      <c r="B144" s="822" t="s">
        <v>2282</v>
      </c>
      <c r="C144" s="822" t="s">
        <v>1698</v>
      </c>
      <c r="D144" s="822" t="s">
        <v>1090</v>
      </c>
      <c r="E144" s="822" t="s">
        <v>2296</v>
      </c>
      <c r="F144" s="822" t="s">
        <v>2347</v>
      </c>
      <c r="G144" s="822" t="s">
        <v>2348</v>
      </c>
      <c r="H144" s="831"/>
      <c r="I144" s="831"/>
      <c r="J144" s="822"/>
      <c r="K144" s="822"/>
      <c r="L144" s="831"/>
      <c r="M144" s="831"/>
      <c r="N144" s="822"/>
      <c r="O144" s="822"/>
      <c r="P144" s="831">
        <v>13</v>
      </c>
      <c r="Q144" s="831">
        <v>4030</v>
      </c>
      <c r="R144" s="827"/>
      <c r="S144" s="832">
        <v>310</v>
      </c>
    </row>
    <row r="145" spans="1:19" ht="14.45" customHeight="1" x14ac:dyDescent="0.2">
      <c r="A145" s="821" t="s">
        <v>2281</v>
      </c>
      <c r="B145" s="822" t="s">
        <v>2282</v>
      </c>
      <c r="C145" s="822" t="s">
        <v>1698</v>
      </c>
      <c r="D145" s="822" t="s">
        <v>2276</v>
      </c>
      <c r="E145" s="822" t="s">
        <v>2296</v>
      </c>
      <c r="F145" s="822" t="s">
        <v>2305</v>
      </c>
      <c r="G145" s="822" t="s">
        <v>2306</v>
      </c>
      <c r="H145" s="831">
        <v>1</v>
      </c>
      <c r="I145" s="831">
        <v>38</v>
      </c>
      <c r="J145" s="822"/>
      <c r="K145" s="822">
        <v>38</v>
      </c>
      <c r="L145" s="831"/>
      <c r="M145" s="831"/>
      <c r="N145" s="822"/>
      <c r="O145" s="822"/>
      <c r="P145" s="831"/>
      <c r="Q145" s="831"/>
      <c r="R145" s="827"/>
      <c r="S145" s="832"/>
    </row>
    <row r="146" spans="1:19" ht="14.45" customHeight="1" x14ac:dyDescent="0.2">
      <c r="A146" s="821" t="s">
        <v>2281</v>
      </c>
      <c r="B146" s="822" t="s">
        <v>2282</v>
      </c>
      <c r="C146" s="822" t="s">
        <v>1698</v>
      </c>
      <c r="D146" s="822" t="s">
        <v>2279</v>
      </c>
      <c r="E146" s="822" t="s">
        <v>2296</v>
      </c>
      <c r="F146" s="822" t="s">
        <v>2297</v>
      </c>
      <c r="G146" s="822" t="s">
        <v>2298</v>
      </c>
      <c r="H146" s="831">
        <v>3</v>
      </c>
      <c r="I146" s="831">
        <v>93</v>
      </c>
      <c r="J146" s="822"/>
      <c r="K146" s="822">
        <v>31</v>
      </c>
      <c r="L146" s="831"/>
      <c r="M146" s="831"/>
      <c r="N146" s="822"/>
      <c r="O146" s="822"/>
      <c r="P146" s="831"/>
      <c r="Q146" s="831"/>
      <c r="R146" s="827"/>
      <c r="S146" s="832"/>
    </row>
    <row r="147" spans="1:19" ht="14.45" customHeight="1" x14ac:dyDescent="0.2">
      <c r="A147" s="821" t="s">
        <v>2281</v>
      </c>
      <c r="B147" s="822" t="s">
        <v>2282</v>
      </c>
      <c r="C147" s="822" t="s">
        <v>1698</v>
      </c>
      <c r="D147" s="822" t="s">
        <v>2279</v>
      </c>
      <c r="E147" s="822" t="s">
        <v>2296</v>
      </c>
      <c r="F147" s="822" t="s">
        <v>2299</v>
      </c>
      <c r="G147" s="822" t="s">
        <v>2300</v>
      </c>
      <c r="H147" s="831">
        <v>8</v>
      </c>
      <c r="I147" s="831">
        <v>536</v>
      </c>
      <c r="J147" s="822"/>
      <c r="K147" s="822">
        <v>67</v>
      </c>
      <c r="L147" s="831"/>
      <c r="M147" s="831"/>
      <c r="N147" s="822"/>
      <c r="O147" s="822"/>
      <c r="P147" s="831"/>
      <c r="Q147" s="831"/>
      <c r="R147" s="827"/>
      <c r="S147" s="832"/>
    </row>
    <row r="148" spans="1:19" ht="14.45" customHeight="1" x14ac:dyDescent="0.2">
      <c r="A148" s="821" t="s">
        <v>2281</v>
      </c>
      <c r="B148" s="822" t="s">
        <v>2282</v>
      </c>
      <c r="C148" s="822" t="s">
        <v>1698</v>
      </c>
      <c r="D148" s="822" t="s">
        <v>2279</v>
      </c>
      <c r="E148" s="822" t="s">
        <v>2296</v>
      </c>
      <c r="F148" s="822" t="s">
        <v>2305</v>
      </c>
      <c r="G148" s="822" t="s">
        <v>2306</v>
      </c>
      <c r="H148" s="831">
        <v>41</v>
      </c>
      <c r="I148" s="831">
        <v>1558</v>
      </c>
      <c r="J148" s="822"/>
      <c r="K148" s="822">
        <v>38</v>
      </c>
      <c r="L148" s="831"/>
      <c r="M148" s="831"/>
      <c r="N148" s="822"/>
      <c r="O148" s="822"/>
      <c r="P148" s="831">
        <v>4</v>
      </c>
      <c r="Q148" s="831">
        <v>160</v>
      </c>
      <c r="R148" s="827"/>
      <c r="S148" s="832">
        <v>40</v>
      </c>
    </row>
    <row r="149" spans="1:19" ht="14.45" customHeight="1" x14ac:dyDescent="0.2">
      <c r="A149" s="821" t="s">
        <v>2281</v>
      </c>
      <c r="B149" s="822" t="s">
        <v>2282</v>
      </c>
      <c r="C149" s="822" t="s">
        <v>1698</v>
      </c>
      <c r="D149" s="822" t="s">
        <v>2279</v>
      </c>
      <c r="E149" s="822" t="s">
        <v>2296</v>
      </c>
      <c r="F149" s="822" t="s">
        <v>2307</v>
      </c>
      <c r="G149" s="822" t="s">
        <v>2308</v>
      </c>
      <c r="H149" s="831">
        <v>44</v>
      </c>
      <c r="I149" s="831">
        <v>7876</v>
      </c>
      <c r="J149" s="822"/>
      <c r="K149" s="822">
        <v>179</v>
      </c>
      <c r="L149" s="831"/>
      <c r="M149" s="831"/>
      <c r="N149" s="822"/>
      <c r="O149" s="822"/>
      <c r="P149" s="831">
        <v>24</v>
      </c>
      <c r="Q149" s="831">
        <v>4656</v>
      </c>
      <c r="R149" s="827"/>
      <c r="S149" s="832">
        <v>194</v>
      </c>
    </row>
    <row r="150" spans="1:19" ht="14.45" customHeight="1" x14ac:dyDescent="0.2">
      <c r="A150" s="821" t="s">
        <v>2281</v>
      </c>
      <c r="B150" s="822" t="s">
        <v>2282</v>
      </c>
      <c r="C150" s="822" t="s">
        <v>1698</v>
      </c>
      <c r="D150" s="822" t="s">
        <v>2279</v>
      </c>
      <c r="E150" s="822" t="s">
        <v>2296</v>
      </c>
      <c r="F150" s="822" t="s">
        <v>2309</v>
      </c>
      <c r="G150" s="822" t="s">
        <v>2310</v>
      </c>
      <c r="H150" s="831">
        <v>2</v>
      </c>
      <c r="I150" s="831">
        <v>454</v>
      </c>
      <c r="J150" s="822"/>
      <c r="K150" s="822">
        <v>227</v>
      </c>
      <c r="L150" s="831"/>
      <c r="M150" s="831"/>
      <c r="N150" s="822"/>
      <c r="O150" s="822"/>
      <c r="P150" s="831">
        <v>3</v>
      </c>
      <c r="Q150" s="831">
        <v>729</v>
      </c>
      <c r="R150" s="827"/>
      <c r="S150" s="832">
        <v>243</v>
      </c>
    </row>
    <row r="151" spans="1:19" ht="14.45" customHeight="1" x14ac:dyDescent="0.2">
      <c r="A151" s="821" t="s">
        <v>2281</v>
      </c>
      <c r="B151" s="822" t="s">
        <v>2282</v>
      </c>
      <c r="C151" s="822" t="s">
        <v>1698</v>
      </c>
      <c r="D151" s="822" t="s">
        <v>2279</v>
      </c>
      <c r="E151" s="822" t="s">
        <v>2296</v>
      </c>
      <c r="F151" s="822" t="s">
        <v>2313</v>
      </c>
      <c r="G151" s="822" t="s">
        <v>2314</v>
      </c>
      <c r="H151" s="831">
        <v>62</v>
      </c>
      <c r="I151" s="831">
        <v>7192</v>
      </c>
      <c r="J151" s="822"/>
      <c r="K151" s="822">
        <v>116</v>
      </c>
      <c r="L151" s="831"/>
      <c r="M151" s="831"/>
      <c r="N151" s="822"/>
      <c r="O151" s="822"/>
      <c r="P151" s="831">
        <v>27</v>
      </c>
      <c r="Q151" s="831">
        <v>3429</v>
      </c>
      <c r="R151" s="827"/>
      <c r="S151" s="832">
        <v>127</v>
      </c>
    </row>
    <row r="152" spans="1:19" ht="14.45" customHeight="1" x14ac:dyDescent="0.2">
      <c r="A152" s="821" t="s">
        <v>2281</v>
      </c>
      <c r="B152" s="822" t="s">
        <v>2282</v>
      </c>
      <c r="C152" s="822" t="s">
        <v>1698</v>
      </c>
      <c r="D152" s="822" t="s">
        <v>2279</v>
      </c>
      <c r="E152" s="822" t="s">
        <v>2296</v>
      </c>
      <c r="F152" s="822" t="s">
        <v>2319</v>
      </c>
      <c r="G152" s="822" t="s">
        <v>2320</v>
      </c>
      <c r="H152" s="831">
        <v>5</v>
      </c>
      <c r="I152" s="831">
        <v>1790</v>
      </c>
      <c r="J152" s="822"/>
      <c r="K152" s="822">
        <v>358</v>
      </c>
      <c r="L152" s="831"/>
      <c r="M152" s="831"/>
      <c r="N152" s="822"/>
      <c r="O152" s="822"/>
      <c r="P152" s="831"/>
      <c r="Q152" s="831"/>
      <c r="R152" s="827"/>
      <c r="S152" s="832"/>
    </row>
    <row r="153" spans="1:19" ht="14.45" customHeight="1" x14ac:dyDescent="0.2">
      <c r="A153" s="821" t="s">
        <v>2281</v>
      </c>
      <c r="B153" s="822" t="s">
        <v>2282</v>
      </c>
      <c r="C153" s="822" t="s">
        <v>1698</v>
      </c>
      <c r="D153" s="822" t="s">
        <v>2279</v>
      </c>
      <c r="E153" s="822" t="s">
        <v>2296</v>
      </c>
      <c r="F153" s="822" t="s">
        <v>2321</v>
      </c>
      <c r="G153" s="822" t="s">
        <v>2322</v>
      </c>
      <c r="H153" s="831">
        <v>1</v>
      </c>
      <c r="I153" s="831">
        <v>75</v>
      </c>
      <c r="J153" s="822"/>
      <c r="K153" s="822">
        <v>75</v>
      </c>
      <c r="L153" s="831"/>
      <c r="M153" s="831"/>
      <c r="N153" s="822"/>
      <c r="O153" s="822"/>
      <c r="P153" s="831">
        <v>1</v>
      </c>
      <c r="Q153" s="831">
        <v>81</v>
      </c>
      <c r="R153" s="827"/>
      <c r="S153" s="832">
        <v>81</v>
      </c>
    </row>
    <row r="154" spans="1:19" ht="14.45" customHeight="1" x14ac:dyDescent="0.2">
      <c r="A154" s="821" t="s">
        <v>2281</v>
      </c>
      <c r="B154" s="822" t="s">
        <v>2282</v>
      </c>
      <c r="C154" s="822" t="s">
        <v>1698</v>
      </c>
      <c r="D154" s="822" t="s">
        <v>2279</v>
      </c>
      <c r="E154" s="822" t="s">
        <v>2296</v>
      </c>
      <c r="F154" s="822" t="s">
        <v>2323</v>
      </c>
      <c r="G154" s="822" t="s">
        <v>2324</v>
      </c>
      <c r="H154" s="831">
        <v>2</v>
      </c>
      <c r="I154" s="831">
        <v>1414</v>
      </c>
      <c r="J154" s="822"/>
      <c r="K154" s="822">
        <v>707</v>
      </c>
      <c r="L154" s="831"/>
      <c r="M154" s="831"/>
      <c r="N154" s="822"/>
      <c r="O154" s="822"/>
      <c r="P154" s="831"/>
      <c r="Q154" s="831"/>
      <c r="R154" s="827"/>
      <c r="S154" s="832"/>
    </row>
    <row r="155" spans="1:19" ht="14.45" customHeight="1" x14ac:dyDescent="0.2">
      <c r="A155" s="821" t="s">
        <v>2281</v>
      </c>
      <c r="B155" s="822" t="s">
        <v>2282</v>
      </c>
      <c r="C155" s="822" t="s">
        <v>1698</v>
      </c>
      <c r="D155" s="822" t="s">
        <v>2279</v>
      </c>
      <c r="E155" s="822" t="s">
        <v>2296</v>
      </c>
      <c r="F155" s="822" t="s">
        <v>2331</v>
      </c>
      <c r="G155" s="822" t="s">
        <v>2332</v>
      </c>
      <c r="H155" s="831">
        <v>1</v>
      </c>
      <c r="I155" s="831">
        <v>61</v>
      </c>
      <c r="J155" s="822"/>
      <c r="K155" s="822">
        <v>61</v>
      </c>
      <c r="L155" s="831"/>
      <c r="M155" s="831"/>
      <c r="N155" s="822"/>
      <c r="O155" s="822"/>
      <c r="P155" s="831"/>
      <c r="Q155" s="831"/>
      <c r="R155" s="827"/>
      <c r="S155" s="832"/>
    </row>
    <row r="156" spans="1:19" ht="14.45" customHeight="1" x14ac:dyDescent="0.2">
      <c r="A156" s="821" t="s">
        <v>2281</v>
      </c>
      <c r="B156" s="822" t="s">
        <v>2282</v>
      </c>
      <c r="C156" s="822" t="s">
        <v>1698</v>
      </c>
      <c r="D156" s="822" t="s">
        <v>2279</v>
      </c>
      <c r="E156" s="822" t="s">
        <v>2296</v>
      </c>
      <c r="F156" s="822" t="s">
        <v>2335</v>
      </c>
      <c r="G156" s="822" t="s">
        <v>2336</v>
      </c>
      <c r="H156" s="831"/>
      <c r="I156" s="831"/>
      <c r="J156" s="822"/>
      <c r="K156" s="822"/>
      <c r="L156" s="831"/>
      <c r="M156" s="831"/>
      <c r="N156" s="822"/>
      <c r="O156" s="822"/>
      <c r="P156" s="831">
        <v>1</v>
      </c>
      <c r="Q156" s="831">
        <v>122</v>
      </c>
      <c r="R156" s="827"/>
      <c r="S156" s="832">
        <v>122</v>
      </c>
    </row>
    <row r="157" spans="1:19" ht="14.45" customHeight="1" x14ac:dyDescent="0.2">
      <c r="A157" s="821" t="s">
        <v>2281</v>
      </c>
      <c r="B157" s="822" t="s">
        <v>2282</v>
      </c>
      <c r="C157" s="822" t="s">
        <v>1698</v>
      </c>
      <c r="D157" s="822" t="s">
        <v>2279</v>
      </c>
      <c r="E157" s="822" t="s">
        <v>2296</v>
      </c>
      <c r="F157" s="822" t="s">
        <v>2337</v>
      </c>
      <c r="G157" s="822" t="s">
        <v>2338</v>
      </c>
      <c r="H157" s="831">
        <v>2</v>
      </c>
      <c r="I157" s="831">
        <v>208</v>
      </c>
      <c r="J157" s="822"/>
      <c r="K157" s="822">
        <v>104</v>
      </c>
      <c r="L157" s="831"/>
      <c r="M157" s="831"/>
      <c r="N157" s="822"/>
      <c r="O157" s="822"/>
      <c r="P157" s="831">
        <v>9</v>
      </c>
      <c r="Q157" s="831">
        <v>990</v>
      </c>
      <c r="R157" s="827"/>
      <c r="S157" s="832">
        <v>110</v>
      </c>
    </row>
    <row r="158" spans="1:19" ht="14.45" customHeight="1" x14ac:dyDescent="0.2">
      <c r="A158" s="821" t="s">
        <v>2281</v>
      </c>
      <c r="B158" s="822" t="s">
        <v>2282</v>
      </c>
      <c r="C158" s="822" t="s">
        <v>1698</v>
      </c>
      <c r="D158" s="822" t="s">
        <v>2279</v>
      </c>
      <c r="E158" s="822" t="s">
        <v>2296</v>
      </c>
      <c r="F158" s="822" t="s">
        <v>2345</v>
      </c>
      <c r="G158" s="822" t="s">
        <v>2346</v>
      </c>
      <c r="H158" s="831"/>
      <c r="I158" s="831"/>
      <c r="J158" s="822"/>
      <c r="K158" s="822"/>
      <c r="L158" s="831"/>
      <c r="M158" s="831"/>
      <c r="N158" s="822"/>
      <c r="O158" s="822"/>
      <c r="P158" s="831">
        <v>10</v>
      </c>
      <c r="Q158" s="831">
        <v>630</v>
      </c>
      <c r="R158" s="827"/>
      <c r="S158" s="832">
        <v>63</v>
      </c>
    </row>
    <row r="159" spans="1:19" ht="14.45" customHeight="1" x14ac:dyDescent="0.2">
      <c r="A159" s="821" t="s">
        <v>2281</v>
      </c>
      <c r="B159" s="822" t="s">
        <v>2282</v>
      </c>
      <c r="C159" s="822" t="s">
        <v>1698</v>
      </c>
      <c r="D159" s="822" t="s">
        <v>1092</v>
      </c>
      <c r="E159" s="822" t="s">
        <v>2296</v>
      </c>
      <c r="F159" s="822" t="s">
        <v>2305</v>
      </c>
      <c r="G159" s="822" t="s">
        <v>2306</v>
      </c>
      <c r="H159" s="831"/>
      <c r="I159" s="831"/>
      <c r="J159" s="822"/>
      <c r="K159" s="822"/>
      <c r="L159" s="831"/>
      <c r="M159" s="831"/>
      <c r="N159" s="822"/>
      <c r="O159" s="822"/>
      <c r="P159" s="831">
        <v>1</v>
      </c>
      <c r="Q159" s="831">
        <v>40</v>
      </c>
      <c r="R159" s="827"/>
      <c r="S159" s="832">
        <v>40</v>
      </c>
    </row>
    <row r="160" spans="1:19" ht="14.45" customHeight="1" x14ac:dyDescent="0.2">
      <c r="A160" s="821" t="s">
        <v>2281</v>
      </c>
      <c r="B160" s="822" t="s">
        <v>2282</v>
      </c>
      <c r="C160" s="822" t="s">
        <v>1698</v>
      </c>
      <c r="D160" s="822" t="s">
        <v>1092</v>
      </c>
      <c r="E160" s="822" t="s">
        <v>2296</v>
      </c>
      <c r="F160" s="822" t="s">
        <v>2321</v>
      </c>
      <c r="G160" s="822" t="s">
        <v>2322</v>
      </c>
      <c r="H160" s="831"/>
      <c r="I160" s="831"/>
      <c r="J160" s="822"/>
      <c r="K160" s="822"/>
      <c r="L160" s="831"/>
      <c r="M160" s="831"/>
      <c r="N160" s="822"/>
      <c r="O160" s="822"/>
      <c r="P160" s="831">
        <v>1</v>
      </c>
      <c r="Q160" s="831">
        <v>81</v>
      </c>
      <c r="R160" s="827"/>
      <c r="S160" s="832">
        <v>81</v>
      </c>
    </row>
    <row r="161" spans="1:19" ht="14.45" customHeight="1" x14ac:dyDescent="0.2">
      <c r="A161" s="821" t="s">
        <v>2281</v>
      </c>
      <c r="B161" s="822" t="s">
        <v>2282</v>
      </c>
      <c r="C161" s="822" t="s">
        <v>1698</v>
      </c>
      <c r="D161" s="822" t="s">
        <v>2275</v>
      </c>
      <c r="E161" s="822" t="s">
        <v>2296</v>
      </c>
      <c r="F161" s="822" t="s">
        <v>2301</v>
      </c>
      <c r="G161" s="822" t="s">
        <v>2302</v>
      </c>
      <c r="H161" s="831"/>
      <c r="I161" s="831"/>
      <c r="J161" s="822"/>
      <c r="K161" s="822"/>
      <c r="L161" s="831"/>
      <c r="M161" s="831"/>
      <c r="N161" s="822"/>
      <c r="O161" s="822"/>
      <c r="P161" s="831">
        <v>1</v>
      </c>
      <c r="Q161" s="831">
        <v>220</v>
      </c>
      <c r="R161" s="827"/>
      <c r="S161" s="832">
        <v>220</v>
      </c>
    </row>
    <row r="162" spans="1:19" ht="14.45" customHeight="1" x14ac:dyDescent="0.2">
      <c r="A162" s="821" t="s">
        <v>2281</v>
      </c>
      <c r="B162" s="822" t="s">
        <v>2282</v>
      </c>
      <c r="C162" s="822" t="s">
        <v>1698</v>
      </c>
      <c r="D162" s="822" t="s">
        <v>2275</v>
      </c>
      <c r="E162" s="822" t="s">
        <v>2296</v>
      </c>
      <c r="F162" s="822" t="s">
        <v>2305</v>
      </c>
      <c r="G162" s="822" t="s">
        <v>2306</v>
      </c>
      <c r="H162" s="831"/>
      <c r="I162" s="831"/>
      <c r="J162" s="822"/>
      <c r="K162" s="822"/>
      <c r="L162" s="831"/>
      <c r="M162" s="831"/>
      <c r="N162" s="822"/>
      <c r="O162" s="822"/>
      <c r="P162" s="831">
        <v>2</v>
      </c>
      <c r="Q162" s="831">
        <v>80</v>
      </c>
      <c r="R162" s="827"/>
      <c r="S162" s="832">
        <v>40</v>
      </c>
    </row>
    <row r="163" spans="1:19" ht="14.45" customHeight="1" x14ac:dyDescent="0.2">
      <c r="A163" s="821" t="s">
        <v>2281</v>
      </c>
      <c r="B163" s="822" t="s">
        <v>2282</v>
      </c>
      <c r="C163" s="822" t="s">
        <v>1698</v>
      </c>
      <c r="D163" s="822" t="s">
        <v>2275</v>
      </c>
      <c r="E163" s="822" t="s">
        <v>2296</v>
      </c>
      <c r="F163" s="822" t="s">
        <v>2319</v>
      </c>
      <c r="G163" s="822" t="s">
        <v>2320</v>
      </c>
      <c r="H163" s="831"/>
      <c r="I163" s="831"/>
      <c r="J163" s="822"/>
      <c r="K163" s="822"/>
      <c r="L163" s="831"/>
      <c r="M163" s="831"/>
      <c r="N163" s="822"/>
      <c r="O163" s="822"/>
      <c r="P163" s="831">
        <v>1</v>
      </c>
      <c r="Q163" s="831">
        <v>388</v>
      </c>
      <c r="R163" s="827"/>
      <c r="S163" s="832">
        <v>388</v>
      </c>
    </row>
    <row r="164" spans="1:19" ht="14.45" customHeight="1" x14ac:dyDescent="0.2">
      <c r="A164" s="821" t="s">
        <v>2281</v>
      </c>
      <c r="B164" s="822" t="s">
        <v>2282</v>
      </c>
      <c r="C164" s="822" t="s">
        <v>1698</v>
      </c>
      <c r="D164" s="822" t="s">
        <v>2275</v>
      </c>
      <c r="E164" s="822" t="s">
        <v>2296</v>
      </c>
      <c r="F164" s="822" t="s">
        <v>2337</v>
      </c>
      <c r="G164" s="822" t="s">
        <v>2338</v>
      </c>
      <c r="H164" s="831"/>
      <c r="I164" s="831"/>
      <c r="J164" s="822"/>
      <c r="K164" s="822"/>
      <c r="L164" s="831"/>
      <c r="M164" s="831"/>
      <c r="N164" s="822"/>
      <c r="O164" s="822"/>
      <c r="P164" s="831">
        <v>1</v>
      </c>
      <c r="Q164" s="831">
        <v>110</v>
      </c>
      <c r="R164" s="827"/>
      <c r="S164" s="832">
        <v>110</v>
      </c>
    </row>
    <row r="165" spans="1:19" ht="14.45" customHeight="1" x14ac:dyDescent="0.2">
      <c r="A165" s="821" t="s">
        <v>2281</v>
      </c>
      <c r="B165" s="822" t="s">
        <v>2282</v>
      </c>
      <c r="C165" s="822" t="s">
        <v>1698</v>
      </c>
      <c r="D165" s="822" t="s">
        <v>2275</v>
      </c>
      <c r="E165" s="822" t="s">
        <v>2296</v>
      </c>
      <c r="F165" s="822" t="s">
        <v>2347</v>
      </c>
      <c r="G165" s="822" t="s">
        <v>2348</v>
      </c>
      <c r="H165" s="831"/>
      <c r="I165" s="831"/>
      <c r="J165" s="822"/>
      <c r="K165" s="822"/>
      <c r="L165" s="831"/>
      <c r="M165" s="831"/>
      <c r="N165" s="822"/>
      <c r="O165" s="822"/>
      <c r="P165" s="831">
        <v>2</v>
      </c>
      <c r="Q165" s="831">
        <v>620</v>
      </c>
      <c r="R165" s="827"/>
      <c r="S165" s="832">
        <v>310</v>
      </c>
    </row>
    <row r="166" spans="1:19" ht="14.45" customHeight="1" x14ac:dyDescent="0.2">
      <c r="A166" s="821" t="s">
        <v>2281</v>
      </c>
      <c r="B166" s="822" t="s">
        <v>2282</v>
      </c>
      <c r="C166" s="822" t="s">
        <v>1698</v>
      </c>
      <c r="D166" s="822" t="s">
        <v>2278</v>
      </c>
      <c r="E166" s="822" t="s">
        <v>2296</v>
      </c>
      <c r="F166" s="822" t="s">
        <v>2299</v>
      </c>
      <c r="G166" s="822" t="s">
        <v>2300</v>
      </c>
      <c r="H166" s="831">
        <v>1</v>
      </c>
      <c r="I166" s="831">
        <v>67</v>
      </c>
      <c r="J166" s="822"/>
      <c r="K166" s="822">
        <v>67</v>
      </c>
      <c r="L166" s="831">
        <v>1</v>
      </c>
      <c r="M166" s="831">
        <v>68</v>
      </c>
      <c r="N166" s="822"/>
      <c r="O166" s="822">
        <v>68</v>
      </c>
      <c r="P166" s="831"/>
      <c r="Q166" s="831"/>
      <c r="R166" s="827"/>
      <c r="S166" s="832"/>
    </row>
    <row r="167" spans="1:19" ht="14.45" customHeight="1" x14ac:dyDescent="0.2">
      <c r="A167" s="821" t="s">
        <v>2281</v>
      </c>
      <c r="B167" s="822" t="s">
        <v>2282</v>
      </c>
      <c r="C167" s="822" t="s">
        <v>1698</v>
      </c>
      <c r="D167" s="822" t="s">
        <v>2278</v>
      </c>
      <c r="E167" s="822" t="s">
        <v>2296</v>
      </c>
      <c r="F167" s="822" t="s">
        <v>2305</v>
      </c>
      <c r="G167" s="822" t="s">
        <v>2306</v>
      </c>
      <c r="H167" s="831"/>
      <c r="I167" s="831"/>
      <c r="J167" s="822"/>
      <c r="K167" s="822"/>
      <c r="L167" s="831">
        <v>2</v>
      </c>
      <c r="M167" s="831">
        <v>76</v>
      </c>
      <c r="N167" s="822"/>
      <c r="O167" s="822">
        <v>38</v>
      </c>
      <c r="P167" s="831"/>
      <c r="Q167" s="831"/>
      <c r="R167" s="827"/>
      <c r="S167" s="832"/>
    </row>
    <row r="168" spans="1:19" ht="14.45" customHeight="1" x14ac:dyDescent="0.2">
      <c r="A168" s="821" t="s">
        <v>2281</v>
      </c>
      <c r="B168" s="822" t="s">
        <v>2282</v>
      </c>
      <c r="C168" s="822" t="s">
        <v>1698</v>
      </c>
      <c r="D168" s="822" t="s">
        <v>2278</v>
      </c>
      <c r="E168" s="822" t="s">
        <v>2296</v>
      </c>
      <c r="F168" s="822" t="s">
        <v>2307</v>
      </c>
      <c r="G168" s="822" t="s">
        <v>2308</v>
      </c>
      <c r="H168" s="831">
        <v>2</v>
      </c>
      <c r="I168" s="831">
        <v>358</v>
      </c>
      <c r="J168" s="822"/>
      <c r="K168" s="822">
        <v>179</v>
      </c>
      <c r="L168" s="831">
        <v>2</v>
      </c>
      <c r="M168" s="831">
        <v>360</v>
      </c>
      <c r="N168" s="822"/>
      <c r="O168" s="822">
        <v>180</v>
      </c>
      <c r="P168" s="831"/>
      <c r="Q168" s="831"/>
      <c r="R168" s="827"/>
      <c r="S168" s="832"/>
    </row>
    <row r="169" spans="1:19" ht="14.45" customHeight="1" x14ac:dyDescent="0.2">
      <c r="A169" s="821" t="s">
        <v>2281</v>
      </c>
      <c r="B169" s="822" t="s">
        <v>2282</v>
      </c>
      <c r="C169" s="822" t="s">
        <v>1698</v>
      </c>
      <c r="D169" s="822" t="s">
        <v>2278</v>
      </c>
      <c r="E169" s="822" t="s">
        <v>2296</v>
      </c>
      <c r="F169" s="822" t="s">
        <v>2309</v>
      </c>
      <c r="G169" s="822" t="s">
        <v>2310</v>
      </c>
      <c r="H169" s="831"/>
      <c r="I169" s="831"/>
      <c r="J169" s="822"/>
      <c r="K169" s="822"/>
      <c r="L169" s="831">
        <v>2</v>
      </c>
      <c r="M169" s="831">
        <v>460</v>
      </c>
      <c r="N169" s="822"/>
      <c r="O169" s="822">
        <v>230</v>
      </c>
      <c r="P169" s="831"/>
      <c r="Q169" s="831"/>
      <c r="R169" s="827"/>
      <c r="S169" s="832"/>
    </row>
    <row r="170" spans="1:19" ht="14.45" customHeight="1" x14ac:dyDescent="0.2">
      <c r="A170" s="821" t="s">
        <v>2281</v>
      </c>
      <c r="B170" s="822" t="s">
        <v>2282</v>
      </c>
      <c r="C170" s="822" t="s">
        <v>1698</v>
      </c>
      <c r="D170" s="822" t="s">
        <v>2278</v>
      </c>
      <c r="E170" s="822" t="s">
        <v>2296</v>
      </c>
      <c r="F170" s="822" t="s">
        <v>2313</v>
      </c>
      <c r="G170" s="822" t="s">
        <v>2314</v>
      </c>
      <c r="H170" s="831">
        <v>2</v>
      </c>
      <c r="I170" s="831">
        <v>232</v>
      </c>
      <c r="J170" s="822"/>
      <c r="K170" s="822">
        <v>116</v>
      </c>
      <c r="L170" s="831">
        <v>4</v>
      </c>
      <c r="M170" s="831">
        <v>468</v>
      </c>
      <c r="N170" s="822"/>
      <c r="O170" s="822">
        <v>117</v>
      </c>
      <c r="P170" s="831"/>
      <c r="Q170" s="831"/>
      <c r="R170" s="827"/>
      <c r="S170" s="832"/>
    </row>
    <row r="171" spans="1:19" ht="14.45" customHeight="1" x14ac:dyDescent="0.2">
      <c r="A171" s="821" t="s">
        <v>2281</v>
      </c>
      <c r="B171" s="822" t="s">
        <v>2282</v>
      </c>
      <c r="C171" s="822" t="s">
        <v>1698</v>
      </c>
      <c r="D171" s="822" t="s">
        <v>2278</v>
      </c>
      <c r="E171" s="822" t="s">
        <v>2296</v>
      </c>
      <c r="F171" s="822" t="s">
        <v>2319</v>
      </c>
      <c r="G171" s="822" t="s">
        <v>2320</v>
      </c>
      <c r="H171" s="831"/>
      <c r="I171" s="831"/>
      <c r="J171" s="822"/>
      <c r="K171" s="822"/>
      <c r="L171" s="831">
        <v>2</v>
      </c>
      <c r="M171" s="831">
        <v>720</v>
      </c>
      <c r="N171" s="822"/>
      <c r="O171" s="822">
        <v>360</v>
      </c>
      <c r="P171" s="831"/>
      <c r="Q171" s="831"/>
      <c r="R171" s="827"/>
      <c r="S171" s="832"/>
    </row>
    <row r="172" spans="1:19" ht="14.45" customHeight="1" x14ac:dyDescent="0.2">
      <c r="A172" s="821" t="s">
        <v>2281</v>
      </c>
      <c r="B172" s="822" t="s">
        <v>2282</v>
      </c>
      <c r="C172" s="822" t="s">
        <v>1698</v>
      </c>
      <c r="D172" s="822" t="s">
        <v>2278</v>
      </c>
      <c r="E172" s="822" t="s">
        <v>2296</v>
      </c>
      <c r="F172" s="822" t="s">
        <v>2321</v>
      </c>
      <c r="G172" s="822" t="s">
        <v>2322</v>
      </c>
      <c r="H172" s="831">
        <v>1</v>
      </c>
      <c r="I172" s="831">
        <v>75</v>
      </c>
      <c r="J172" s="822"/>
      <c r="K172" s="822">
        <v>75</v>
      </c>
      <c r="L172" s="831">
        <v>1</v>
      </c>
      <c r="M172" s="831">
        <v>76</v>
      </c>
      <c r="N172" s="822"/>
      <c r="O172" s="822">
        <v>76</v>
      </c>
      <c r="P172" s="831"/>
      <c r="Q172" s="831"/>
      <c r="R172" s="827"/>
      <c r="S172" s="832"/>
    </row>
    <row r="173" spans="1:19" ht="14.45" customHeight="1" x14ac:dyDescent="0.2">
      <c r="A173" s="821" t="s">
        <v>2281</v>
      </c>
      <c r="B173" s="822" t="s">
        <v>2282</v>
      </c>
      <c r="C173" s="822" t="s">
        <v>1698</v>
      </c>
      <c r="D173" s="822" t="s">
        <v>2278</v>
      </c>
      <c r="E173" s="822" t="s">
        <v>2296</v>
      </c>
      <c r="F173" s="822" t="s">
        <v>2323</v>
      </c>
      <c r="G173" s="822" t="s">
        <v>2324</v>
      </c>
      <c r="H173" s="831">
        <v>1</v>
      </c>
      <c r="I173" s="831">
        <v>707</v>
      </c>
      <c r="J173" s="822"/>
      <c r="K173" s="822">
        <v>707</v>
      </c>
      <c r="L173" s="831"/>
      <c r="M173" s="831"/>
      <c r="N173" s="822"/>
      <c r="O173" s="822"/>
      <c r="P173" s="831"/>
      <c r="Q173" s="831"/>
      <c r="R173" s="827"/>
      <c r="S173" s="832"/>
    </row>
    <row r="174" spans="1:19" ht="14.45" customHeight="1" x14ac:dyDescent="0.2">
      <c r="A174" s="821" t="s">
        <v>2281</v>
      </c>
      <c r="B174" s="822" t="s">
        <v>2282</v>
      </c>
      <c r="C174" s="822" t="s">
        <v>1698</v>
      </c>
      <c r="D174" s="822" t="s">
        <v>2278</v>
      </c>
      <c r="E174" s="822" t="s">
        <v>2296</v>
      </c>
      <c r="F174" s="822" t="s">
        <v>2337</v>
      </c>
      <c r="G174" s="822" t="s">
        <v>2338</v>
      </c>
      <c r="H174" s="831"/>
      <c r="I174" s="831"/>
      <c r="J174" s="822"/>
      <c r="K174" s="822"/>
      <c r="L174" s="831">
        <v>4</v>
      </c>
      <c r="M174" s="831">
        <v>420</v>
      </c>
      <c r="N174" s="822"/>
      <c r="O174" s="822">
        <v>105</v>
      </c>
      <c r="P174" s="831"/>
      <c r="Q174" s="831"/>
      <c r="R174" s="827"/>
      <c r="S174" s="832"/>
    </row>
    <row r="175" spans="1:19" ht="14.45" customHeight="1" x14ac:dyDescent="0.2">
      <c r="A175" s="821" t="s">
        <v>2281</v>
      </c>
      <c r="B175" s="822" t="s">
        <v>2282</v>
      </c>
      <c r="C175" s="822" t="s">
        <v>1698</v>
      </c>
      <c r="D175" s="822" t="s">
        <v>1093</v>
      </c>
      <c r="E175" s="822" t="s">
        <v>2296</v>
      </c>
      <c r="F175" s="822" t="s">
        <v>2299</v>
      </c>
      <c r="G175" s="822" t="s">
        <v>2300</v>
      </c>
      <c r="H175" s="831"/>
      <c r="I175" s="831"/>
      <c r="J175" s="822"/>
      <c r="K175" s="822"/>
      <c r="L175" s="831"/>
      <c r="M175" s="831"/>
      <c r="N175" s="822"/>
      <c r="O175" s="822"/>
      <c r="P175" s="831">
        <v>10</v>
      </c>
      <c r="Q175" s="831">
        <v>720</v>
      </c>
      <c r="R175" s="827"/>
      <c r="S175" s="832">
        <v>72</v>
      </c>
    </row>
    <row r="176" spans="1:19" ht="14.45" customHeight="1" x14ac:dyDescent="0.2">
      <c r="A176" s="821" t="s">
        <v>2281</v>
      </c>
      <c r="B176" s="822" t="s">
        <v>2282</v>
      </c>
      <c r="C176" s="822" t="s">
        <v>1698</v>
      </c>
      <c r="D176" s="822" t="s">
        <v>1093</v>
      </c>
      <c r="E176" s="822" t="s">
        <v>2296</v>
      </c>
      <c r="F176" s="822" t="s">
        <v>2301</v>
      </c>
      <c r="G176" s="822" t="s">
        <v>2302</v>
      </c>
      <c r="H176" s="831"/>
      <c r="I176" s="831"/>
      <c r="J176" s="822"/>
      <c r="K176" s="822"/>
      <c r="L176" s="831"/>
      <c r="M176" s="831"/>
      <c r="N176" s="822"/>
      <c r="O176" s="822"/>
      <c r="P176" s="831">
        <v>4</v>
      </c>
      <c r="Q176" s="831">
        <v>880</v>
      </c>
      <c r="R176" s="827"/>
      <c r="S176" s="832">
        <v>220</v>
      </c>
    </row>
    <row r="177" spans="1:19" ht="14.45" customHeight="1" x14ac:dyDescent="0.2">
      <c r="A177" s="821" t="s">
        <v>2281</v>
      </c>
      <c r="B177" s="822" t="s">
        <v>2282</v>
      </c>
      <c r="C177" s="822" t="s">
        <v>1698</v>
      </c>
      <c r="D177" s="822" t="s">
        <v>1093</v>
      </c>
      <c r="E177" s="822" t="s">
        <v>2296</v>
      </c>
      <c r="F177" s="822" t="s">
        <v>2305</v>
      </c>
      <c r="G177" s="822" t="s">
        <v>2306</v>
      </c>
      <c r="H177" s="831"/>
      <c r="I177" s="831"/>
      <c r="J177" s="822"/>
      <c r="K177" s="822"/>
      <c r="L177" s="831"/>
      <c r="M177" s="831"/>
      <c r="N177" s="822"/>
      <c r="O177" s="822"/>
      <c r="P177" s="831">
        <v>3</v>
      </c>
      <c r="Q177" s="831">
        <v>120</v>
      </c>
      <c r="R177" s="827"/>
      <c r="S177" s="832">
        <v>40</v>
      </c>
    </row>
    <row r="178" spans="1:19" ht="14.45" customHeight="1" x14ac:dyDescent="0.2">
      <c r="A178" s="821" t="s">
        <v>2281</v>
      </c>
      <c r="B178" s="822" t="s">
        <v>2282</v>
      </c>
      <c r="C178" s="822" t="s">
        <v>1698</v>
      </c>
      <c r="D178" s="822" t="s">
        <v>1093</v>
      </c>
      <c r="E178" s="822" t="s">
        <v>2296</v>
      </c>
      <c r="F178" s="822" t="s">
        <v>2307</v>
      </c>
      <c r="G178" s="822" t="s">
        <v>2308</v>
      </c>
      <c r="H178" s="831"/>
      <c r="I178" s="831"/>
      <c r="J178" s="822"/>
      <c r="K178" s="822"/>
      <c r="L178" s="831"/>
      <c r="M178" s="831"/>
      <c r="N178" s="822"/>
      <c r="O178" s="822"/>
      <c r="P178" s="831">
        <v>23</v>
      </c>
      <c r="Q178" s="831">
        <v>4462</v>
      </c>
      <c r="R178" s="827"/>
      <c r="S178" s="832">
        <v>194</v>
      </c>
    </row>
    <row r="179" spans="1:19" ht="14.45" customHeight="1" x14ac:dyDescent="0.2">
      <c r="A179" s="821" t="s">
        <v>2281</v>
      </c>
      <c r="B179" s="822" t="s">
        <v>2282</v>
      </c>
      <c r="C179" s="822" t="s">
        <v>1698</v>
      </c>
      <c r="D179" s="822" t="s">
        <v>1093</v>
      </c>
      <c r="E179" s="822" t="s">
        <v>2296</v>
      </c>
      <c r="F179" s="822" t="s">
        <v>2309</v>
      </c>
      <c r="G179" s="822" t="s">
        <v>2310</v>
      </c>
      <c r="H179" s="831"/>
      <c r="I179" s="831"/>
      <c r="J179" s="822"/>
      <c r="K179" s="822"/>
      <c r="L179" s="831"/>
      <c r="M179" s="831"/>
      <c r="N179" s="822"/>
      <c r="O179" s="822"/>
      <c r="P179" s="831">
        <v>9</v>
      </c>
      <c r="Q179" s="831">
        <v>2187</v>
      </c>
      <c r="R179" s="827"/>
      <c r="S179" s="832">
        <v>243</v>
      </c>
    </row>
    <row r="180" spans="1:19" ht="14.45" customHeight="1" x14ac:dyDescent="0.2">
      <c r="A180" s="821" t="s">
        <v>2281</v>
      </c>
      <c r="B180" s="822" t="s">
        <v>2282</v>
      </c>
      <c r="C180" s="822" t="s">
        <v>1698</v>
      </c>
      <c r="D180" s="822" t="s">
        <v>1093</v>
      </c>
      <c r="E180" s="822" t="s">
        <v>2296</v>
      </c>
      <c r="F180" s="822" t="s">
        <v>2313</v>
      </c>
      <c r="G180" s="822" t="s">
        <v>2314</v>
      </c>
      <c r="H180" s="831"/>
      <c r="I180" s="831"/>
      <c r="J180" s="822"/>
      <c r="K180" s="822"/>
      <c r="L180" s="831"/>
      <c r="M180" s="831"/>
      <c r="N180" s="822"/>
      <c r="O180" s="822"/>
      <c r="P180" s="831">
        <v>32</v>
      </c>
      <c r="Q180" s="831">
        <v>4064</v>
      </c>
      <c r="R180" s="827"/>
      <c r="S180" s="832">
        <v>127</v>
      </c>
    </row>
    <row r="181" spans="1:19" ht="14.45" customHeight="1" x14ac:dyDescent="0.2">
      <c r="A181" s="821" t="s">
        <v>2281</v>
      </c>
      <c r="B181" s="822" t="s">
        <v>2282</v>
      </c>
      <c r="C181" s="822" t="s">
        <v>1698</v>
      </c>
      <c r="D181" s="822" t="s">
        <v>1093</v>
      </c>
      <c r="E181" s="822" t="s">
        <v>2296</v>
      </c>
      <c r="F181" s="822" t="s">
        <v>2317</v>
      </c>
      <c r="G181" s="822" t="s">
        <v>2318</v>
      </c>
      <c r="H181" s="831"/>
      <c r="I181" s="831"/>
      <c r="J181" s="822"/>
      <c r="K181" s="822"/>
      <c r="L181" s="831"/>
      <c r="M181" s="831"/>
      <c r="N181" s="822"/>
      <c r="O181" s="822"/>
      <c r="P181" s="831">
        <v>1</v>
      </c>
      <c r="Q181" s="831">
        <v>34</v>
      </c>
      <c r="R181" s="827"/>
      <c r="S181" s="832">
        <v>34</v>
      </c>
    </row>
    <row r="182" spans="1:19" ht="14.45" customHeight="1" x14ac:dyDescent="0.2">
      <c r="A182" s="821" t="s">
        <v>2281</v>
      </c>
      <c r="B182" s="822" t="s">
        <v>2282</v>
      </c>
      <c r="C182" s="822" t="s">
        <v>1698</v>
      </c>
      <c r="D182" s="822" t="s">
        <v>1093</v>
      </c>
      <c r="E182" s="822" t="s">
        <v>2296</v>
      </c>
      <c r="F182" s="822" t="s">
        <v>2319</v>
      </c>
      <c r="G182" s="822" t="s">
        <v>2320</v>
      </c>
      <c r="H182" s="831"/>
      <c r="I182" s="831"/>
      <c r="J182" s="822"/>
      <c r="K182" s="822"/>
      <c r="L182" s="831"/>
      <c r="M182" s="831"/>
      <c r="N182" s="822"/>
      <c r="O182" s="822"/>
      <c r="P182" s="831">
        <v>30</v>
      </c>
      <c r="Q182" s="831">
        <v>11640</v>
      </c>
      <c r="R182" s="827"/>
      <c r="S182" s="832">
        <v>388</v>
      </c>
    </row>
    <row r="183" spans="1:19" ht="14.45" customHeight="1" x14ac:dyDescent="0.2">
      <c r="A183" s="821" t="s">
        <v>2281</v>
      </c>
      <c r="B183" s="822" t="s">
        <v>2282</v>
      </c>
      <c r="C183" s="822" t="s">
        <v>1698</v>
      </c>
      <c r="D183" s="822" t="s">
        <v>1093</v>
      </c>
      <c r="E183" s="822" t="s">
        <v>2296</v>
      </c>
      <c r="F183" s="822" t="s">
        <v>2321</v>
      </c>
      <c r="G183" s="822" t="s">
        <v>2322</v>
      </c>
      <c r="H183" s="831"/>
      <c r="I183" s="831"/>
      <c r="J183" s="822"/>
      <c r="K183" s="822"/>
      <c r="L183" s="831"/>
      <c r="M183" s="831"/>
      <c r="N183" s="822"/>
      <c r="O183" s="822"/>
      <c r="P183" s="831">
        <v>2</v>
      </c>
      <c r="Q183" s="831">
        <v>162</v>
      </c>
      <c r="R183" s="827"/>
      <c r="S183" s="832">
        <v>81</v>
      </c>
    </row>
    <row r="184" spans="1:19" ht="14.45" customHeight="1" x14ac:dyDescent="0.2">
      <c r="A184" s="821" t="s">
        <v>2281</v>
      </c>
      <c r="B184" s="822" t="s">
        <v>2282</v>
      </c>
      <c r="C184" s="822" t="s">
        <v>1698</v>
      </c>
      <c r="D184" s="822" t="s">
        <v>1093</v>
      </c>
      <c r="E184" s="822" t="s">
        <v>2296</v>
      </c>
      <c r="F184" s="822" t="s">
        <v>2327</v>
      </c>
      <c r="G184" s="822" t="s">
        <v>2328</v>
      </c>
      <c r="H184" s="831"/>
      <c r="I184" s="831"/>
      <c r="J184" s="822"/>
      <c r="K184" s="822"/>
      <c r="L184" s="831"/>
      <c r="M184" s="831"/>
      <c r="N184" s="822"/>
      <c r="O184" s="822"/>
      <c r="P184" s="831">
        <v>1</v>
      </c>
      <c r="Q184" s="831">
        <v>83</v>
      </c>
      <c r="R184" s="827"/>
      <c r="S184" s="832">
        <v>83</v>
      </c>
    </row>
    <row r="185" spans="1:19" ht="14.45" customHeight="1" x14ac:dyDescent="0.2">
      <c r="A185" s="821" t="s">
        <v>2281</v>
      </c>
      <c r="B185" s="822" t="s">
        <v>2282</v>
      </c>
      <c r="C185" s="822" t="s">
        <v>1698</v>
      </c>
      <c r="D185" s="822" t="s">
        <v>1093</v>
      </c>
      <c r="E185" s="822" t="s">
        <v>2296</v>
      </c>
      <c r="F185" s="822" t="s">
        <v>2331</v>
      </c>
      <c r="G185" s="822" t="s">
        <v>2332</v>
      </c>
      <c r="H185" s="831"/>
      <c r="I185" s="831"/>
      <c r="J185" s="822"/>
      <c r="K185" s="822"/>
      <c r="L185" s="831"/>
      <c r="M185" s="831"/>
      <c r="N185" s="822"/>
      <c r="O185" s="822"/>
      <c r="P185" s="831">
        <v>1</v>
      </c>
      <c r="Q185" s="831">
        <v>66</v>
      </c>
      <c r="R185" s="827"/>
      <c r="S185" s="832">
        <v>66</v>
      </c>
    </row>
    <row r="186" spans="1:19" ht="14.45" customHeight="1" x14ac:dyDescent="0.2">
      <c r="A186" s="821" t="s">
        <v>2281</v>
      </c>
      <c r="B186" s="822" t="s">
        <v>2282</v>
      </c>
      <c r="C186" s="822" t="s">
        <v>1698</v>
      </c>
      <c r="D186" s="822" t="s">
        <v>1093</v>
      </c>
      <c r="E186" s="822" t="s">
        <v>2296</v>
      </c>
      <c r="F186" s="822" t="s">
        <v>2333</v>
      </c>
      <c r="G186" s="822" t="s">
        <v>2334</v>
      </c>
      <c r="H186" s="831"/>
      <c r="I186" s="831"/>
      <c r="J186" s="822"/>
      <c r="K186" s="822"/>
      <c r="L186" s="831"/>
      <c r="M186" s="831"/>
      <c r="N186" s="822"/>
      <c r="O186" s="822"/>
      <c r="P186" s="831">
        <v>0</v>
      </c>
      <c r="Q186" s="831">
        <v>0</v>
      </c>
      <c r="R186" s="827"/>
      <c r="S186" s="832"/>
    </row>
    <row r="187" spans="1:19" ht="14.45" customHeight="1" x14ac:dyDescent="0.2">
      <c r="A187" s="821" t="s">
        <v>2281</v>
      </c>
      <c r="B187" s="822" t="s">
        <v>2282</v>
      </c>
      <c r="C187" s="822" t="s">
        <v>1698</v>
      </c>
      <c r="D187" s="822" t="s">
        <v>1093</v>
      </c>
      <c r="E187" s="822" t="s">
        <v>2296</v>
      </c>
      <c r="F187" s="822" t="s">
        <v>2335</v>
      </c>
      <c r="G187" s="822" t="s">
        <v>2336</v>
      </c>
      <c r="H187" s="831"/>
      <c r="I187" s="831"/>
      <c r="J187" s="822"/>
      <c r="K187" s="822"/>
      <c r="L187" s="831"/>
      <c r="M187" s="831"/>
      <c r="N187" s="822"/>
      <c r="O187" s="822"/>
      <c r="P187" s="831">
        <v>9</v>
      </c>
      <c r="Q187" s="831">
        <v>1098</v>
      </c>
      <c r="R187" s="827"/>
      <c r="S187" s="832">
        <v>122</v>
      </c>
    </row>
    <row r="188" spans="1:19" ht="14.45" customHeight="1" x14ac:dyDescent="0.2">
      <c r="A188" s="821" t="s">
        <v>2281</v>
      </c>
      <c r="B188" s="822" t="s">
        <v>2282</v>
      </c>
      <c r="C188" s="822" t="s">
        <v>1698</v>
      </c>
      <c r="D188" s="822" t="s">
        <v>1093</v>
      </c>
      <c r="E188" s="822" t="s">
        <v>2296</v>
      </c>
      <c r="F188" s="822" t="s">
        <v>2337</v>
      </c>
      <c r="G188" s="822" t="s">
        <v>2338</v>
      </c>
      <c r="H188" s="831"/>
      <c r="I188" s="831"/>
      <c r="J188" s="822"/>
      <c r="K188" s="822"/>
      <c r="L188" s="831"/>
      <c r="M188" s="831"/>
      <c r="N188" s="822"/>
      <c r="O188" s="822"/>
      <c r="P188" s="831">
        <v>11</v>
      </c>
      <c r="Q188" s="831">
        <v>1210</v>
      </c>
      <c r="R188" s="827"/>
      <c r="S188" s="832">
        <v>110</v>
      </c>
    </row>
    <row r="189" spans="1:19" ht="14.45" customHeight="1" x14ac:dyDescent="0.2">
      <c r="A189" s="821" t="s">
        <v>2281</v>
      </c>
      <c r="B189" s="822" t="s">
        <v>2282</v>
      </c>
      <c r="C189" s="822" t="s">
        <v>1698</v>
      </c>
      <c r="D189" s="822" t="s">
        <v>1093</v>
      </c>
      <c r="E189" s="822" t="s">
        <v>2296</v>
      </c>
      <c r="F189" s="822" t="s">
        <v>2343</v>
      </c>
      <c r="G189" s="822" t="s">
        <v>2344</v>
      </c>
      <c r="H189" s="831"/>
      <c r="I189" s="831"/>
      <c r="J189" s="822"/>
      <c r="K189" s="822"/>
      <c r="L189" s="831"/>
      <c r="M189" s="831"/>
      <c r="N189" s="822"/>
      <c r="O189" s="822"/>
      <c r="P189" s="831">
        <v>4</v>
      </c>
      <c r="Q189" s="831">
        <v>3548</v>
      </c>
      <c r="R189" s="827"/>
      <c r="S189" s="832">
        <v>887</v>
      </c>
    </row>
    <row r="190" spans="1:19" ht="14.45" customHeight="1" x14ac:dyDescent="0.2">
      <c r="A190" s="821" t="s">
        <v>2281</v>
      </c>
      <c r="B190" s="822" t="s">
        <v>2282</v>
      </c>
      <c r="C190" s="822" t="s">
        <v>1698</v>
      </c>
      <c r="D190" s="822" t="s">
        <v>1093</v>
      </c>
      <c r="E190" s="822" t="s">
        <v>2296</v>
      </c>
      <c r="F190" s="822" t="s">
        <v>2345</v>
      </c>
      <c r="G190" s="822" t="s">
        <v>2346</v>
      </c>
      <c r="H190" s="831"/>
      <c r="I190" s="831"/>
      <c r="J190" s="822"/>
      <c r="K190" s="822"/>
      <c r="L190" s="831"/>
      <c r="M190" s="831"/>
      <c r="N190" s="822"/>
      <c r="O190" s="822"/>
      <c r="P190" s="831">
        <v>19</v>
      </c>
      <c r="Q190" s="831">
        <v>1197</v>
      </c>
      <c r="R190" s="827"/>
      <c r="S190" s="832">
        <v>63</v>
      </c>
    </row>
    <row r="191" spans="1:19" ht="14.45" customHeight="1" x14ac:dyDescent="0.2">
      <c r="A191" s="821" t="s">
        <v>2281</v>
      </c>
      <c r="B191" s="822" t="s">
        <v>2282</v>
      </c>
      <c r="C191" s="822" t="s">
        <v>1698</v>
      </c>
      <c r="D191" s="822" t="s">
        <v>1093</v>
      </c>
      <c r="E191" s="822" t="s">
        <v>2296</v>
      </c>
      <c r="F191" s="822" t="s">
        <v>2347</v>
      </c>
      <c r="G191" s="822" t="s">
        <v>2348</v>
      </c>
      <c r="H191" s="831"/>
      <c r="I191" s="831"/>
      <c r="J191" s="822"/>
      <c r="K191" s="822"/>
      <c r="L191" s="831"/>
      <c r="M191" s="831"/>
      <c r="N191" s="822"/>
      <c r="O191" s="822"/>
      <c r="P191" s="831">
        <v>24</v>
      </c>
      <c r="Q191" s="831">
        <v>7440</v>
      </c>
      <c r="R191" s="827"/>
      <c r="S191" s="832">
        <v>310</v>
      </c>
    </row>
    <row r="192" spans="1:19" ht="14.45" customHeight="1" x14ac:dyDescent="0.2">
      <c r="A192" s="821" t="s">
        <v>2281</v>
      </c>
      <c r="B192" s="822" t="s">
        <v>2282</v>
      </c>
      <c r="C192" s="822" t="s">
        <v>1698</v>
      </c>
      <c r="D192" s="822" t="s">
        <v>1084</v>
      </c>
      <c r="E192" s="822" t="s">
        <v>2296</v>
      </c>
      <c r="F192" s="822" t="s">
        <v>2297</v>
      </c>
      <c r="G192" s="822" t="s">
        <v>2298</v>
      </c>
      <c r="H192" s="831"/>
      <c r="I192" s="831"/>
      <c r="J192" s="822"/>
      <c r="K192" s="822"/>
      <c r="L192" s="831">
        <v>2</v>
      </c>
      <c r="M192" s="831">
        <v>62</v>
      </c>
      <c r="N192" s="822"/>
      <c r="O192" s="822">
        <v>31</v>
      </c>
      <c r="P192" s="831"/>
      <c r="Q192" s="831"/>
      <c r="R192" s="827"/>
      <c r="S192" s="832"/>
    </row>
    <row r="193" spans="1:19" ht="14.45" customHeight="1" x14ac:dyDescent="0.2">
      <c r="A193" s="821" t="s">
        <v>2281</v>
      </c>
      <c r="B193" s="822" t="s">
        <v>2282</v>
      </c>
      <c r="C193" s="822" t="s">
        <v>1698</v>
      </c>
      <c r="D193" s="822" t="s">
        <v>1084</v>
      </c>
      <c r="E193" s="822" t="s">
        <v>2296</v>
      </c>
      <c r="F193" s="822" t="s">
        <v>2299</v>
      </c>
      <c r="G193" s="822" t="s">
        <v>2300</v>
      </c>
      <c r="H193" s="831"/>
      <c r="I193" s="831"/>
      <c r="J193" s="822"/>
      <c r="K193" s="822"/>
      <c r="L193" s="831">
        <v>1</v>
      </c>
      <c r="M193" s="831">
        <v>68</v>
      </c>
      <c r="N193" s="822"/>
      <c r="O193" s="822">
        <v>68</v>
      </c>
      <c r="P193" s="831"/>
      <c r="Q193" s="831"/>
      <c r="R193" s="827"/>
      <c r="S193" s="832"/>
    </row>
    <row r="194" spans="1:19" ht="14.45" customHeight="1" x14ac:dyDescent="0.2">
      <c r="A194" s="821" t="s">
        <v>2281</v>
      </c>
      <c r="B194" s="822" t="s">
        <v>2282</v>
      </c>
      <c r="C194" s="822" t="s">
        <v>1698</v>
      </c>
      <c r="D194" s="822" t="s">
        <v>1084</v>
      </c>
      <c r="E194" s="822" t="s">
        <v>2296</v>
      </c>
      <c r="F194" s="822" t="s">
        <v>2301</v>
      </c>
      <c r="G194" s="822" t="s">
        <v>2302</v>
      </c>
      <c r="H194" s="831"/>
      <c r="I194" s="831"/>
      <c r="J194" s="822"/>
      <c r="K194" s="822"/>
      <c r="L194" s="831"/>
      <c r="M194" s="831"/>
      <c r="N194" s="822"/>
      <c r="O194" s="822"/>
      <c r="P194" s="831">
        <v>2</v>
      </c>
      <c r="Q194" s="831">
        <v>440</v>
      </c>
      <c r="R194" s="827"/>
      <c r="S194" s="832">
        <v>220</v>
      </c>
    </row>
    <row r="195" spans="1:19" ht="14.45" customHeight="1" x14ac:dyDescent="0.2">
      <c r="A195" s="821" t="s">
        <v>2281</v>
      </c>
      <c r="B195" s="822" t="s">
        <v>2282</v>
      </c>
      <c r="C195" s="822" t="s">
        <v>1698</v>
      </c>
      <c r="D195" s="822" t="s">
        <v>1084</v>
      </c>
      <c r="E195" s="822" t="s">
        <v>2296</v>
      </c>
      <c r="F195" s="822" t="s">
        <v>2305</v>
      </c>
      <c r="G195" s="822" t="s">
        <v>2306</v>
      </c>
      <c r="H195" s="831"/>
      <c r="I195" s="831"/>
      <c r="J195" s="822"/>
      <c r="K195" s="822"/>
      <c r="L195" s="831">
        <v>2</v>
      </c>
      <c r="M195" s="831">
        <v>76</v>
      </c>
      <c r="N195" s="822"/>
      <c r="O195" s="822">
        <v>38</v>
      </c>
      <c r="P195" s="831"/>
      <c r="Q195" s="831"/>
      <c r="R195" s="827"/>
      <c r="S195" s="832"/>
    </row>
    <row r="196" spans="1:19" ht="14.45" customHeight="1" x14ac:dyDescent="0.2">
      <c r="A196" s="821" t="s">
        <v>2281</v>
      </c>
      <c r="B196" s="822" t="s">
        <v>2282</v>
      </c>
      <c r="C196" s="822" t="s">
        <v>1698</v>
      </c>
      <c r="D196" s="822" t="s">
        <v>1084</v>
      </c>
      <c r="E196" s="822" t="s">
        <v>2296</v>
      </c>
      <c r="F196" s="822" t="s">
        <v>2307</v>
      </c>
      <c r="G196" s="822" t="s">
        <v>2308</v>
      </c>
      <c r="H196" s="831"/>
      <c r="I196" s="831"/>
      <c r="J196" s="822"/>
      <c r="K196" s="822"/>
      <c r="L196" s="831">
        <v>14</v>
      </c>
      <c r="M196" s="831">
        <v>2520</v>
      </c>
      <c r="N196" s="822"/>
      <c r="O196" s="822">
        <v>180</v>
      </c>
      <c r="P196" s="831">
        <v>21</v>
      </c>
      <c r="Q196" s="831">
        <v>4074</v>
      </c>
      <c r="R196" s="827"/>
      <c r="S196" s="832">
        <v>194</v>
      </c>
    </row>
    <row r="197" spans="1:19" ht="14.45" customHeight="1" x14ac:dyDescent="0.2">
      <c r="A197" s="821" t="s">
        <v>2281</v>
      </c>
      <c r="B197" s="822" t="s">
        <v>2282</v>
      </c>
      <c r="C197" s="822" t="s">
        <v>1698</v>
      </c>
      <c r="D197" s="822" t="s">
        <v>1084</v>
      </c>
      <c r="E197" s="822" t="s">
        <v>2296</v>
      </c>
      <c r="F197" s="822" t="s">
        <v>2309</v>
      </c>
      <c r="G197" s="822" t="s">
        <v>2310</v>
      </c>
      <c r="H197" s="831"/>
      <c r="I197" s="831"/>
      <c r="J197" s="822"/>
      <c r="K197" s="822"/>
      <c r="L197" s="831">
        <v>1</v>
      </c>
      <c r="M197" s="831">
        <v>230</v>
      </c>
      <c r="N197" s="822"/>
      <c r="O197" s="822">
        <v>230</v>
      </c>
      <c r="P197" s="831">
        <v>3</v>
      </c>
      <c r="Q197" s="831">
        <v>729</v>
      </c>
      <c r="R197" s="827"/>
      <c r="S197" s="832">
        <v>243</v>
      </c>
    </row>
    <row r="198" spans="1:19" ht="14.45" customHeight="1" x14ac:dyDescent="0.2">
      <c r="A198" s="821" t="s">
        <v>2281</v>
      </c>
      <c r="B198" s="822" t="s">
        <v>2282</v>
      </c>
      <c r="C198" s="822" t="s">
        <v>1698</v>
      </c>
      <c r="D198" s="822" t="s">
        <v>1084</v>
      </c>
      <c r="E198" s="822" t="s">
        <v>2296</v>
      </c>
      <c r="F198" s="822" t="s">
        <v>2313</v>
      </c>
      <c r="G198" s="822" t="s">
        <v>2314</v>
      </c>
      <c r="H198" s="831"/>
      <c r="I198" s="831"/>
      <c r="J198" s="822"/>
      <c r="K198" s="822"/>
      <c r="L198" s="831">
        <v>16</v>
      </c>
      <c r="M198" s="831">
        <v>1872</v>
      </c>
      <c r="N198" s="822"/>
      <c r="O198" s="822">
        <v>117</v>
      </c>
      <c r="P198" s="831">
        <v>22</v>
      </c>
      <c r="Q198" s="831">
        <v>2794</v>
      </c>
      <c r="R198" s="827"/>
      <c r="S198" s="832">
        <v>127</v>
      </c>
    </row>
    <row r="199" spans="1:19" ht="14.45" customHeight="1" x14ac:dyDescent="0.2">
      <c r="A199" s="821" t="s">
        <v>2281</v>
      </c>
      <c r="B199" s="822" t="s">
        <v>2282</v>
      </c>
      <c r="C199" s="822" t="s">
        <v>1698</v>
      </c>
      <c r="D199" s="822" t="s">
        <v>1084</v>
      </c>
      <c r="E199" s="822" t="s">
        <v>2296</v>
      </c>
      <c r="F199" s="822" t="s">
        <v>2321</v>
      </c>
      <c r="G199" s="822" t="s">
        <v>2322</v>
      </c>
      <c r="H199" s="831"/>
      <c r="I199" s="831"/>
      <c r="J199" s="822"/>
      <c r="K199" s="822"/>
      <c r="L199" s="831"/>
      <c r="M199" s="831"/>
      <c r="N199" s="822"/>
      <c r="O199" s="822"/>
      <c r="P199" s="831">
        <v>2</v>
      </c>
      <c r="Q199" s="831">
        <v>162</v>
      </c>
      <c r="R199" s="827"/>
      <c r="S199" s="832">
        <v>81</v>
      </c>
    </row>
    <row r="200" spans="1:19" ht="14.45" customHeight="1" x14ac:dyDescent="0.2">
      <c r="A200" s="821" t="s">
        <v>2281</v>
      </c>
      <c r="B200" s="822" t="s">
        <v>2282</v>
      </c>
      <c r="C200" s="822" t="s">
        <v>1698</v>
      </c>
      <c r="D200" s="822" t="s">
        <v>1084</v>
      </c>
      <c r="E200" s="822" t="s">
        <v>2296</v>
      </c>
      <c r="F200" s="822" t="s">
        <v>2323</v>
      </c>
      <c r="G200" s="822" t="s">
        <v>2324</v>
      </c>
      <c r="H200" s="831"/>
      <c r="I200" s="831"/>
      <c r="J200" s="822"/>
      <c r="K200" s="822"/>
      <c r="L200" s="831"/>
      <c r="M200" s="831"/>
      <c r="N200" s="822"/>
      <c r="O200" s="822"/>
      <c r="P200" s="831">
        <v>1</v>
      </c>
      <c r="Q200" s="831">
        <v>768</v>
      </c>
      <c r="R200" s="827"/>
      <c r="S200" s="832">
        <v>768</v>
      </c>
    </row>
    <row r="201" spans="1:19" ht="14.45" customHeight="1" x14ac:dyDescent="0.2">
      <c r="A201" s="821" t="s">
        <v>2281</v>
      </c>
      <c r="B201" s="822" t="s">
        <v>2282</v>
      </c>
      <c r="C201" s="822" t="s">
        <v>1698</v>
      </c>
      <c r="D201" s="822" t="s">
        <v>1084</v>
      </c>
      <c r="E201" s="822" t="s">
        <v>2296</v>
      </c>
      <c r="F201" s="822" t="s">
        <v>2331</v>
      </c>
      <c r="G201" s="822" t="s">
        <v>2332</v>
      </c>
      <c r="H201" s="831"/>
      <c r="I201" s="831"/>
      <c r="J201" s="822"/>
      <c r="K201" s="822"/>
      <c r="L201" s="831"/>
      <c r="M201" s="831"/>
      <c r="N201" s="822"/>
      <c r="O201" s="822"/>
      <c r="P201" s="831">
        <v>1</v>
      </c>
      <c r="Q201" s="831">
        <v>66</v>
      </c>
      <c r="R201" s="827"/>
      <c r="S201" s="832">
        <v>66</v>
      </c>
    </row>
    <row r="202" spans="1:19" ht="14.45" customHeight="1" x14ac:dyDescent="0.2">
      <c r="A202" s="821" t="s">
        <v>2281</v>
      </c>
      <c r="B202" s="822" t="s">
        <v>2282</v>
      </c>
      <c r="C202" s="822" t="s">
        <v>1698</v>
      </c>
      <c r="D202" s="822" t="s">
        <v>1084</v>
      </c>
      <c r="E202" s="822" t="s">
        <v>2296</v>
      </c>
      <c r="F202" s="822" t="s">
        <v>2335</v>
      </c>
      <c r="G202" s="822" t="s">
        <v>2336</v>
      </c>
      <c r="H202" s="831"/>
      <c r="I202" s="831"/>
      <c r="J202" s="822"/>
      <c r="K202" s="822"/>
      <c r="L202" s="831"/>
      <c r="M202" s="831"/>
      <c r="N202" s="822"/>
      <c r="O202" s="822"/>
      <c r="P202" s="831">
        <v>1</v>
      </c>
      <c r="Q202" s="831">
        <v>122</v>
      </c>
      <c r="R202" s="827"/>
      <c r="S202" s="832">
        <v>122</v>
      </c>
    </row>
    <row r="203" spans="1:19" ht="14.45" customHeight="1" x14ac:dyDescent="0.2">
      <c r="A203" s="821" t="s">
        <v>2281</v>
      </c>
      <c r="B203" s="822" t="s">
        <v>2282</v>
      </c>
      <c r="C203" s="822" t="s">
        <v>1698</v>
      </c>
      <c r="D203" s="822" t="s">
        <v>1084</v>
      </c>
      <c r="E203" s="822" t="s">
        <v>2296</v>
      </c>
      <c r="F203" s="822" t="s">
        <v>2337</v>
      </c>
      <c r="G203" s="822" t="s">
        <v>2338</v>
      </c>
      <c r="H203" s="831"/>
      <c r="I203" s="831"/>
      <c r="J203" s="822"/>
      <c r="K203" s="822"/>
      <c r="L203" s="831">
        <v>5</v>
      </c>
      <c r="M203" s="831">
        <v>525</v>
      </c>
      <c r="N203" s="822"/>
      <c r="O203" s="822">
        <v>105</v>
      </c>
      <c r="P203" s="831">
        <v>8</v>
      </c>
      <c r="Q203" s="831">
        <v>880</v>
      </c>
      <c r="R203" s="827"/>
      <c r="S203" s="832">
        <v>110</v>
      </c>
    </row>
    <row r="204" spans="1:19" ht="14.45" customHeight="1" x14ac:dyDescent="0.2">
      <c r="A204" s="821" t="s">
        <v>2281</v>
      </c>
      <c r="B204" s="822" t="s">
        <v>2282</v>
      </c>
      <c r="C204" s="822" t="s">
        <v>1698</v>
      </c>
      <c r="D204" s="822" t="s">
        <v>1084</v>
      </c>
      <c r="E204" s="822" t="s">
        <v>2296</v>
      </c>
      <c r="F204" s="822" t="s">
        <v>2343</v>
      </c>
      <c r="G204" s="822" t="s">
        <v>2344</v>
      </c>
      <c r="H204" s="831"/>
      <c r="I204" s="831"/>
      <c r="J204" s="822"/>
      <c r="K204" s="822"/>
      <c r="L204" s="831"/>
      <c r="M204" s="831"/>
      <c r="N204" s="822"/>
      <c r="O204" s="822"/>
      <c r="P204" s="831">
        <v>0</v>
      </c>
      <c r="Q204" s="831">
        <v>0</v>
      </c>
      <c r="R204" s="827"/>
      <c r="S204" s="832"/>
    </row>
    <row r="205" spans="1:19" ht="14.45" customHeight="1" x14ac:dyDescent="0.2">
      <c r="A205" s="821" t="s">
        <v>2281</v>
      </c>
      <c r="B205" s="822" t="s">
        <v>2282</v>
      </c>
      <c r="C205" s="822" t="s">
        <v>1698</v>
      </c>
      <c r="D205" s="822" t="s">
        <v>1084</v>
      </c>
      <c r="E205" s="822" t="s">
        <v>2296</v>
      </c>
      <c r="F205" s="822" t="s">
        <v>2345</v>
      </c>
      <c r="G205" s="822" t="s">
        <v>2346</v>
      </c>
      <c r="H205" s="831"/>
      <c r="I205" s="831"/>
      <c r="J205" s="822"/>
      <c r="K205" s="822"/>
      <c r="L205" s="831"/>
      <c r="M205" s="831"/>
      <c r="N205" s="822"/>
      <c r="O205" s="822"/>
      <c r="P205" s="831">
        <v>4</v>
      </c>
      <c r="Q205" s="831">
        <v>252</v>
      </c>
      <c r="R205" s="827"/>
      <c r="S205" s="832">
        <v>63</v>
      </c>
    </row>
    <row r="206" spans="1:19" ht="14.45" customHeight="1" x14ac:dyDescent="0.2">
      <c r="A206" s="821" t="s">
        <v>2281</v>
      </c>
      <c r="B206" s="822" t="s">
        <v>2282</v>
      </c>
      <c r="C206" s="822" t="s">
        <v>1698</v>
      </c>
      <c r="D206" s="822" t="s">
        <v>2274</v>
      </c>
      <c r="E206" s="822" t="s">
        <v>2296</v>
      </c>
      <c r="F206" s="822" t="s">
        <v>2305</v>
      </c>
      <c r="G206" s="822" t="s">
        <v>2306</v>
      </c>
      <c r="H206" s="831">
        <v>1</v>
      </c>
      <c r="I206" s="831">
        <v>38</v>
      </c>
      <c r="J206" s="822"/>
      <c r="K206" s="822">
        <v>38</v>
      </c>
      <c r="L206" s="831"/>
      <c r="M206" s="831"/>
      <c r="N206" s="822"/>
      <c r="O206" s="822"/>
      <c r="P206" s="831"/>
      <c r="Q206" s="831"/>
      <c r="R206" s="827"/>
      <c r="S206" s="832"/>
    </row>
    <row r="207" spans="1:19" ht="14.45" customHeight="1" x14ac:dyDescent="0.2">
      <c r="A207" s="821" t="s">
        <v>2281</v>
      </c>
      <c r="B207" s="822" t="s">
        <v>2282</v>
      </c>
      <c r="C207" s="822" t="s">
        <v>1698</v>
      </c>
      <c r="D207" s="822" t="s">
        <v>2274</v>
      </c>
      <c r="E207" s="822" t="s">
        <v>2296</v>
      </c>
      <c r="F207" s="822" t="s">
        <v>2307</v>
      </c>
      <c r="G207" s="822" t="s">
        <v>2308</v>
      </c>
      <c r="H207" s="831">
        <v>2</v>
      </c>
      <c r="I207" s="831">
        <v>358</v>
      </c>
      <c r="J207" s="822"/>
      <c r="K207" s="822">
        <v>179</v>
      </c>
      <c r="L207" s="831"/>
      <c r="M207" s="831"/>
      <c r="N207" s="822"/>
      <c r="O207" s="822"/>
      <c r="P207" s="831"/>
      <c r="Q207" s="831"/>
      <c r="R207" s="827"/>
      <c r="S207" s="832"/>
    </row>
    <row r="208" spans="1:19" ht="14.45" customHeight="1" x14ac:dyDescent="0.2">
      <c r="A208" s="821" t="s">
        <v>2281</v>
      </c>
      <c r="B208" s="822" t="s">
        <v>2282</v>
      </c>
      <c r="C208" s="822" t="s">
        <v>1698</v>
      </c>
      <c r="D208" s="822" t="s">
        <v>2274</v>
      </c>
      <c r="E208" s="822" t="s">
        <v>2296</v>
      </c>
      <c r="F208" s="822" t="s">
        <v>2313</v>
      </c>
      <c r="G208" s="822" t="s">
        <v>2314</v>
      </c>
      <c r="H208" s="831">
        <v>4</v>
      </c>
      <c r="I208" s="831">
        <v>464</v>
      </c>
      <c r="J208" s="822"/>
      <c r="K208" s="822">
        <v>116</v>
      </c>
      <c r="L208" s="831"/>
      <c r="M208" s="831"/>
      <c r="N208" s="822"/>
      <c r="O208" s="822"/>
      <c r="P208" s="831"/>
      <c r="Q208" s="831"/>
      <c r="R208" s="827"/>
      <c r="S208" s="832"/>
    </row>
    <row r="209" spans="1:19" ht="14.45" customHeight="1" x14ac:dyDescent="0.2">
      <c r="A209" s="821" t="s">
        <v>2281</v>
      </c>
      <c r="B209" s="822" t="s">
        <v>2282</v>
      </c>
      <c r="C209" s="822" t="s">
        <v>1698</v>
      </c>
      <c r="D209" s="822" t="s">
        <v>2274</v>
      </c>
      <c r="E209" s="822" t="s">
        <v>2296</v>
      </c>
      <c r="F209" s="822" t="s">
        <v>2319</v>
      </c>
      <c r="G209" s="822" t="s">
        <v>2320</v>
      </c>
      <c r="H209" s="831">
        <v>4</v>
      </c>
      <c r="I209" s="831">
        <v>1432</v>
      </c>
      <c r="J209" s="822"/>
      <c r="K209" s="822">
        <v>358</v>
      </c>
      <c r="L209" s="831"/>
      <c r="M209" s="831"/>
      <c r="N209" s="822"/>
      <c r="O209" s="822"/>
      <c r="P209" s="831"/>
      <c r="Q209" s="831"/>
      <c r="R209" s="827"/>
      <c r="S209" s="832"/>
    </row>
    <row r="210" spans="1:19" ht="14.45" customHeight="1" x14ac:dyDescent="0.2">
      <c r="A210" s="821" t="s">
        <v>2281</v>
      </c>
      <c r="B210" s="822" t="s">
        <v>2282</v>
      </c>
      <c r="C210" s="822" t="s">
        <v>1698</v>
      </c>
      <c r="D210" s="822" t="s">
        <v>2277</v>
      </c>
      <c r="E210" s="822" t="s">
        <v>2296</v>
      </c>
      <c r="F210" s="822" t="s">
        <v>2307</v>
      </c>
      <c r="G210" s="822" t="s">
        <v>2308</v>
      </c>
      <c r="H210" s="831"/>
      <c r="I210" s="831"/>
      <c r="J210" s="822"/>
      <c r="K210" s="822"/>
      <c r="L210" s="831"/>
      <c r="M210" s="831"/>
      <c r="N210" s="822"/>
      <c r="O210" s="822"/>
      <c r="P210" s="831">
        <v>2</v>
      </c>
      <c r="Q210" s="831">
        <v>388</v>
      </c>
      <c r="R210" s="827"/>
      <c r="S210" s="832">
        <v>194</v>
      </c>
    </row>
    <row r="211" spans="1:19" ht="14.45" customHeight="1" thickBot="1" x14ac:dyDescent="0.25">
      <c r="A211" s="813" t="s">
        <v>2281</v>
      </c>
      <c r="B211" s="814" t="s">
        <v>2282</v>
      </c>
      <c r="C211" s="814" t="s">
        <v>1698</v>
      </c>
      <c r="D211" s="814" t="s">
        <v>2277</v>
      </c>
      <c r="E211" s="814" t="s">
        <v>2296</v>
      </c>
      <c r="F211" s="814" t="s">
        <v>2313</v>
      </c>
      <c r="G211" s="814" t="s">
        <v>2314</v>
      </c>
      <c r="H211" s="833"/>
      <c r="I211" s="833"/>
      <c r="J211" s="814"/>
      <c r="K211" s="814"/>
      <c r="L211" s="833"/>
      <c r="M211" s="833"/>
      <c r="N211" s="814"/>
      <c r="O211" s="814"/>
      <c r="P211" s="833">
        <v>2</v>
      </c>
      <c r="Q211" s="833">
        <v>254</v>
      </c>
      <c r="R211" s="819"/>
      <c r="S211" s="834">
        <v>127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77BB6DE-BF37-494E-AC44-862F69C9DAE5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39170308</v>
      </c>
      <c r="C3" s="343">
        <f t="shared" ref="C3:R3" si="0">SUBTOTAL(9,C6:C1048576)</f>
        <v>0</v>
      </c>
      <c r="D3" s="343">
        <f t="shared" si="0"/>
        <v>40340921</v>
      </c>
      <c r="E3" s="343">
        <f t="shared" si="0"/>
        <v>0</v>
      </c>
      <c r="F3" s="343">
        <f t="shared" si="0"/>
        <v>42322994</v>
      </c>
      <c r="G3" s="346">
        <f>IF(D3&lt;&gt;0,F3/D3,"")</f>
        <v>1.049133062678465</v>
      </c>
      <c r="H3" s="342">
        <f t="shared" si="0"/>
        <v>779422.02</v>
      </c>
      <c r="I3" s="343">
        <f t="shared" si="0"/>
        <v>0</v>
      </c>
      <c r="J3" s="343">
        <f t="shared" si="0"/>
        <v>395816.68999999989</v>
      </c>
      <c r="K3" s="343">
        <f t="shared" si="0"/>
        <v>0</v>
      </c>
      <c r="L3" s="343">
        <f t="shared" si="0"/>
        <v>684443.02000000025</v>
      </c>
      <c r="M3" s="344">
        <f>IF(J3&lt;&gt;0,L3/J3,"")</f>
        <v>1.7291919145703545</v>
      </c>
      <c r="N3" s="345">
        <f t="shared" si="0"/>
        <v>142925.71000000002</v>
      </c>
      <c r="O3" s="343">
        <f t="shared" si="0"/>
        <v>0</v>
      </c>
      <c r="P3" s="343">
        <f t="shared" si="0"/>
        <v>41788</v>
      </c>
      <c r="Q3" s="343">
        <f t="shared" si="0"/>
        <v>0</v>
      </c>
      <c r="R3" s="343">
        <f t="shared" si="0"/>
        <v>135811</v>
      </c>
      <c r="S3" s="344">
        <f>IF(P3&lt;&gt;0,R3/P3,"")</f>
        <v>3.25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77" t="s">
        <v>2</v>
      </c>
      <c r="H5" s="842">
        <v>2019</v>
      </c>
      <c r="I5" s="843"/>
      <c r="J5" s="843">
        <v>2020</v>
      </c>
      <c r="K5" s="843"/>
      <c r="L5" s="843">
        <v>2021</v>
      </c>
      <c r="M5" s="877" t="s">
        <v>2</v>
      </c>
      <c r="N5" s="842">
        <v>2019</v>
      </c>
      <c r="O5" s="843"/>
      <c r="P5" s="843">
        <v>2020</v>
      </c>
      <c r="Q5" s="843"/>
      <c r="R5" s="843">
        <v>2021</v>
      </c>
      <c r="S5" s="877" t="s">
        <v>2</v>
      </c>
    </row>
    <row r="6" spans="1:19" ht="14.45" customHeight="1" x14ac:dyDescent="0.2">
      <c r="A6" s="835" t="s">
        <v>2351</v>
      </c>
      <c r="B6" s="859"/>
      <c r="C6" s="807"/>
      <c r="D6" s="859"/>
      <c r="E6" s="807"/>
      <c r="F6" s="859">
        <v>80</v>
      </c>
      <c r="G6" s="812"/>
      <c r="H6" s="859"/>
      <c r="I6" s="807"/>
      <c r="J6" s="859"/>
      <c r="K6" s="807"/>
      <c r="L6" s="859"/>
      <c r="M6" s="812"/>
      <c r="N6" s="859"/>
      <c r="O6" s="807"/>
      <c r="P6" s="859"/>
      <c r="Q6" s="807"/>
      <c r="R6" s="859"/>
      <c r="S6" s="231"/>
    </row>
    <row r="7" spans="1:19" ht="14.45" customHeight="1" x14ac:dyDescent="0.2">
      <c r="A7" s="836" t="s">
        <v>1070</v>
      </c>
      <c r="B7" s="861">
        <v>39170270</v>
      </c>
      <c r="C7" s="822"/>
      <c r="D7" s="861">
        <v>40340561</v>
      </c>
      <c r="E7" s="822"/>
      <c r="F7" s="861">
        <v>42322914</v>
      </c>
      <c r="G7" s="827"/>
      <c r="H7" s="861">
        <v>779422.02</v>
      </c>
      <c r="I7" s="822"/>
      <c r="J7" s="861">
        <v>395816.68999999989</v>
      </c>
      <c r="K7" s="822"/>
      <c r="L7" s="861">
        <v>684443.02000000025</v>
      </c>
      <c r="M7" s="827"/>
      <c r="N7" s="861">
        <v>142925.71000000002</v>
      </c>
      <c r="O7" s="822"/>
      <c r="P7" s="861">
        <v>41788</v>
      </c>
      <c r="Q7" s="822"/>
      <c r="R7" s="861">
        <v>135811</v>
      </c>
      <c r="S7" s="828"/>
    </row>
    <row r="8" spans="1:19" ht="14.45" customHeight="1" thickBot="1" x14ac:dyDescent="0.25">
      <c r="A8" s="865" t="s">
        <v>2352</v>
      </c>
      <c r="B8" s="863">
        <v>38</v>
      </c>
      <c r="C8" s="814"/>
      <c r="D8" s="863">
        <v>360</v>
      </c>
      <c r="E8" s="814"/>
      <c r="F8" s="863"/>
      <c r="G8" s="819"/>
      <c r="H8" s="863"/>
      <c r="I8" s="814"/>
      <c r="J8" s="863"/>
      <c r="K8" s="814"/>
      <c r="L8" s="863"/>
      <c r="M8" s="819"/>
      <c r="N8" s="863"/>
      <c r="O8" s="814"/>
      <c r="P8" s="863"/>
      <c r="Q8" s="814"/>
      <c r="R8" s="863"/>
      <c r="S8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5BAFD8B-4678-4BC8-9D55-9F05A22F198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6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2540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23346.019999999997</v>
      </c>
      <c r="G3" s="208">
        <f t="shared" si="0"/>
        <v>40092655.730000004</v>
      </c>
      <c r="H3" s="208"/>
      <c r="I3" s="208"/>
      <c r="J3" s="208">
        <f t="shared" si="0"/>
        <v>22538.1</v>
      </c>
      <c r="K3" s="208">
        <f t="shared" si="0"/>
        <v>40778525.689999998</v>
      </c>
      <c r="L3" s="208"/>
      <c r="M3" s="208"/>
      <c r="N3" s="208">
        <f t="shared" si="0"/>
        <v>23075.599999999999</v>
      </c>
      <c r="O3" s="208">
        <f t="shared" si="0"/>
        <v>43143248.019999996</v>
      </c>
      <c r="P3" s="79">
        <f>IF(K3=0,0,O3/K3)</f>
        <v>1.0579894022647292</v>
      </c>
      <c r="Q3" s="209">
        <f>IF(N3=0,0,O3/N3)</f>
        <v>1869.6479406819324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2353</v>
      </c>
      <c r="B6" s="807" t="s">
        <v>2282</v>
      </c>
      <c r="C6" s="807" t="s">
        <v>2296</v>
      </c>
      <c r="D6" s="807" t="s">
        <v>2305</v>
      </c>
      <c r="E6" s="807" t="s">
        <v>2306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80</v>
      </c>
      <c r="P6" s="812"/>
      <c r="Q6" s="830">
        <v>40</v>
      </c>
    </row>
    <row r="7" spans="1:17" ht="14.45" customHeight="1" x14ac:dyDescent="0.2">
      <c r="A7" s="821" t="s">
        <v>585</v>
      </c>
      <c r="B7" s="822" t="s">
        <v>2282</v>
      </c>
      <c r="C7" s="822" t="s">
        <v>2284</v>
      </c>
      <c r="D7" s="822" t="s">
        <v>2285</v>
      </c>
      <c r="E7" s="822" t="s">
        <v>2286</v>
      </c>
      <c r="F7" s="831"/>
      <c r="G7" s="831"/>
      <c r="H7" s="831"/>
      <c r="I7" s="831"/>
      <c r="J7" s="831"/>
      <c r="K7" s="831"/>
      <c r="L7" s="831"/>
      <c r="M7" s="831"/>
      <c r="N7" s="831">
        <v>0</v>
      </c>
      <c r="O7" s="831">
        <v>0</v>
      </c>
      <c r="P7" s="827"/>
      <c r="Q7" s="832"/>
    </row>
    <row r="8" spans="1:17" ht="14.45" customHeight="1" x14ac:dyDescent="0.2">
      <c r="A8" s="821" t="s">
        <v>585</v>
      </c>
      <c r="B8" s="822" t="s">
        <v>2282</v>
      </c>
      <c r="C8" s="822" t="s">
        <v>2284</v>
      </c>
      <c r="D8" s="822" t="s">
        <v>2285</v>
      </c>
      <c r="E8" s="822" t="s">
        <v>2290</v>
      </c>
      <c r="F8" s="831"/>
      <c r="G8" s="831"/>
      <c r="H8" s="831"/>
      <c r="I8" s="831"/>
      <c r="J8" s="831"/>
      <c r="K8" s="831"/>
      <c r="L8" s="831"/>
      <c r="M8" s="831"/>
      <c r="N8" s="831">
        <v>3</v>
      </c>
      <c r="O8" s="831">
        <v>62682</v>
      </c>
      <c r="P8" s="827"/>
      <c r="Q8" s="832">
        <v>20894</v>
      </c>
    </row>
    <row r="9" spans="1:17" ht="14.45" customHeight="1" x14ac:dyDescent="0.2">
      <c r="A9" s="821" t="s">
        <v>585</v>
      </c>
      <c r="B9" s="822" t="s">
        <v>2282</v>
      </c>
      <c r="C9" s="822" t="s">
        <v>2284</v>
      </c>
      <c r="D9" s="822" t="s">
        <v>2287</v>
      </c>
      <c r="E9" s="822" t="s">
        <v>2286</v>
      </c>
      <c r="F9" s="831">
        <v>0</v>
      </c>
      <c r="G9" s="831">
        <v>2.9103830456733704E-11</v>
      </c>
      <c r="H9" s="831"/>
      <c r="I9" s="831"/>
      <c r="J9" s="831">
        <v>0</v>
      </c>
      <c r="K9" s="831">
        <v>0</v>
      </c>
      <c r="L9" s="831"/>
      <c r="M9" s="831"/>
      <c r="N9" s="831">
        <v>0</v>
      </c>
      <c r="O9" s="831">
        <v>0</v>
      </c>
      <c r="P9" s="827"/>
      <c r="Q9" s="832"/>
    </row>
    <row r="10" spans="1:17" ht="14.45" customHeight="1" x14ac:dyDescent="0.2">
      <c r="A10" s="821" t="s">
        <v>585</v>
      </c>
      <c r="B10" s="822" t="s">
        <v>2282</v>
      </c>
      <c r="C10" s="822" t="s">
        <v>2284</v>
      </c>
      <c r="D10" s="822" t="s">
        <v>2287</v>
      </c>
      <c r="E10" s="822" t="s">
        <v>2290</v>
      </c>
      <c r="F10" s="831">
        <v>14</v>
      </c>
      <c r="G10" s="831">
        <v>142925.71</v>
      </c>
      <c r="H10" s="831"/>
      <c r="I10" s="831">
        <v>10208.979285714286</v>
      </c>
      <c r="J10" s="831">
        <v>4</v>
      </c>
      <c r="K10" s="831">
        <v>41788</v>
      </c>
      <c r="L10" s="831"/>
      <c r="M10" s="831">
        <v>10447</v>
      </c>
      <c r="N10" s="831">
        <v>7</v>
      </c>
      <c r="O10" s="831">
        <v>73129</v>
      </c>
      <c r="P10" s="827"/>
      <c r="Q10" s="832">
        <v>10447</v>
      </c>
    </row>
    <row r="11" spans="1:17" ht="14.45" customHeight="1" x14ac:dyDescent="0.2">
      <c r="A11" s="821" t="s">
        <v>585</v>
      </c>
      <c r="B11" s="822" t="s">
        <v>2282</v>
      </c>
      <c r="C11" s="822" t="s">
        <v>2296</v>
      </c>
      <c r="D11" s="822" t="s">
        <v>2299</v>
      </c>
      <c r="E11" s="822" t="s">
        <v>2300</v>
      </c>
      <c r="F11" s="831"/>
      <c r="G11" s="831"/>
      <c r="H11" s="831"/>
      <c r="I11" s="831"/>
      <c r="J11" s="831"/>
      <c r="K11" s="831"/>
      <c r="L11" s="831"/>
      <c r="M11" s="831"/>
      <c r="N11" s="831">
        <v>1</v>
      </c>
      <c r="O11" s="831">
        <v>72</v>
      </c>
      <c r="P11" s="827"/>
      <c r="Q11" s="832">
        <v>72</v>
      </c>
    </row>
    <row r="12" spans="1:17" ht="14.45" customHeight="1" x14ac:dyDescent="0.2">
      <c r="A12" s="821" t="s">
        <v>585</v>
      </c>
      <c r="B12" s="822" t="s">
        <v>2282</v>
      </c>
      <c r="C12" s="822" t="s">
        <v>2296</v>
      </c>
      <c r="D12" s="822" t="s">
        <v>2305</v>
      </c>
      <c r="E12" s="822" t="s">
        <v>2306</v>
      </c>
      <c r="F12" s="831">
        <v>6</v>
      </c>
      <c r="G12" s="831">
        <v>228</v>
      </c>
      <c r="H12" s="831"/>
      <c r="I12" s="831">
        <v>38</v>
      </c>
      <c r="J12" s="831">
        <v>1</v>
      </c>
      <c r="K12" s="831">
        <v>38</v>
      </c>
      <c r="L12" s="831"/>
      <c r="M12" s="831">
        <v>38</v>
      </c>
      <c r="N12" s="831">
        <v>12</v>
      </c>
      <c r="O12" s="831">
        <v>480</v>
      </c>
      <c r="P12" s="827"/>
      <c r="Q12" s="832">
        <v>40</v>
      </c>
    </row>
    <row r="13" spans="1:17" ht="14.45" customHeight="1" x14ac:dyDescent="0.2">
      <c r="A13" s="821" t="s">
        <v>585</v>
      </c>
      <c r="B13" s="822" t="s">
        <v>2282</v>
      </c>
      <c r="C13" s="822" t="s">
        <v>2296</v>
      </c>
      <c r="D13" s="822" t="s">
        <v>2307</v>
      </c>
      <c r="E13" s="822" t="s">
        <v>2308</v>
      </c>
      <c r="F13" s="831">
        <v>4</v>
      </c>
      <c r="G13" s="831">
        <v>716</v>
      </c>
      <c r="H13" s="831"/>
      <c r="I13" s="831">
        <v>179</v>
      </c>
      <c r="J13" s="831">
        <v>4</v>
      </c>
      <c r="K13" s="831">
        <v>720</v>
      </c>
      <c r="L13" s="831"/>
      <c r="M13" s="831">
        <v>180</v>
      </c>
      <c r="N13" s="831">
        <v>24</v>
      </c>
      <c r="O13" s="831">
        <v>4656</v>
      </c>
      <c r="P13" s="827"/>
      <c r="Q13" s="832">
        <v>194</v>
      </c>
    </row>
    <row r="14" spans="1:17" ht="14.45" customHeight="1" x14ac:dyDescent="0.2">
      <c r="A14" s="821" t="s">
        <v>585</v>
      </c>
      <c r="B14" s="822" t="s">
        <v>2282</v>
      </c>
      <c r="C14" s="822" t="s">
        <v>2296</v>
      </c>
      <c r="D14" s="822" t="s">
        <v>2309</v>
      </c>
      <c r="E14" s="822" t="s">
        <v>2310</v>
      </c>
      <c r="F14" s="831"/>
      <c r="G14" s="831"/>
      <c r="H14" s="831"/>
      <c r="I14" s="831"/>
      <c r="J14" s="831"/>
      <c r="K14" s="831"/>
      <c r="L14" s="831"/>
      <c r="M14" s="831"/>
      <c r="N14" s="831">
        <v>3</v>
      </c>
      <c r="O14" s="831">
        <v>729</v>
      </c>
      <c r="P14" s="827"/>
      <c r="Q14" s="832">
        <v>243</v>
      </c>
    </row>
    <row r="15" spans="1:17" ht="14.45" customHeight="1" x14ac:dyDescent="0.2">
      <c r="A15" s="821" t="s">
        <v>585</v>
      </c>
      <c r="B15" s="822" t="s">
        <v>2282</v>
      </c>
      <c r="C15" s="822" t="s">
        <v>2296</v>
      </c>
      <c r="D15" s="822" t="s">
        <v>2311</v>
      </c>
      <c r="E15" s="822" t="s">
        <v>2312</v>
      </c>
      <c r="F15" s="831">
        <v>14</v>
      </c>
      <c r="G15" s="831">
        <v>0</v>
      </c>
      <c r="H15" s="831"/>
      <c r="I15" s="831">
        <v>0</v>
      </c>
      <c r="J15" s="831">
        <v>4</v>
      </c>
      <c r="K15" s="831">
        <v>0</v>
      </c>
      <c r="L15" s="831"/>
      <c r="M15" s="831">
        <v>0</v>
      </c>
      <c r="N15" s="831">
        <v>10</v>
      </c>
      <c r="O15" s="831">
        <v>0</v>
      </c>
      <c r="P15" s="827"/>
      <c r="Q15" s="832">
        <v>0</v>
      </c>
    </row>
    <row r="16" spans="1:17" ht="14.45" customHeight="1" x14ac:dyDescent="0.2">
      <c r="A16" s="821" t="s">
        <v>585</v>
      </c>
      <c r="B16" s="822" t="s">
        <v>2282</v>
      </c>
      <c r="C16" s="822" t="s">
        <v>2296</v>
      </c>
      <c r="D16" s="822" t="s">
        <v>2354</v>
      </c>
      <c r="E16" s="822" t="s">
        <v>2355</v>
      </c>
      <c r="F16" s="831">
        <v>1</v>
      </c>
      <c r="G16" s="831">
        <v>0</v>
      </c>
      <c r="H16" s="831"/>
      <c r="I16" s="831">
        <v>0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585</v>
      </c>
      <c r="B17" s="822" t="s">
        <v>2282</v>
      </c>
      <c r="C17" s="822" t="s">
        <v>2296</v>
      </c>
      <c r="D17" s="822" t="s">
        <v>2319</v>
      </c>
      <c r="E17" s="822" t="s">
        <v>2320</v>
      </c>
      <c r="F17" s="831">
        <v>6</v>
      </c>
      <c r="G17" s="831">
        <v>2148</v>
      </c>
      <c r="H17" s="831"/>
      <c r="I17" s="831">
        <v>358</v>
      </c>
      <c r="J17" s="831">
        <v>2</v>
      </c>
      <c r="K17" s="831">
        <v>720</v>
      </c>
      <c r="L17" s="831"/>
      <c r="M17" s="831">
        <v>360</v>
      </c>
      <c r="N17" s="831">
        <v>42</v>
      </c>
      <c r="O17" s="831">
        <v>16296</v>
      </c>
      <c r="P17" s="827"/>
      <c r="Q17" s="832">
        <v>388</v>
      </c>
    </row>
    <row r="18" spans="1:17" ht="14.45" customHeight="1" x14ac:dyDescent="0.2">
      <c r="A18" s="821" t="s">
        <v>585</v>
      </c>
      <c r="B18" s="822" t="s">
        <v>2282</v>
      </c>
      <c r="C18" s="822" t="s">
        <v>2296</v>
      </c>
      <c r="D18" s="822" t="s">
        <v>2323</v>
      </c>
      <c r="E18" s="822" t="s">
        <v>2324</v>
      </c>
      <c r="F18" s="831">
        <v>2</v>
      </c>
      <c r="G18" s="831">
        <v>1414</v>
      </c>
      <c r="H18" s="831"/>
      <c r="I18" s="831">
        <v>707</v>
      </c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585</v>
      </c>
      <c r="B19" s="822" t="s">
        <v>2282</v>
      </c>
      <c r="C19" s="822" t="s">
        <v>2296</v>
      </c>
      <c r="D19" s="822" t="s">
        <v>2335</v>
      </c>
      <c r="E19" s="822" t="s">
        <v>2336</v>
      </c>
      <c r="F19" s="831"/>
      <c r="G19" s="831"/>
      <c r="H19" s="831"/>
      <c r="I19" s="831"/>
      <c r="J19" s="831"/>
      <c r="K19" s="831"/>
      <c r="L19" s="831"/>
      <c r="M19" s="831"/>
      <c r="N19" s="831">
        <v>3</v>
      </c>
      <c r="O19" s="831">
        <v>366</v>
      </c>
      <c r="P19" s="827"/>
      <c r="Q19" s="832">
        <v>122</v>
      </c>
    </row>
    <row r="20" spans="1:17" ht="14.45" customHeight="1" x14ac:dyDescent="0.2">
      <c r="A20" s="821" t="s">
        <v>585</v>
      </c>
      <c r="B20" s="822" t="s">
        <v>2356</v>
      </c>
      <c r="C20" s="822" t="s">
        <v>2284</v>
      </c>
      <c r="D20" s="822" t="s">
        <v>2357</v>
      </c>
      <c r="E20" s="822" t="s">
        <v>2358</v>
      </c>
      <c r="F20" s="831"/>
      <c r="G20" s="831"/>
      <c r="H20" s="831"/>
      <c r="I20" s="831"/>
      <c r="J20" s="831"/>
      <c r="K20" s="831"/>
      <c r="L20" s="831"/>
      <c r="M20" s="831"/>
      <c r="N20" s="831">
        <v>5</v>
      </c>
      <c r="O20" s="831">
        <v>369.16999999999996</v>
      </c>
      <c r="P20" s="827"/>
      <c r="Q20" s="832">
        <v>73.833999999999989</v>
      </c>
    </row>
    <row r="21" spans="1:17" ht="14.45" customHeight="1" x14ac:dyDescent="0.2">
      <c r="A21" s="821" t="s">
        <v>585</v>
      </c>
      <c r="B21" s="822" t="s">
        <v>2356</v>
      </c>
      <c r="C21" s="822" t="s">
        <v>2284</v>
      </c>
      <c r="D21" s="822" t="s">
        <v>2359</v>
      </c>
      <c r="E21" s="822" t="s">
        <v>2360</v>
      </c>
      <c r="F21" s="831"/>
      <c r="G21" s="831"/>
      <c r="H21" s="831"/>
      <c r="I21" s="831"/>
      <c r="J21" s="831">
        <v>1</v>
      </c>
      <c r="K21" s="831">
        <v>1142.0899999999999</v>
      </c>
      <c r="L21" s="831"/>
      <c r="M21" s="831">
        <v>1142.0899999999999</v>
      </c>
      <c r="N21" s="831"/>
      <c r="O21" s="831"/>
      <c r="P21" s="827"/>
      <c r="Q21" s="832"/>
    </row>
    <row r="22" spans="1:17" ht="14.45" customHeight="1" x14ac:dyDescent="0.2">
      <c r="A22" s="821" t="s">
        <v>585</v>
      </c>
      <c r="B22" s="822" t="s">
        <v>2356</v>
      </c>
      <c r="C22" s="822" t="s">
        <v>2284</v>
      </c>
      <c r="D22" s="822" t="s">
        <v>2361</v>
      </c>
      <c r="E22" s="822" t="s">
        <v>1019</v>
      </c>
      <c r="F22" s="831">
        <v>0.7</v>
      </c>
      <c r="G22" s="831">
        <v>173.01</v>
      </c>
      <c r="H22" s="831"/>
      <c r="I22" s="831">
        <v>247.15714285714287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585</v>
      </c>
      <c r="B23" s="822" t="s">
        <v>2356</v>
      </c>
      <c r="C23" s="822" t="s">
        <v>2284</v>
      </c>
      <c r="D23" s="822" t="s">
        <v>2362</v>
      </c>
      <c r="E23" s="822" t="s">
        <v>2363</v>
      </c>
      <c r="F23" s="831"/>
      <c r="G23" s="831"/>
      <c r="H23" s="831"/>
      <c r="I23" s="831"/>
      <c r="J23" s="831">
        <v>1.1000000000000001</v>
      </c>
      <c r="K23" s="831">
        <v>149.44</v>
      </c>
      <c r="L23" s="831"/>
      <c r="M23" s="831">
        <v>135.85454545454544</v>
      </c>
      <c r="N23" s="831"/>
      <c r="O23" s="831"/>
      <c r="P23" s="827"/>
      <c r="Q23" s="832"/>
    </row>
    <row r="24" spans="1:17" ht="14.45" customHeight="1" x14ac:dyDescent="0.2">
      <c r="A24" s="821" t="s">
        <v>585</v>
      </c>
      <c r="B24" s="822" t="s">
        <v>2356</v>
      </c>
      <c r="C24" s="822" t="s">
        <v>2284</v>
      </c>
      <c r="D24" s="822" t="s">
        <v>2364</v>
      </c>
      <c r="E24" s="822" t="s">
        <v>2365</v>
      </c>
      <c r="F24" s="831"/>
      <c r="G24" s="831"/>
      <c r="H24" s="831"/>
      <c r="I24" s="831"/>
      <c r="J24" s="831"/>
      <c r="K24" s="831"/>
      <c r="L24" s="831"/>
      <c r="M24" s="831"/>
      <c r="N24" s="831">
        <v>0.4</v>
      </c>
      <c r="O24" s="831">
        <v>652.72</v>
      </c>
      <c r="P24" s="827"/>
      <c r="Q24" s="832">
        <v>1631.8</v>
      </c>
    </row>
    <row r="25" spans="1:17" ht="14.45" customHeight="1" x14ac:dyDescent="0.2">
      <c r="A25" s="821" t="s">
        <v>585</v>
      </c>
      <c r="B25" s="822" t="s">
        <v>2356</v>
      </c>
      <c r="C25" s="822" t="s">
        <v>2284</v>
      </c>
      <c r="D25" s="822" t="s">
        <v>2288</v>
      </c>
      <c r="E25" s="822" t="s">
        <v>2289</v>
      </c>
      <c r="F25" s="831">
        <v>2.2000000000000002</v>
      </c>
      <c r="G25" s="831">
        <v>129.70000000000002</v>
      </c>
      <c r="H25" s="831"/>
      <c r="I25" s="831">
        <v>58.95454545454546</v>
      </c>
      <c r="J25" s="831">
        <v>4.3</v>
      </c>
      <c r="K25" s="831">
        <v>253.38</v>
      </c>
      <c r="L25" s="831"/>
      <c r="M25" s="831">
        <v>58.925581395348836</v>
      </c>
      <c r="N25" s="831">
        <v>5.9</v>
      </c>
      <c r="O25" s="831">
        <v>347.19999999999993</v>
      </c>
      <c r="P25" s="827"/>
      <c r="Q25" s="832">
        <v>58.847457627118629</v>
      </c>
    </row>
    <row r="26" spans="1:17" ht="14.45" customHeight="1" x14ac:dyDescent="0.2">
      <c r="A26" s="821" t="s">
        <v>585</v>
      </c>
      <c r="B26" s="822" t="s">
        <v>2356</v>
      </c>
      <c r="C26" s="822" t="s">
        <v>2284</v>
      </c>
      <c r="D26" s="822" t="s">
        <v>2366</v>
      </c>
      <c r="E26" s="822" t="s">
        <v>1019</v>
      </c>
      <c r="F26" s="831">
        <v>0.5</v>
      </c>
      <c r="G26" s="831">
        <v>71.849999999999994</v>
      </c>
      <c r="H26" s="831"/>
      <c r="I26" s="831">
        <v>143.69999999999999</v>
      </c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585</v>
      </c>
      <c r="B27" s="822" t="s">
        <v>2356</v>
      </c>
      <c r="C27" s="822" t="s">
        <v>2284</v>
      </c>
      <c r="D27" s="822" t="s">
        <v>2367</v>
      </c>
      <c r="E27" s="822" t="s">
        <v>2368</v>
      </c>
      <c r="F27" s="831"/>
      <c r="G27" s="831"/>
      <c r="H27" s="831"/>
      <c r="I27" s="831"/>
      <c r="J27" s="831">
        <v>0.5</v>
      </c>
      <c r="K27" s="831">
        <v>135.05000000000001</v>
      </c>
      <c r="L27" s="831"/>
      <c r="M27" s="831">
        <v>270.10000000000002</v>
      </c>
      <c r="N27" s="831"/>
      <c r="O27" s="831"/>
      <c r="P27" s="827"/>
      <c r="Q27" s="832"/>
    </row>
    <row r="28" spans="1:17" ht="14.45" customHeight="1" x14ac:dyDescent="0.2">
      <c r="A28" s="821" t="s">
        <v>585</v>
      </c>
      <c r="B28" s="822" t="s">
        <v>2356</v>
      </c>
      <c r="C28" s="822" t="s">
        <v>2284</v>
      </c>
      <c r="D28" s="822" t="s">
        <v>2369</v>
      </c>
      <c r="E28" s="822" t="s">
        <v>677</v>
      </c>
      <c r="F28" s="831">
        <v>1.7000000000000002</v>
      </c>
      <c r="G28" s="831">
        <v>229.67</v>
      </c>
      <c r="H28" s="831"/>
      <c r="I28" s="831">
        <v>135.09999999999997</v>
      </c>
      <c r="J28" s="831">
        <v>5.8999999999999995</v>
      </c>
      <c r="K28" s="831">
        <v>797.09</v>
      </c>
      <c r="L28" s="831"/>
      <c r="M28" s="831">
        <v>135.10000000000002</v>
      </c>
      <c r="N28" s="831">
        <v>6.0000000000000009</v>
      </c>
      <c r="O28" s="831">
        <v>810.59999999999991</v>
      </c>
      <c r="P28" s="827"/>
      <c r="Q28" s="832">
        <v>135.09999999999997</v>
      </c>
    </row>
    <row r="29" spans="1:17" ht="14.45" customHeight="1" x14ac:dyDescent="0.2">
      <c r="A29" s="821" t="s">
        <v>585</v>
      </c>
      <c r="B29" s="822" t="s">
        <v>2356</v>
      </c>
      <c r="C29" s="822" t="s">
        <v>2284</v>
      </c>
      <c r="D29" s="822" t="s">
        <v>2370</v>
      </c>
      <c r="E29" s="822" t="s">
        <v>703</v>
      </c>
      <c r="F29" s="831"/>
      <c r="G29" s="831"/>
      <c r="H29" s="831"/>
      <c r="I29" s="831"/>
      <c r="J29" s="831"/>
      <c r="K29" s="831"/>
      <c r="L29" s="831"/>
      <c r="M29" s="831"/>
      <c r="N29" s="831">
        <v>0.1</v>
      </c>
      <c r="O29" s="831">
        <v>54.11</v>
      </c>
      <c r="P29" s="827"/>
      <c r="Q29" s="832">
        <v>541.09999999999991</v>
      </c>
    </row>
    <row r="30" spans="1:17" ht="14.45" customHeight="1" x14ac:dyDescent="0.2">
      <c r="A30" s="821" t="s">
        <v>585</v>
      </c>
      <c r="B30" s="822" t="s">
        <v>2356</v>
      </c>
      <c r="C30" s="822" t="s">
        <v>2284</v>
      </c>
      <c r="D30" s="822" t="s">
        <v>2371</v>
      </c>
      <c r="E30" s="822" t="s">
        <v>695</v>
      </c>
      <c r="F30" s="831"/>
      <c r="G30" s="831"/>
      <c r="H30" s="831"/>
      <c r="I30" s="831"/>
      <c r="J30" s="831"/>
      <c r="K30" s="831"/>
      <c r="L30" s="831"/>
      <c r="M30" s="831"/>
      <c r="N30" s="831">
        <v>0.1</v>
      </c>
      <c r="O30" s="831">
        <v>71.55</v>
      </c>
      <c r="P30" s="827"/>
      <c r="Q30" s="832">
        <v>715.49999999999989</v>
      </c>
    </row>
    <row r="31" spans="1:17" ht="14.45" customHeight="1" x14ac:dyDescent="0.2">
      <c r="A31" s="821" t="s">
        <v>585</v>
      </c>
      <c r="B31" s="822" t="s">
        <v>2356</v>
      </c>
      <c r="C31" s="822" t="s">
        <v>2291</v>
      </c>
      <c r="D31" s="822" t="s">
        <v>2372</v>
      </c>
      <c r="E31" s="822" t="s">
        <v>2293</v>
      </c>
      <c r="F31" s="831"/>
      <c r="G31" s="831"/>
      <c r="H31" s="831"/>
      <c r="I31" s="831"/>
      <c r="J31" s="831">
        <v>1</v>
      </c>
      <c r="K31" s="831">
        <v>2707.83</v>
      </c>
      <c r="L31" s="831"/>
      <c r="M31" s="831">
        <v>2707.83</v>
      </c>
      <c r="N31" s="831"/>
      <c r="O31" s="831"/>
      <c r="P31" s="827"/>
      <c r="Q31" s="832"/>
    </row>
    <row r="32" spans="1:17" ht="14.45" customHeight="1" x14ac:dyDescent="0.2">
      <c r="A32" s="821" t="s">
        <v>585</v>
      </c>
      <c r="B32" s="822" t="s">
        <v>2356</v>
      </c>
      <c r="C32" s="822" t="s">
        <v>2291</v>
      </c>
      <c r="D32" s="822" t="s">
        <v>2292</v>
      </c>
      <c r="E32" s="822" t="s">
        <v>2293</v>
      </c>
      <c r="F32" s="831">
        <v>2</v>
      </c>
      <c r="G32" s="831">
        <v>3349.04</v>
      </c>
      <c r="H32" s="831"/>
      <c r="I32" s="831">
        <v>1674.52</v>
      </c>
      <c r="J32" s="831"/>
      <c r="K32" s="831"/>
      <c r="L32" s="831"/>
      <c r="M32" s="831"/>
      <c r="N32" s="831">
        <v>2</v>
      </c>
      <c r="O32" s="831">
        <v>3400.18</v>
      </c>
      <c r="P32" s="827"/>
      <c r="Q32" s="832">
        <v>1700.09</v>
      </c>
    </row>
    <row r="33" spans="1:17" ht="14.45" customHeight="1" x14ac:dyDescent="0.2">
      <c r="A33" s="821" t="s">
        <v>585</v>
      </c>
      <c r="B33" s="822" t="s">
        <v>2356</v>
      </c>
      <c r="C33" s="822" t="s">
        <v>2291</v>
      </c>
      <c r="D33" s="822" t="s">
        <v>2294</v>
      </c>
      <c r="E33" s="822" t="s">
        <v>2295</v>
      </c>
      <c r="F33" s="831">
        <v>1</v>
      </c>
      <c r="G33" s="831">
        <v>249.96</v>
      </c>
      <c r="H33" s="831"/>
      <c r="I33" s="831">
        <v>249.96</v>
      </c>
      <c r="J33" s="831">
        <v>1</v>
      </c>
      <c r="K33" s="831">
        <v>253.18</v>
      </c>
      <c r="L33" s="831"/>
      <c r="M33" s="831">
        <v>253.18</v>
      </c>
      <c r="N33" s="831">
        <v>2</v>
      </c>
      <c r="O33" s="831">
        <v>506.36</v>
      </c>
      <c r="P33" s="827"/>
      <c r="Q33" s="832">
        <v>253.18</v>
      </c>
    </row>
    <row r="34" spans="1:17" ht="14.45" customHeight="1" x14ac:dyDescent="0.2">
      <c r="A34" s="821" t="s">
        <v>585</v>
      </c>
      <c r="B34" s="822" t="s">
        <v>2356</v>
      </c>
      <c r="C34" s="822" t="s">
        <v>2373</v>
      </c>
      <c r="D34" s="822" t="s">
        <v>2374</v>
      </c>
      <c r="E34" s="822" t="s">
        <v>2375</v>
      </c>
      <c r="F34" s="831"/>
      <c r="G34" s="831"/>
      <c r="H34" s="831"/>
      <c r="I34" s="831"/>
      <c r="J34" s="831">
        <v>1</v>
      </c>
      <c r="K34" s="831">
        <v>460.67</v>
      </c>
      <c r="L34" s="831"/>
      <c r="M34" s="831">
        <v>460.67</v>
      </c>
      <c r="N34" s="831"/>
      <c r="O34" s="831"/>
      <c r="P34" s="827"/>
      <c r="Q34" s="832"/>
    </row>
    <row r="35" spans="1:17" ht="14.45" customHeight="1" x14ac:dyDescent="0.2">
      <c r="A35" s="821" t="s">
        <v>585</v>
      </c>
      <c r="B35" s="822" t="s">
        <v>2356</v>
      </c>
      <c r="C35" s="822" t="s">
        <v>2373</v>
      </c>
      <c r="D35" s="822" t="s">
        <v>2376</v>
      </c>
      <c r="E35" s="822" t="s">
        <v>2377</v>
      </c>
      <c r="F35" s="831">
        <v>1</v>
      </c>
      <c r="G35" s="831">
        <v>4227.33</v>
      </c>
      <c r="H35" s="831"/>
      <c r="I35" s="831">
        <v>4227.33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585</v>
      </c>
      <c r="B36" s="822" t="s">
        <v>2356</v>
      </c>
      <c r="C36" s="822" t="s">
        <v>2296</v>
      </c>
      <c r="D36" s="822" t="s">
        <v>2378</v>
      </c>
      <c r="E36" s="822" t="s">
        <v>2379</v>
      </c>
      <c r="F36" s="831">
        <v>381</v>
      </c>
      <c r="G36" s="831">
        <v>68961</v>
      </c>
      <c r="H36" s="831"/>
      <c r="I36" s="831">
        <v>181</v>
      </c>
      <c r="J36" s="831">
        <v>245</v>
      </c>
      <c r="K36" s="831">
        <v>54867</v>
      </c>
      <c r="L36" s="831"/>
      <c r="M36" s="831">
        <v>223.9469387755102</v>
      </c>
      <c r="N36" s="831">
        <v>210</v>
      </c>
      <c r="O36" s="831">
        <v>39060</v>
      </c>
      <c r="P36" s="827"/>
      <c r="Q36" s="832">
        <v>186</v>
      </c>
    </row>
    <row r="37" spans="1:17" ht="14.45" customHeight="1" x14ac:dyDescent="0.2">
      <c r="A37" s="821" t="s">
        <v>585</v>
      </c>
      <c r="B37" s="822" t="s">
        <v>2356</v>
      </c>
      <c r="C37" s="822" t="s">
        <v>2296</v>
      </c>
      <c r="D37" s="822" t="s">
        <v>2303</v>
      </c>
      <c r="E37" s="822" t="s">
        <v>2304</v>
      </c>
      <c r="F37" s="831">
        <v>1</v>
      </c>
      <c r="G37" s="831">
        <v>199</v>
      </c>
      <c r="H37" s="831"/>
      <c r="I37" s="831">
        <v>199</v>
      </c>
      <c r="J37" s="831">
        <v>1</v>
      </c>
      <c r="K37" s="831">
        <v>201</v>
      </c>
      <c r="L37" s="831"/>
      <c r="M37" s="831">
        <v>201</v>
      </c>
      <c r="N37" s="831">
        <v>2</v>
      </c>
      <c r="O37" s="831">
        <v>420</v>
      </c>
      <c r="P37" s="827"/>
      <c r="Q37" s="832">
        <v>210</v>
      </c>
    </row>
    <row r="38" spans="1:17" ht="14.45" customHeight="1" x14ac:dyDescent="0.2">
      <c r="A38" s="821" t="s">
        <v>585</v>
      </c>
      <c r="B38" s="822" t="s">
        <v>2356</v>
      </c>
      <c r="C38" s="822" t="s">
        <v>2296</v>
      </c>
      <c r="D38" s="822" t="s">
        <v>2380</v>
      </c>
      <c r="E38" s="822" t="s">
        <v>2381</v>
      </c>
      <c r="F38" s="831">
        <v>8</v>
      </c>
      <c r="G38" s="831">
        <v>8104</v>
      </c>
      <c r="H38" s="831"/>
      <c r="I38" s="831">
        <v>1013</v>
      </c>
      <c r="J38" s="831">
        <v>8</v>
      </c>
      <c r="K38" s="831">
        <v>8128</v>
      </c>
      <c r="L38" s="831"/>
      <c r="M38" s="831">
        <v>1016</v>
      </c>
      <c r="N38" s="831">
        <v>4</v>
      </c>
      <c r="O38" s="831">
        <v>4180</v>
      </c>
      <c r="P38" s="827"/>
      <c r="Q38" s="832">
        <v>1045</v>
      </c>
    </row>
    <row r="39" spans="1:17" ht="14.45" customHeight="1" x14ac:dyDescent="0.2">
      <c r="A39" s="821" t="s">
        <v>585</v>
      </c>
      <c r="B39" s="822" t="s">
        <v>2356</v>
      </c>
      <c r="C39" s="822" t="s">
        <v>2296</v>
      </c>
      <c r="D39" s="822" t="s">
        <v>2382</v>
      </c>
      <c r="E39" s="822" t="s">
        <v>2383</v>
      </c>
      <c r="F39" s="831">
        <v>1</v>
      </c>
      <c r="G39" s="831">
        <v>11910</v>
      </c>
      <c r="H39" s="831"/>
      <c r="I39" s="831">
        <v>11910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585</v>
      </c>
      <c r="B40" s="822" t="s">
        <v>2356</v>
      </c>
      <c r="C40" s="822" t="s">
        <v>2296</v>
      </c>
      <c r="D40" s="822" t="s">
        <v>2384</v>
      </c>
      <c r="E40" s="822" t="s">
        <v>2385</v>
      </c>
      <c r="F40" s="831">
        <v>1</v>
      </c>
      <c r="G40" s="831">
        <v>5259</v>
      </c>
      <c r="H40" s="831"/>
      <c r="I40" s="831">
        <v>5259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585</v>
      </c>
      <c r="B41" s="822" t="s">
        <v>2356</v>
      </c>
      <c r="C41" s="822" t="s">
        <v>2296</v>
      </c>
      <c r="D41" s="822" t="s">
        <v>2309</v>
      </c>
      <c r="E41" s="822" t="s">
        <v>2310</v>
      </c>
      <c r="F41" s="831">
        <v>1600</v>
      </c>
      <c r="G41" s="831">
        <v>363200</v>
      </c>
      <c r="H41" s="831"/>
      <c r="I41" s="831">
        <v>227</v>
      </c>
      <c r="J41" s="831">
        <v>1591</v>
      </c>
      <c r="K41" s="831">
        <v>365930</v>
      </c>
      <c r="L41" s="831"/>
      <c r="M41" s="831">
        <v>230</v>
      </c>
      <c r="N41" s="831">
        <v>1579</v>
      </c>
      <c r="O41" s="831">
        <v>383632</v>
      </c>
      <c r="P41" s="827"/>
      <c r="Q41" s="832">
        <v>242.95883470550982</v>
      </c>
    </row>
    <row r="42" spans="1:17" ht="14.45" customHeight="1" x14ac:dyDescent="0.2">
      <c r="A42" s="821" t="s">
        <v>585</v>
      </c>
      <c r="B42" s="822" t="s">
        <v>2356</v>
      </c>
      <c r="C42" s="822" t="s">
        <v>2296</v>
      </c>
      <c r="D42" s="822" t="s">
        <v>2386</v>
      </c>
      <c r="E42" s="822" t="s">
        <v>2387</v>
      </c>
      <c r="F42" s="831">
        <v>0</v>
      </c>
      <c r="G42" s="831">
        <v>0</v>
      </c>
      <c r="H42" s="831"/>
      <c r="I42" s="831"/>
      <c r="J42" s="831">
        <v>0</v>
      </c>
      <c r="K42" s="831">
        <v>0</v>
      </c>
      <c r="L42" s="831"/>
      <c r="M42" s="831"/>
      <c r="N42" s="831">
        <v>0</v>
      </c>
      <c r="O42" s="831">
        <v>0</v>
      </c>
      <c r="P42" s="827"/>
      <c r="Q42" s="832"/>
    </row>
    <row r="43" spans="1:17" ht="14.45" customHeight="1" x14ac:dyDescent="0.2">
      <c r="A43" s="821" t="s">
        <v>585</v>
      </c>
      <c r="B43" s="822" t="s">
        <v>2356</v>
      </c>
      <c r="C43" s="822" t="s">
        <v>2296</v>
      </c>
      <c r="D43" s="822" t="s">
        <v>2388</v>
      </c>
      <c r="E43" s="822" t="s">
        <v>2389</v>
      </c>
      <c r="F43" s="831">
        <v>2378</v>
      </c>
      <c r="G43" s="831">
        <v>0</v>
      </c>
      <c r="H43" s="831"/>
      <c r="I43" s="831">
        <v>0</v>
      </c>
      <c r="J43" s="831">
        <v>2445</v>
      </c>
      <c r="K43" s="831">
        <v>0</v>
      </c>
      <c r="L43" s="831"/>
      <c r="M43" s="831">
        <v>0</v>
      </c>
      <c r="N43" s="831">
        <v>2757</v>
      </c>
      <c r="O43" s="831">
        <v>0</v>
      </c>
      <c r="P43" s="827"/>
      <c r="Q43" s="832">
        <v>0</v>
      </c>
    </row>
    <row r="44" spans="1:17" ht="14.45" customHeight="1" x14ac:dyDescent="0.2">
      <c r="A44" s="821" t="s">
        <v>585</v>
      </c>
      <c r="B44" s="822" t="s">
        <v>2356</v>
      </c>
      <c r="C44" s="822" t="s">
        <v>2296</v>
      </c>
      <c r="D44" s="822" t="s">
        <v>2390</v>
      </c>
      <c r="E44" s="822" t="s">
        <v>2391</v>
      </c>
      <c r="F44" s="831">
        <v>37</v>
      </c>
      <c r="G44" s="831">
        <v>0</v>
      </c>
      <c r="H44" s="831"/>
      <c r="I44" s="831">
        <v>0</v>
      </c>
      <c r="J44" s="831">
        <v>9</v>
      </c>
      <c r="K44" s="831">
        <v>0</v>
      </c>
      <c r="L44" s="831"/>
      <c r="M44" s="831">
        <v>0</v>
      </c>
      <c r="N44" s="831">
        <v>47</v>
      </c>
      <c r="O44" s="831">
        <v>0</v>
      </c>
      <c r="P44" s="827"/>
      <c r="Q44" s="832">
        <v>0</v>
      </c>
    </row>
    <row r="45" spans="1:17" ht="14.45" customHeight="1" x14ac:dyDescent="0.2">
      <c r="A45" s="821" t="s">
        <v>585</v>
      </c>
      <c r="B45" s="822" t="s">
        <v>2356</v>
      </c>
      <c r="C45" s="822" t="s">
        <v>2296</v>
      </c>
      <c r="D45" s="822" t="s">
        <v>2392</v>
      </c>
      <c r="E45" s="822" t="s">
        <v>2393</v>
      </c>
      <c r="F45" s="831">
        <v>1517</v>
      </c>
      <c r="G45" s="831">
        <v>0</v>
      </c>
      <c r="H45" s="831"/>
      <c r="I45" s="831">
        <v>0</v>
      </c>
      <c r="J45" s="831">
        <v>1522</v>
      </c>
      <c r="K45" s="831">
        <v>0</v>
      </c>
      <c r="L45" s="831"/>
      <c r="M45" s="831">
        <v>0</v>
      </c>
      <c r="N45" s="831">
        <v>1474</v>
      </c>
      <c r="O45" s="831">
        <v>0</v>
      </c>
      <c r="P45" s="827"/>
      <c r="Q45" s="832">
        <v>0</v>
      </c>
    </row>
    <row r="46" spans="1:17" ht="14.45" customHeight="1" x14ac:dyDescent="0.2">
      <c r="A46" s="821" t="s">
        <v>585</v>
      </c>
      <c r="B46" s="822" t="s">
        <v>2356</v>
      </c>
      <c r="C46" s="822" t="s">
        <v>2296</v>
      </c>
      <c r="D46" s="822" t="s">
        <v>2394</v>
      </c>
      <c r="E46" s="822" t="s">
        <v>2395</v>
      </c>
      <c r="F46" s="831">
        <v>0</v>
      </c>
      <c r="G46" s="831">
        <v>0</v>
      </c>
      <c r="H46" s="831"/>
      <c r="I46" s="831"/>
      <c r="J46" s="831">
        <v>0</v>
      </c>
      <c r="K46" s="831">
        <v>0</v>
      </c>
      <c r="L46" s="831"/>
      <c r="M46" s="831"/>
      <c r="N46" s="831"/>
      <c r="O46" s="831"/>
      <c r="P46" s="827"/>
      <c r="Q46" s="832"/>
    </row>
    <row r="47" spans="1:17" ht="14.45" customHeight="1" x14ac:dyDescent="0.2">
      <c r="A47" s="821" t="s">
        <v>585</v>
      </c>
      <c r="B47" s="822" t="s">
        <v>2356</v>
      </c>
      <c r="C47" s="822" t="s">
        <v>2296</v>
      </c>
      <c r="D47" s="822" t="s">
        <v>2319</v>
      </c>
      <c r="E47" s="822" t="s">
        <v>2320</v>
      </c>
      <c r="F47" s="831">
        <v>1671</v>
      </c>
      <c r="G47" s="831">
        <v>598218</v>
      </c>
      <c r="H47" s="831"/>
      <c r="I47" s="831">
        <v>358</v>
      </c>
      <c r="J47" s="831">
        <v>1658</v>
      </c>
      <c r="K47" s="831">
        <v>596880</v>
      </c>
      <c r="L47" s="831"/>
      <c r="M47" s="831">
        <v>360</v>
      </c>
      <c r="N47" s="831">
        <v>1667</v>
      </c>
      <c r="O47" s="831">
        <v>646796</v>
      </c>
      <c r="P47" s="827"/>
      <c r="Q47" s="832">
        <v>388</v>
      </c>
    </row>
    <row r="48" spans="1:17" ht="14.45" customHeight="1" x14ac:dyDescent="0.2">
      <c r="A48" s="821" t="s">
        <v>585</v>
      </c>
      <c r="B48" s="822" t="s">
        <v>2356</v>
      </c>
      <c r="C48" s="822" t="s">
        <v>2296</v>
      </c>
      <c r="D48" s="822" t="s">
        <v>2323</v>
      </c>
      <c r="E48" s="822" t="s">
        <v>2324</v>
      </c>
      <c r="F48" s="831">
        <v>1518</v>
      </c>
      <c r="G48" s="831">
        <v>1073161</v>
      </c>
      <c r="H48" s="831"/>
      <c r="I48" s="831">
        <v>706.95718050065875</v>
      </c>
      <c r="J48" s="831">
        <v>1486</v>
      </c>
      <c r="K48" s="831">
        <v>1056482</v>
      </c>
      <c r="L48" s="831"/>
      <c r="M48" s="831">
        <v>710.95693135935392</v>
      </c>
      <c r="N48" s="831">
        <v>1465</v>
      </c>
      <c r="O48" s="831">
        <v>1124493</v>
      </c>
      <c r="P48" s="827"/>
      <c r="Q48" s="832">
        <v>767.57201365187711</v>
      </c>
    </row>
    <row r="49" spans="1:17" ht="14.45" customHeight="1" x14ac:dyDescent="0.2">
      <c r="A49" s="821" t="s">
        <v>585</v>
      </c>
      <c r="B49" s="822" t="s">
        <v>2356</v>
      </c>
      <c r="C49" s="822" t="s">
        <v>2296</v>
      </c>
      <c r="D49" s="822" t="s">
        <v>2396</v>
      </c>
      <c r="E49" s="822" t="s">
        <v>2397</v>
      </c>
      <c r="F49" s="831">
        <v>10</v>
      </c>
      <c r="G49" s="831">
        <v>0</v>
      </c>
      <c r="H49" s="831"/>
      <c r="I49" s="831">
        <v>0</v>
      </c>
      <c r="J49" s="831">
        <v>8</v>
      </c>
      <c r="K49" s="831">
        <v>0</v>
      </c>
      <c r="L49" s="831"/>
      <c r="M49" s="831">
        <v>0</v>
      </c>
      <c r="N49" s="831">
        <v>9</v>
      </c>
      <c r="O49" s="831">
        <v>0</v>
      </c>
      <c r="P49" s="827"/>
      <c r="Q49" s="832">
        <v>0</v>
      </c>
    </row>
    <row r="50" spans="1:17" ht="14.45" customHeight="1" x14ac:dyDescent="0.2">
      <c r="A50" s="821" t="s">
        <v>585</v>
      </c>
      <c r="B50" s="822" t="s">
        <v>2356</v>
      </c>
      <c r="C50" s="822" t="s">
        <v>2296</v>
      </c>
      <c r="D50" s="822" t="s">
        <v>2398</v>
      </c>
      <c r="E50" s="822" t="s">
        <v>2399</v>
      </c>
      <c r="F50" s="831">
        <v>142</v>
      </c>
      <c r="G50" s="831">
        <v>22435</v>
      </c>
      <c r="H50" s="831"/>
      <c r="I50" s="831">
        <v>157.99295774647888</v>
      </c>
      <c r="J50" s="831">
        <v>128</v>
      </c>
      <c r="K50" s="831">
        <v>20480</v>
      </c>
      <c r="L50" s="831"/>
      <c r="M50" s="831">
        <v>160</v>
      </c>
      <c r="N50" s="831">
        <v>149</v>
      </c>
      <c r="O50" s="831">
        <v>25468</v>
      </c>
      <c r="P50" s="827"/>
      <c r="Q50" s="832">
        <v>170.92617449664431</v>
      </c>
    </row>
    <row r="51" spans="1:17" ht="14.45" customHeight="1" x14ac:dyDescent="0.2">
      <c r="A51" s="821" t="s">
        <v>585</v>
      </c>
      <c r="B51" s="822" t="s">
        <v>2356</v>
      </c>
      <c r="C51" s="822" t="s">
        <v>2296</v>
      </c>
      <c r="D51" s="822" t="s">
        <v>2400</v>
      </c>
      <c r="E51" s="822" t="s">
        <v>2401</v>
      </c>
      <c r="F51" s="831">
        <v>5872</v>
      </c>
      <c r="G51" s="831">
        <v>5598744</v>
      </c>
      <c r="H51" s="831"/>
      <c r="I51" s="831">
        <v>953.46457765667571</v>
      </c>
      <c r="J51" s="831">
        <v>5240</v>
      </c>
      <c r="K51" s="831">
        <v>5023970</v>
      </c>
      <c r="L51" s="831"/>
      <c r="M51" s="831">
        <v>958.77290076335873</v>
      </c>
      <c r="N51" s="831">
        <v>4988</v>
      </c>
      <c r="O51" s="831">
        <v>4798342</v>
      </c>
      <c r="P51" s="827"/>
      <c r="Q51" s="832">
        <v>961.97714514835604</v>
      </c>
    </row>
    <row r="52" spans="1:17" ht="14.45" customHeight="1" x14ac:dyDescent="0.2">
      <c r="A52" s="821" t="s">
        <v>585</v>
      </c>
      <c r="B52" s="822" t="s">
        <v>2356</v>
      </c>
      <c r="C52" s="822" t="s">
        <v>2296</v>
      </c>
      <c r="D52" s="822" t="s">
        <v>2402</v>
      </c>
      <c r="E52" s="822" t="s">
        <v>2403</v>
      </c>
      <c r="F52" s="831"/>
      <c r="G52" s="831"/>
      <c r="H52" s="831"/>
      <c r="I52" s="831"/>
      <c r="J52" s="831">
        <v>1</v>
      </c>
      <c r="K52" s="831">
        <v>323</v>
      </c>
      <c r="L52" s="831"/>
      <c r="M52" s="831">
        <v>323</v>
      </c>
      <c r="N52" s="831">
        <v>1</v>
      </c>
      <c r="O52" s="831">
        <v>335</v>
      </c>
      <c r="P52" s="827"/>
      <c r="Q52" s="832">
        <v>335</v>
      </c>
    </row>
    <row r="53" spans="1:17" ht="14.45" customHeight="1" x14ac:dyDescent="0.2">
      <c r="A53" s="821" t="s">
        <v>585</v>
      </c>
      <c r="B53" s="822" t="s">
        <v>2356</v>
      </c>
      <c r="C53" s="822" t="s">
        <v>2296</v>
      </c>
      <c r="D53" s="822" t="s">
        <v>2404</v>
      </c>
      <c r="E53" s="822" t="s">
        <v>2405</v>
      </c>
      <c r="F53" s="831">
        <v>1</v>
      </c>
      <c r="G53" s="831">
        <v>2392</v>
      </c>
      <c r="H53" s="831"/>
      <c r="I53" s="831">
        <v>2392</v>
      </c>
      <c r="J53" s="831"/>
      <c r="K53" s="831"/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585</v>
      </c>
      <c r="B54" s="822" t="s">
        <v>2356</v>
      </c>
      <c r="C54" s="822" t="s">
        <v>2296</v>
      </c>
      <c r="D54" s="822" t="s">
        <v>2406</v>
      </c>
      <c r="E54" s="822" t="s">
        <v>2407</v>
      </c>
      <c r="F54" s="831"/>
      <c r="G54" s="831"/>
      <c r="H54" s="831"/>
      <c r="I54" s="831"/>
      <c r="J54" s="831">
        <v>0</v>
      </c>
      <c r="K54" s="831">
        <v>0</v>
      </c>
      <c r="L54" s="831"/>
      <c r="M54" s="831"/>
      <c r="N54" s="831"/>
      <c r="O54" s="831"/>
      <c r="P54" s="827"/>
      <c r="Q54" s="832"/>
    </row>
    <row r="55" spans="1:17" ht="14.45" customHeight="1" x14ac:dyDescent="0.2">
      <c r="A55" s="821" t="s">
        <v>585</v>
      </c>
      <c r="B55" s="822" t="s">
        <v>2356</v>
      </c>
      <c r="C55" s="822" t="s">
        <v>2296</v>
      </c>
      <c r="D55" s="822" t="s">
        <v>2408</v>
      </c>
      <c r="E55" s="822" t="s">
        <v>2409</v>
      </c>
      <c r="F55" s="831">
        <v>1440</v>
      </c>
      <c r="G55" s="831">
        <v>0</v>
      </c>
      <c r="H55" s="831"/>
      <c r="I55" s="831">
        <v>0</v>
      </c>
      <c r="J55" s="831">
        <v>1492</v>
      </c>
      <c r="K55" s="831">
        <v>0</v>
      </c>
      <c r="L55" s="831"/>
      <c r="M55" s="831">
        <v>0</v>
      </c>
      <c r="N55" s="831">
        <v>1461</v>
      </c>
      <c r="O55" s="831">
        <v>0</v>
      </c>
      <c r="P55" s="827"/>
      <c r="Q55" s="832">
        <v>0</v>
      </c>
    </row>
    <row r="56" spans="1:17" ht="14.45" customHeight="1" x14ac:dyDescent="0.2">
      <c r="A56" s="821" t="s">
        <v>585</v>
      </c>
      <c r="B56" s="822" t="s">
        <v>2356</v>
      </c>
      <c r="C56" s="822" t="s">
        <v>2296</v>
      </c>
      <c r="D56" s="822" t="s">
        <v>2335</v>
      </c>
      <c r="E56" s="822" t="s">
        <v>2336</v>
      </c>
      <c r="F56" s="831">
        <v>1179</v>
      </c>
      <c r="G56" s="831">
        <v>133227</v>
      </c>
      <c r="H56" s="831"/>
      <c r="I56" s="831">
        <v>113</v>
      </c>
      <c r="J56" s="831">
        <v>1532</v>
      </c>
      <c r="K56" s="831">
        <v>174648</v>
      </c>
      <c r="L56" s="831"/>
      <c r="M56" s="831">
        <v>114</v>
      </c>
      <c r="N56" s="831">
        <v>1525</v>
      </c>
      <c r="O56" s="831">
        <v>186010</v>
      </c>
      <c r="P56" s="827"/>
      <c r="Q56" s="832">
        <v>121.97377049180328</v>
      </c>
    </row>
    <row r="57" spans="1:17" ht="14.45" customHeight="1" x14ac:dyDescent="0.2">
      <c r="A57" s="821" t="s">
        <v>585</v>
      </c>
      <c r="B57" s="822" t="s">
        <v>2356</v>
      </c>
      <c r="C57" s="822" t="s">
        <v>2296</v>
      </c>
      <c r="D57" s="822" t="s">
        <v>2410</v>
      </c>
      <c r="E57" s="822" t="s">
        <v>2411</v>
      </c>
      <c r="F57" s="831">
        <v>49</v>
      </c>
      <c r="G57" s="831">
        <v>0</v>
      </c>
      <c r="H57" s="831"/>
      <c r="I57" s="831">
        <v>0</v>
      </c>
      <c r="J57" s="831">
        <v>6</v>
      </c>
      <c r="K57" s="831">
        <v>0</v>
      </c>
      <c r="L57" s="831"/>
      <c r="M57" s="831">
        <v>0</v>
      </c>
      <c r="N57" s="831">
        <v>22</v>
      </c>
      <c r="O57" s="831">
        <v>0</v>
      </c>
      <c r="P57" s="827"/>
      <c r="Q57" s="832">
        <v>0</v>
      </c>
    </row>
    <row r="58" spans="1:17" ht="14.45" customHeight="1" x14ac:dyDescent="0.2">
      <c r="A58" s="821" t="s">
        <v>585</v>
      </c>
      <c r="B58" s="822" t="s">
        <v>2356</v>
      </c>
      <c r="C58" s="822" t="s">
        <v>2296</v>
      </c>
      <c r="D58" s="822" t="s">
        <v>2412</v>
      </c>
      <c r="E58" s="822" t="s">
        <v>2413</v>
      </c>
      <c r="F58" s="831"/>
      <c r="G58" s="831"/>
      <c r="H58" s="831"/>
      <c r="I58" s="831"/>
      <c r="J58" s="831">
        <v>1</v>
      </c>
      <c r="K58" s="831">
        <v>0</v>
      </c>
      <c r="L58" s="831"/>
      <c r="M58" s="831">
        <v>0</v>
      </c>
      <c r="N58" s="831">
        <v>3</v>
      </c>
      <c r="O58" s="831">
        <v>0</v>
      </c>
      <c r="P58" s="827"/>
      <c r="Q58" s="832">
        <v>0</v>
      </c>
    </row>
    <row r="59" spans="1:17" ht="14.45" customHeight="1" x14ac:dyDescent="0.2">
      <c r="A59" s="821" t="s">
        <v>585</v>
      </c>
      <c r="B59" s="822" t="s">
        <v>2356</v>
      </c>
      <c r="C59" s="822" t="s">
        <v>2296</v>
      </c>
      <c r="D59" s="822" t="s">
        <v>2414</v>
      </c>
      <c r="E59" s="822" t="s">
        <v>2415</v>
      </c>
      <c r="F59" s="831">
        <v>1</v>
      </c>
      <c r="G59" s="831">
        <v>0</v>
      </c>
      <c r="H59" s="831"/>
      <c r="I59" s="831">
        <v>0</v>
      </c>
      <c r="J59" s="831"/>
      <c r="K59" s="831"/>
      <c r="L59" s="831"/>
      <c r="M59" s="831"/>
      <c r="N59" s="831"/>
      <c r="O59" s="831"/>
      <c r="P59" s="827"/>
      <c r="Q59" s="832"/>
    </row>
    <row r="60" spans="1:17" ht="14.45" customHeight="1" x14ac:dyDescent="0.2">
      <c r="A60" s="821" t="s">
        <v>585</v>
      </c>
      <c r="B60" s="822" t="s">
        <v>2356</v>
      </c>
      <c r="C60" s="822" t="s">
        <v>2296</v>
      </c>
      <c r="D60" s="822" t="s">
        <v>2416</v>
      </c>
      <c r="E60" s="822" t="s">
        <v>2417</v>
      </c>
      <c r="F60" s="831">
        <v>2</v>
      </c>
      <c r="G60" s="831">
        <v>0</v>
      </c>
      <c r="H60" s="831"/>
      <c r="I60" s="831">
        <v>0</v>
      </c>
      <c r="J60" s="831">
        <v>2</v>
      </c>
      <c r="K60" s="831">
        <v>0</v>
      </c>
      <c r="L60" s="831"/>
      <c r="M60" s="831">
        <v>0</v>
      </c>
      <c r="N60" s="831">
        <v>2</v>
      </c>
      <c r="O60" s="831">
        <v>0</v>
      </c>
      <c r="P60" s="827"/>
      <c r="Q60" s="832">
        <v>0</v>
      </c>
    </row>
    <row r="61" spans="1:17" ht="14.45" customHeight="1" x14ac:dyDescent="0.2">
      <c r="A61" s="821" t="s">
        <v>585</v>
      </c>
      <c r="B61" s="822" t="s">
        <v>2356</v>
      </c>
      <c r="C61" s="822" t="s">
        <v>2296</v>
      </c>
      <c r="D61" s="822" t="s">
        <v>2418</v>
      </c>
      <c r="E61" s="822" t="s">
        <v>2419</v>
      </c>
      <c r="F61" s="831">
        <v>1</v>
      </c>
      <c r="G61" s="831">
        <v>0</v>
      </c>
      <c r="H61" s="831"/>
      <c r="I61" s="831">
        <v>0</v>
      </c>
      <c r="J61" s="831"/>
      <c r="K61" s="831"/>
      <c r="L61" s="831"/>
      <c r="M61" s="831"/>
      <c r="N61" s="831"/>
      <c r="O61" s="831"/>
      <c r="P61" s="827"/>
      <c r="Q61" s="832"/>
    </row>
    <row r="62" spans="1:17" ht="14.45" customHeight="1" x14ac:dyDescent="0.2">
      <c r="A62" s="821" t="s">
        <v>585</v>
      </c>
      <c r="B62" s="822" t="s">
        <v>2420</v>
      </c>
      <c r="C62" s="822" t="s">
        <v>2284</v>
      </c>
      <c r="D62" s="822" t="s">
        <v>2357</v>
      </c>
      <c r="E62" s="822" t="s">
        <v>2358</v>
      </c>
      <c r="F62" s="831">
        <v>52.2</v>
      </c>
      <c r="G62" s="831">
        <v>3852.75</v>
      </c>
      <c r="H62" s="831"/>
      <c r="I62" s="831">
        <v>73.807471264367805</v>
      </c>
      <c r="J62" s="831">
        <v>29</v>
      </c>
      <c r="K62" s="831">
        <v>2140.3199999999997</v>
      </c>
      <c r="L62" s="831"/>
      <c r="M62" s="831">
        <v>73.804137931034475</v>
      </c>
      <c r="N62" s="831">
        <v>72</v>
      </c>
      <c r="O62" s="831">
        <v>5312.84</v>
      </c>
      <c r="P62" s="827"/>
      <c r="Q62" s="832">
        <v>73.789444444444442</v>
      </c>
    </row>
    <row r="63" spans="1:17" ht="14.45" customHeight="1" x14ac:dyDescent="0.2">
      <c r="A63" s="821" t="s">
        <v>585</v>
      </c>
      <c r="B63" s="822" t="s">
        <v>2420</v>
      </c>
      <c r="C63" s="822" t="s">
        <v>2284</v>
      </c>
      <c r="D63" s="822" t="s">
        <v>2421</v>
      </c>
      <c r="E63" s="822" t="s">
        <v>2422</v>
      </c>
      <c r="F63" s="831">
        <v>1.5</v>
      </c>
      <c r="G63" s="831">
        <v>559.31999999999994</v>
      </c>
      <c r="H63" s="831"/>
      <c r="I63" s="831">
        <v>372.87999999999994</v>
      </c>
      <c r="J63" s="831">
        <v>0.6</v>
      </c>
      <c r="K63" s="831">
        <v>228.62</v>
      </c>
      <c r="L63" s="831"/>
      <c r="M63" s="831">
        <v>381.03333333333336</v>
      </c>
      <c r="N63" s="831">
        <v>0.9</v>
      </c>
      <c r="O63" s="831">
        <v>397.08</v>
      </c>
      <c r="P63" s="827"/>
      <c r="Q63" s="832">
        <v>441.2</v>
      </c>
    </row>
    <row r="64" spans="1:17" ht="14.45" customHeight="1" x14ac:dyDescent="0.2">
      <c r="A64" s="821" t="s">
        <v>585</v>
      </c>
      <c r="B64" s="822" t="s">
        <v>2420</v>
      </c>
      <c r="C64" s="822" t="s">
        <v>2284</v>
      </c>
      <c r="D64" s="822" t="s">
        <v>2423</v>
      </c>
      <c r="E64" s="822" t="s">
        <v>2424</v>
      </c>
      <c r="F64" s="831">
        <v>19</v>
      </c>
      <c r="G64" s="831">
        <v>828.08999999999992</v>
      </c>
      <c r="H64" s="831"/>
      <c r="I64" s="831">
        <v>43.583684210526314</v>
      </c>
      <c r="J64" s="831"/>
      <c r="K64" s="831"/>
      <c r="L64" s="831"/>
      <c r="M64" s="831"/>
      <c r="N64" s="831">
        <v>10</v>
      </c>
      <c r="O64" s="831">
        <v>584</v>
      </c>
      <c r="P64" s="827"/>
      <c r="Q64" s="832">
        <v>58.4</v>
      </c>
    </row>
    <row r="65" spans="1:17" ht="14.45" customHeight="1" x14ac:dyDescent="0.2">
      <c r="A65" s="821" t="s">
        <v>585</v>
      </c>
      <c r="B65" s="822" t="s">
        <v>2420</v>
      </c>
      <c r="C65" s="822" t="s">
        <v>2284</v>
      </c>
      <c r="D65" s="822" t="s">
        <v>2425</v>
      </c>
      <c r="E65" s="822" t="s">
        <v>2426</v>
      </c>
      <c r="F65" s="831">
        <v>6</v>
      </c>
      <c r="G65" s="831">
        <v>772.44</v>
      </c>
      <c r="H65" s="831"/>
      <c r="I65" s="831">
        <v>128.74</v>
      </c>
      <c r="J65" s="831">
        <v>1</v>
      </c>
      <c r="K65" s="831">
        <v>128.74</v>
      </c>
      <c r="L65" s="831"/>
      <c r="M65" s="831">
        <v>128.74</v>
      </c>
      <c r="N65" s="831"/>
      <c r="O65" s="831"/>
      <c r="P65" s="827"/>
      <c r="Q65" s="832"/>
    </row>
    <row r="66" spans="1:17" ht="14.45" customHeight="1" x14ac:dyDescent="0.2">
      <c r="A66" s="821" t="s">
        <v>585</v>
      </c>
      <c r="B66" s="822" t="s">
        <v>2420</v>
      </c>
      <c r="C66" s="822" t="s">
        <v>2284</v>
      </c>
      <c r="D66" s="822" t="s">
        <v>2425</v>
      </c>
      <c r="E66" s="822"/>
      <c r="F66" s="831">
        <v>10</v>
      </c>
      <c r="G66" s="831">
        <v>1287.4000000000001</v>
      </c>
      <c r="H66" s="831"/>
      <c r="I66" s="831">
        <v>128.74</v>
      </c>
      <c r="J66" s="831">
        <v>5</v>
      </c>
      <c r="K66" s="831">
        <v>643.70000000000005</v>
      </c>
      <c r="L66" s="831"/>
      <c r="M66" s="831">
        <v>128.74</v>
      </c>
      <c r="N66" s="831">
        <v>2</v>
      </c>
      <c r="O66" s="831">
        <v>257.48</v>
      </c>
      <c r="P66" s="827"/>
      <c r="Q66" s="832">
        <v>128.74</v>
      </c>
    </row>
    <row r="67" spans="1:17" ht="14.45" customHeight="1" x14ac:dyDescent="0.2">
      <c r="A67" s="821" t="s">
        <v>585</v>
      </c>
      <c r="B67" s="822" t="s">
        <v>2420</v>
      </c>
      <c r="C67" s="822" t="s">
        <v>2284</v>
      </c>
      <c r="D67" s="822" t="s">
        <v>2427</v>
      </c>
      <c r="E67" s="822" t="s">
        <v>921</v>
      </c>
      <c r="F67" s="831"/>
      <c r="G67" s="831"/>
      <c r="H67" s="831"/>
      <c r="I67" s="831"/>
      <c r="J67" s="831"/>
      <c r="K67" s="831"/>
      <c r="L67" s="831"/>
      <c r="M67" s="831"/>
      <c r="N67" s="831">
        <v>1</v>
      </c>
      <c r="O67" s="831">
        <v>9158.27</v>
      </c>
      <c r="P67" s="827"/>
      <c r="Q67" s="832">
        <v>9158.27</v>
      </c>
    </row>
    <row r="68" spans="1:17" ht="14.45" customHeight="1" x14ac:dyDescent="0.2">
      <c r="A68" s="821" t="s">
        <v>585</v>
      </c>
      <c r="B68" s="822" t="s">
        <v>2420</v>
      </c>
      <c r="C68" s="822" t="s">
        <v>2284</v>
      </c>
      <c r="D68" s="822" t="s">
        <v>2428</v>
      </c>
      <c r="E68" s="822" t="s">
        <v>2429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517</v>
      </c>
      <c r="P68" s="827"/>
      <c r="Q68" s="832">
        <v>517</v>
      </c>
    </row>
    <row r="69" spans="1:17" ht="14.45" customHeight="1" x14ac:dyDescent="0.2">
      <c r="A69" s="821" t="s">
        <v>585</v>
      </c>
      <c r="B69" s="822" t="s">
        <v>2420</v>
      </c>
      <c r="C69" s="822" t="s">
        <v>2284</v>
      </c>
      <c r="D69" s="822" t="s">
        <v>2430</v>
      </c>
      <c r="E69" s="822"/>
      <c r="F69" s="831"/>
      <c r="G69" s="831"/>
      <c r="H69" s="831"/>
      <c r="I69" s="831"/>
      <c r="J69" s="831">
        <v>0.5</v>
      </c>
      <c r="K69" s="831">
        <v>271.7</v>
      </c>
      <c r="L69" s="831"/>
      <c r="M69" s="831">
        <v>543.4</v>
      </c>
      <c r="N69" s="831"/>
      <c r="O69" s="831"/>
      <c r="P69" s="827"/>
      <c r="Q69" s="832"/>
    </row>
    <row r="70" spans="1:17" ht="14.45" customHeight="1" x14ac:dyDescent="0.2">
      <c r="A70" s="821" t="s">
        <v>585</v>
      </c>
      <c r="B70" s="822" t="s">
        <v>2420</v>
      </c>
      <c r="C70" s="822" t="s">
        <v>2284</v>
      </c>
      <c r="D70" s="822" t="s">
        <v>2431</v>
      </c>
      <c r="E70" s="822" t="s">
        <v>2432</v>
      </c>
      <c r="F70" s="831">
        <v>0.8</v>
      </c>
      <c r="G70" s="831">
        <v>145.28</v>
      </c>
      <c r="H70" s="831"/>
      <c r="I70" s="831">
        <v>181.6</v>
      </c>
      <c r="J70" s="831">
        <v>0.89999999999999991</v>
      </c>
      <c r="K70" s="831">
        <v>183.33</v>
      </c>
      <c r="L70" s="831"/>
      <c r="M70" s="831">
        <v>203.70000000000005</v>
      </c>
      <c r="N70" s="831">
        <v>2.4</v>
      </c>
      <c r="O70" s="831">
        <v>490.81</v>
      </c>
      <c r="P70" s="827"/>
      <c r="Q70" s="832">
        <v>204.50416666666666</v>
      </c>
    </row>
    <row r="71" spans="1:17" ht="14.45" customHeight="1" x14ac:dyDescent="0.2">
      <c r="A71" s="821" t="s">
        <v>585</v>
      </c>
      <c r="B71" s="822" t="s">
        <v>2420</v>
      </c>
      <c r="C71" s="822" t="s">
        <v>2284</v>
      </c>
      <c r="D71" s="822" t="s">
        <v>2362</v>
      </c>
      <c r="E71" s="822" t="s">
        <v>2363</v>
      </c>
      <c r="F71" s="831">
        <v>1.9200000000000002</v>
      </c>
      <c r="G71" s="831">
        <v>260.82000000000005</v>
      </c>
      <c r="H71" s="831"/>
      <c r="I71" s="831">
        <v>135.84375000000003</v>
      </c>
      <c r="J71" s="831">
        <v>1</v>
      </c>
      <c r="K71" s="831">
        <v>135.85</v>
      </c>
      <c r="L71" s="831"/>
      <c r="M71" s="831">
        <v>135.85</v>
      </c>
      <c r="N71" s="831">
        <v>1.2</v>
      </c>
      <c r="O71" s="831">
        <v>163.01999999999998</v>
      </c>
      <c r="P71" s="827"/>
      <c r="Q71" s="832">
        <v>135.85</v>
      </c>
    </row>
    <row r="72" spans="1:17" ht="14.45" customHeight="1" x14ac:dyDescent="0.2">
      <c r="A72" s="821" t="s">
        <v>585</v>
      </c>
      <c r="B72" s="822" t="s">
        <v>2420</v>
      </c>
      <c r="C72" s="822" t="s">
        <v>2284</v>
      </c>
      <c r="D72" s="822" t="s">
        <v>2364</v>
      </c>
      <c r="E72" s="822" t="s">
        <v>2365</v>
      </c>
      <c r="F72" s="831">
        <v>0.6</v>
      </c>
      <c r="G72" s="831">
        <v>979.08</v>
      </c>
      <c r="H72" s="831"/>
      <c r="I72" s="831">
        <v>1631.8000000000002</v>
      </c>
      <c r="J72" s="831">
        <v>0.5</v>
      </c>
      <c r="K72" s="831">
        <v>815.9</v>
      </c>
      <c r="L72" s="831"/>
      <c r="M72" s="831">
        <v>1631.8</v>
      </c>
      <c r="N72" s="831"/>
      <c r="O72" s="831"/>
      <c r="P72" s="827"/>
      <c r="Q72" s="832"/>
    </row>
    <row r="73" spans="1:17" ht="14.45" customHeight="1" x14ac:dyDescent="0.2">
      <c r="A73" s="821" t="s">
        <v>585</v>
      </c>
      <c r="B73" s="822" t="s">
        <v>2420</v>
      </c>
      <c r="C73" s="822" t="s">
        <v>2284</v>
      </c>
      <c r="D73" s="822" t="s">
        <v>2433</v>
      </c>
      <c r="E73" s="822" t="s">
        <v>2434</v>
      </c>
      <c r="F73" s="831"/>
      <c r="G73" s="831"/>
      <c r="H73" s="831"/>
      <c r="I73" s="831"/>
      <c r="J73" s="831"/>
      <c r="K73" s="831"/>
      <c r="L73" s="831"/>
      <c r="M73" s="831"/>
      <c r="N73" s="831">
        <v>0.1</v>
      </c>
      <c r="O73" s="831">
        <v>68.61</v>
      </c>
      <c r="P73" s="827"/>
      <c r="Q73" s="832">
        <v>686.09999999999991</v>
      </c>
    </row>
    <row r="74" spans="1:17" ht="14.45" customHeight="1" x14ac:dyDescent="0.2">
      <c r="A74" s="821" t="s">
        <v>585</v>
      </c>
      <c r="B74" s="822" t="s">
        <v>2420</v>
      </c>
      <c r="C74" s="822" t="s">
        <v>2284</v>
      </c>
      <c r="D74" s="822" t="s">
        <v>2435</v>
      </c>
      <c r="E74" s="822" t="s">
        <v>738</v>
      </c>
      <c r="F74" s="831">
        <v>3</v>
      </c>
      <c r="G74" s="831">
        <v>46783.76</v>
      </c>
      <c r="H74" s="831"/>
      <c r="I74" s="831">
        <v>15594.586666666668</v>
      </c>
      <c r="J74" s="831">
        <v>5</v>
      </c>
      <c r="K74" s="831">
        <v>77859.62</v>
      </c>
      <c r="L74" s="831"/>
      <c r="M74" s="831">
        <v>15571.923999999999</v>
      </c>
      <c r="N74" s="831">
        <v>6</v>
      </c>
      <c r="O74" s="831">
        <v>94632.81</v>
      </c>
      <c r="P74" s="827"/>
      <c r="Q74" s="832">
        <v>15772.135</v>
      </c>
    </row>
    <row r="75" spans="1:17" ht="14.45" customHeight="1" x14ac:dyDescent="0.2">
      <c r="A75" s="821" t="s">
        <v>585</v>
      </c>
      <c r="B75" s="822" t="s">
        <v>2420</v>
      </c>
      <c r="C75" s="822" t="s">
        <v>2284</v>
      </c>
      <c r="D75" s="822" t="s">
        <v>2435</v>
      </c>
      <c r="E75" s="822"/>
      <c r="F75" s="831">
        <v>10.5</v>
      </c>
      <c r="G75" s="831">
        <v>164015.17000000001</v>
      </c>
      <c r="H75" s="831"/>
      <c r="I75" s="831">
        <v>15620.492380952383</v>
      </c>
      <c r="J75" s="831">
        <v>9.6</v>
      </c>
      <c r="K75" s="831">
        <v>150007.24000000002</v>
      </c>
      <c r="L75" s="831"/>
      <c r="M75" s="831">
        <v>15625.754166666669</v>
      </c>
      <c r="N75" s="831">
        <v>20</v>
      </c>
      <c r="O75" s="831">
        <v>317082.17000000004</v>
      </c>
      <c r="P75" s="827"/>
      <c r="Q75" s="832">
        <v>15854.108500000002</v>
      </c>
    </row>
    <row r="76" spans="1:17" ht="14.45" customHeight="1" x14ac:dyDescent="0.2">
      <c r="A76" s="821" t="s">
        <v>585</v>
      </c>
      <c r="B76" s="822" t="s">
        <v>2420</v>
      </c>
      <c r="C76" s="822" t="s">
        <v>2284</v>
      </c>
      <c r="D76" s="822" t="s">
        <v>2436</v>
      </c>
      <c r="E76" s="822"/>
      <c r="F76" s="831">
        <v>10</v>
      </c>
      <c r="G76" s="831">
        <v>1096</v>
      </c>
      <c r="H76" s="831"/>
      <c r="I76" s="831">
        <v>109.6</v>
      </c>
      <c r="J76" s="831"/>
      <c r="K76" s="831"/>
      <c r="L76" s="831"/>
      <c r="M76" s="831"/>
      <c r="N76" s="831"/>
      <c r="O76" s="831"/>
      <c r="P76" s="827"/>
      <c r="Q76" s="832"/>
    </row>
    <row r="77" spans="1:17" ht="14.45" customHeight="1" x14ac:dyDescent="0.2">
      <c r="A77" s="821" t="s">
        <v>585</v>
      </c>
      <c r="B77" s="822" t="s">
        <v>2420</v>
      </c>
      <c r="C77" s="822" t="s">
        <v>2284</v>
      </c>
      <c r="D77" s="822" t="s">
        <v>2288</v>
      </c>
      <c r="E77" s="822" t="s">
        <v>2289</v>
      </c>
      <c r="F77" s="831">
        <v>9.0000000000000018</v>
      </c>
      <c r="G77" s="831">
        <v>529.83000000000004</v>
      </c>
      <c r="H77" s="831"/>
      <c r="I77" s="831">
        <v>58.86999999999999</v>
      </c>
      <c r="J77" s="831">
        <v>16.099999999999998</v>
      </c>
      <c r="K77" s="831">
        <v>947.59</v>
      </c>
      <c r="L77" s="831"/>
      <c r="M77" s="831">
        <v>58.856521739130443</v>
      </c>
      <c r="N77" s="831">
        <v>19.700000000000006</v>
      </c>
      <c r="O77" s="831">
        <v>1159.3599999999999</v>
      </c>
      <c r="P77" s="827"/>
      <c r="Q77" s="832">
        <v>58.850761421319774</v>
      </c>
    </row>
    <row r="78" spans="1:17" ht="14.45" customHeight="1" x14ac:dyDescent="0.2">
      <c r="A78" s="821" t="s">
        <v>585</v>
      </c>
      <c r="B78" s="822" t="s">
        <v>2420</v>
      </c>
      <c r="C78" s="822" t="s">
        <v>2284</v>
      </c>
      <c r="D78" s="822" t="s">
        <v>2437</v>
      </c>
      <c r="E78" s="822" t="s">
        <v>2438</v>
      </c>
      <c r="F78" s="831"/>
      <c r="G78" s="831"/>
      <c r="H78" s="831"/>
      <c r="I78" s="831"/>
      <c r="J78" s="831"/>
      <c r="K78" s="831"/>
      <c r="L78" s="831"/>
      <c r="M78" s="831"/>
      <c r="N78" s="831">
        <v>0.79999999999999993</v>
      </c>
      <c r="O78" s="831">
        <v>1305.44</v>
      </c>
      <c r="P78" s="827"/>
      <c r="Q78" s="832">
        <v>1631.8000000000002</v>
      </c>
    </row>
    <row r="79" spans="1:17" ht="14.45" customHeight="1" x14ac:dyDescent="0.2">
      <c r="A79" s="821" t="s">
        <v>585</v>
      </c>
      <c r="B79" s="822" t="s">
        <v>2420</v>
      </c>
      <c r="C79" s="822" t="s">
        <v>2284</v>
      </c>
      <c r="D79" s="822" t="s">
        <v>2439</v>
      </c>
      <c r="E79" s="822"/>
      <c r="F79" s="831">
        <v>6.4000000000000012</v>
      </c>
      <c r="G79" s="831">
        <v>10443.679999999998</v>
      </c>
      <c r="H79" s="831"/>
      <c r="I79" s="831">
        <v>1631.8249999999994</v>
      </c>
      <c r="J79" s="831"/>
      <c r="K79" s="831"/>
      <c r="L79" s="831"/>
      <c r="M79" s="831"/>
      <c r="N79" s="831">
        <v>5</v>
      </c>
      <c r="O79" s="831">
        <v>8159.3200000000006</v>
      </c>
      <c r="P79" s="827"/>
      <c r="Q79" s="832">
        <v>1631.864</v>
      </c>
    </row>
    <row r="80" spans="1:17" ht="14.45" customHeight="1" x14ac:dyDescent="0.2">
      <c r="A80" s="821" t="s">
        <v>585</v>
      </c>
      <c r="B80" s="822" t="s">
        <v>2420</v>
      </c>
      <c r="C80" s="822" t="s">
        <v>2284</v>
      </c>
      <c r="D80" s="822" t="s">
        <v>2439</v>
      </c>
      <c r="E80" s="822" t="s">
        <v>2440</v>
      </c>
      <c r="F80" s="831">
        <v>1</v>
      </c>
      <c r="G80" s="831">
        <v>1631.8</v>
      </c>
      <c r="H80" s="831"/>
      <c r="I80" s="831">
        <v>1631.8</v>
      </c>
      <c r="J80" s="831"/>
      <c r="K80" s="831"/>
      <c r="L80" s="831"/>
      <c r="M80" s="831"/>
      <c r="N80" s="831">
        <v>-1</v>
      </c>
      <c r="O80" s="831">
        <v>-1631.8</v>
      </c>
      <c r="P80" s="827"/>
      <c r="Q80" s="832">
        <v>1631.8</v>
      </c>
    </row>
    <row r="81" spans="1:17" ht="14.45" customHeight="1" x14ac:dyDescent="0.2">
      <c r="A81" s="821" t="s">
        <v>585</v>
      </c>
      <c r="B81" s="822" t="s">
        <v>2420</v>
      </c>
      <c r="C81" s="822" t="s">
        <v>2284</v>
      </c>
      <c r="D81" s="822" t="s">
        <v>2441</v>
      </c>
      <c r="E81" s="822" t="s">
        <v>2442</v>
      </c>
      <c r="F81" s="831">
        <v>9</v>
      </c>
      <c r="G81" s="831">
        <v>986.4</v>
      </c>
      <c r="H81" s="831"/>
      <c r="I81" s="831">
        <v>109.6</v>
      </c>
      <c r="J81" s="831"/>
      <c r="K81" s="831"/>
      <c r="L81" s="831"/>
      <c r="M81" s="831"/>
      <c r="N81" s="831">
        <v>1</v>
      </c>
      <c r="O81" s="831">
        <v>109.6</v>
      </c>
      <c r="P81" s="827"/>
      <c r="Q81" s="832">
        <v>109.6</v>
      </c>
    </row>
    <row r="82" spans="1:17" ht="14.45" customHeight="1" x14ac:dyDescent="0.2">
      <c r="A82" s="821" t="s">
        <v>585</v>
      </c>
      <c r="B82" s="822" t="s">
        <v>2420</v>
      </c>
      <c r="C82" s="822" t="s">
        <v>2284</v>
      </c>
      <c r="D82" s="822" t="s">
        <v>2443</v>
      </c>
      <c r="E82" s="822" t="s">
        <v>1039</v>
      </c>
      <c r="F82" s="831">
        <v>0.3</v>
      </c>
      <c r="G82" s="831">
        <v>44.55</v>
      </c>
      <c r="H82" s="831"/>
      <c r="I82" s="831">
        <v>148.5</v>
      </c>
      <c r="J82" s="831">
        <v>2</v>
      </c>
      <c r="K82" s="831">
        <v>638</v>
      </c>
      <c r="L82" s="831"/>
      <c r="M82" s="831">
        <v>319</v>
      </c>
      <c r="N82" s="831">
        <v>0.9</v>
      </c>
      <c r="O82" s="831">
        <v>287.10000000000002</v>
      </c>
      <c r="P82" s="827"/>
      <c r="Q82" s="832">
        <v>319</v>
      </c>
    </row>
    <row r="83" spans="1:17" ht="14.45" customHeight="1" x14ac:dyDescent="0.2">
      <c r="A83" s="821" t="s">
        <v>585</v>
      </c>
      <c r="B83" s="822" t="s">
        <v>2420</v>
      </c>
      <c r="C83" s="822" t="s">
        <v>2284</v>
      </c>
      <c r="D83" s="822" t="s">
        <v>2444</v>
      </c>
      <c r="E83" s="822" t="s">
        <v>919</v>
      </c>
      <c r="F83" s="831">
        <v>6</v>
      </c>
      <c r="G83" s="831">
        <v>15218.34</v>
      </c>
      <c r="H83" s="831"/>
      <c r="I83" s="831">
        <v>2536.39</v>
      </c>
      <c r="J83" s="831">
        <v>2</v>
      </c>
      <c r="K83" s="831">
        <v>6345.56</v>
      </c>
      <c r="L83" s="831"/>
      <c r="M83" s="831">
        <v>3172.78</v>
      </c>
      <c r="N83" s="831"/>
      <c r="O83" s="831"/>
      <c r="P83" s="827"/>
      <c r="Q83" s="832"/>
    </row>
    <row r="84" spans="1:17" ht="14.45" customHeight="1" x14ac:dyDescent="0.2">
      <c r="A84" s="821" t="s">
        <v>585</v>
      </c>
      <c r="B84" s="822" t="s">
        <v>2420</v>
      </c>
      <c r="C84" s="822" t="s">
        <v>2284</v>
      </c>
      <c r="D84" s="822" t="s">
        <v>2445</v>
      </c>
      <c r="E84" s="822" t="s">
        <v>2446</v>
      </c>
      <c r="F84" s="831">
        <v>2</v>
      </c>
      <c r="G84" s="831">
        <v>53.22</v>
      </c>
      <c r="H84" s="831"/>
      <c r="I84" s="831">
        <v>26.61</v>
      </c>
      <c r="J84" s="831">
        <v>9</v>
      </c>
      <c r="K84" s="831">
        <v>265.23</v>
      </c>
      <c r="L84" s="831"/>
      <c r="M84" s="831">
        <v>29.470000000000002</v>
      </c>
      <c r="N84" s="831">
        <v>4</v>
      </c>
      <c r="O84" s="831">
        <v>117.88</v>
      </c>
      <c r="P84" s="827"/>
      <c r="Q84" s="832">
        <v>29.47</v>
      </c>
    </row>
    <row r="85" spans="1:17" ht="14.45" customHeight="1" x14ac:dyDescent="0.2">
      <c r="A85" s="821" t="s">
        <v>585</v>
      </c>
      <c r="B85" s="822" t="s">
        <v>2420</v>
      </c>
      <c r="C85" s="822" t="s">
        <v>2284</v>
      </c>
      <c r="D85" s="822" t="s">
        <v>2447</v>
      </c>
      <c r="E85" s="822" t="s">
        <v>2448</v>
      </c>
      <c r="F85" s="831">
        <v>0.5</v>
      </c>
      <c r="G85" s="831">
        <v>394.9</v>
      </c>
      <c r="H85" s="831"/>
      <c r="I85" s="831">
        <v>789.8</v>
      </c>
      <c r="J85" s="831"/>
      <c r="K85" s="831"/>
      <c r="L85" s="831"/>
      <c r="M85" s="831"/>
      <c r="N85" s="831">
        <v>2.2000000000000002</v>
      </c>
      <c r="O85" s="831">
        <v>1737.5700000000002</v>
      </c>
      <c r="P85" s="827"/>
      <c r="Q85" s="832">
        <v>789.80454545454552</v>
      </c>
    </row>
    <row r="86" spans="1:17" ht="14.45" customHeight="1" x14ac:dyDescent="0.2">
      <c r="A86" s="821" t="s">
        <v>585</v>
      </c>
      <c r="B86" s="822" t="s">
        <v>2420</v>
      </c>
      <c r="C86" s="822" t="s">
        <v>2284</v>
      </c>
      <c r="D86" s="822" t="s">
        <v>2449</v>
      </c>
      <c r="E86" s="822" t="s">
        <v>991</v>
      </c>
      <c r="F86" s="831"/>
      <c r="G86" s="831"/>
      <c r="H86" s="831"/>
      <c r="I86" s="831"/>
      <c r="J86" s="831"/>
      <c r="K86" s="831"/>
      <c r="L86" s="831"/>
      <c r="M86" s="831"/>
      <c r="N86" s="831">
        <v>14</v>
      </c>
      <c r="O86" s="831">
        <v>5800.66</v>
      </c>
      <c r="P86" s="827"/>
      <c r="Q86" s="832">
        <v>414.33285714285711</v>
      </c>
    </row>
    <row r="87" spans="1:17" ht="14.45" customHeight="1" x14ac:dyDescent="0.2">
      <c r="A87" s="821" t="s">
        <v>585</v>
      </c>
      <c r="B87" s="822" t="s">
        <v>2420</v>
      </c>
      <c r="C87" s="822" t="s">
        <v>2284</v>
      </c>
      <c r="D87" s="822" t="s">
        <v>2366</v>
      </c>
      <c r="E87" s="822" t="s">
        <v>1019</v>
      </c>
      <c r="F87" s="831">
        <v>1</v>
      </c>
      <c r="G87" s="831">
        <v>143.66</v>
      </c>
      <c r="H87" s="831"/>
      <c r="I87" s="831">
        <v>143.66</v>
      </c>
      <c r="J87" s="831"/>
      <c r="K87" s="831"/>
      <c r="L87" s="831"/>
      <c r="M87" s="831"/>
      <c r="N87" s="831">
        <v>1.9</v>
      </c>
      <c r="O87" s="831">
        <v>266</v>
      </c>
      <c r="P87" s="827"/>
      <c r="Q87" s="832">
        <v>140</v>
      </c>
    </row>
    <row r="88" spans="1:17" ht="14.45" customHeight="1" x14ac:dyDescent="0.2">
      <c r="A88" s="821" t="s">
        <v>585</v>
      </c>
      <c r="B88" s="822" t="s">
        <v>2420</v>
      </c>
      <c r="C88" s="822" t="s">
        <v>2284</v>
      </c>
      <c r="D88" s="822" t="s">
        <v>2450</v>
      </c>
      <c r="E88" s="822" t="s">
        <v>1015</v>
      </c>
      <c r="F88" s="831">
        <v>1.4000000000000001</v>
      </c>
      <c r="G88" s="831">
        <v>642.66</v>
      </c>
      <c r="H88" s="831"/>
      <c r="I88" s="831">
        <v>459.04285714285709</v>
      </c>
      <c r="J88" s="831">
        <v>1.3</v>
      </c>
      <c r="K88" s="831">
        <v>2762.18</v>
      </c>
      <c r="L88" s="831"/>
      <c r="M88" s="831">
        <v>2124.7538461538461</v>
      </c>
      <c r="N88" s="831">
        <v>4.8</v>
      </c>
      <c r="O88" s="831">
        <v>3590.61</v>
      </c>
      <c r="P88" s="827"/>
      <c r="Q88" s="832">
        <v>748.04375000000005</v>
      </c>
    </row>
    <row r="89" spans="1:17" ht="14.45" customHeight="1" x14ac:dyDescent="0.2">
      <c r="A89" s="821" t="s">
        <v>585</v>
      </c>
      <c r="B89" s="822" t="s">
        <v>2420</v>
      </c>
      <c r="C89" s="822" t="s">
        <v>2284</v>
      </c>
      <c r="D89" s="822" t="s">
        <v>2451</v>
      </c>
      <c r="E89" s="822" t="s">
        <v>2452</v>
      </c>
      <c r="F89" s="831"/>
      <c r="G89" s="831"/>
      <c r="H89" s="831"/>
      <c r="I89" s="831"/>
      <c r="J89" s="831"/>
      <c r="K89" s="831"/>
      <c r="L89" s="831"/>
      <c r="M89" s="831"/>
      <c r="N89" s="831">
        <v>0.3</v>
      </c>
      <c r="O89" s="831">
        <v>724.24</v>
      </c>
      <c r="P89" s="827"/>
      <c r="Q89" s="832">
        <v>2414.1333333333337</v>
      </c>
    </row>
    <row r="90" spans="1:17" ht="14.45" customHeight="1" x14ac:dyDescent="0.2">
      <c r="A90" s="821" t="s">
        <v>585</v>
      </c>
      <c r="B90" s="822" t="s">
        <v>2420</v>
      </c>
      <c r="C90" s="822" t="s">
        <v>2284</v>
      </c>
      <c r="D90" s="822" t="s">
        <v>2453</v>
      </c>
      <c r="E90" s="822" t="s">
        <v>2452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1631.8</v>
      </c>
      <c r="P90" s="827"/>
      <c r="Q90" s="832">
        <v>1631.8</v>
      </c>
    </row>
    <row r="91" spans="1:17" ht="14.45" customHeight="1" x14ac:dyDescent="0.2">
      <c r="A91" s="821" t="s">
        <v>585</v>
      </c>
      <c r="B91" s="822" t="s">
        <v>2420</v>
      </c>
      <c r="C91" s="822" t="s">
        <v>2284</v>
      </c>
      <c r="D91" s="822" t="s">
        <v>2454</v>
      </c>
      <c r="E91" s="822" t="s">
        <v>1031</v>
      </c>
      <c r="F91" s="831">
        <v>6</v>
      </c>
      <c r="G91" s="831">
        <v>200.34</v>
      </c>
      <c r="H91" s="831"/>
      <c r="I91" s="831">
        <v>33.39</v>
      </c>
      <c r="J91" s="831">
        <v>24</v>
      </c>
      <c r="K91" s="831">
        <v>801.3599999999999</v>
      </c>
      <c r="L91" s="831"/>
      <c r="M91" s="831">
        <v>33.389999999999993</v>
      </c>
      <c r="N91" s="831">
        <v>42</v>
      </c>
      <c r="O91" s="831">
        <v>1402.38</v>
      </c>
      <c r="P91" s="827"/>
      <c r="Q91" s="832">
        <v>33.39</v>
      </c>
    </row>
    <row r="92" spans="1:17" ht="14.45" customHeight="1" x14ac:dyDescent="0.2">
      <c r="A92" s="821" t="s">
        <v>585</v>
      </c>
      <c r="B92" s="822" t="s">
        <v>2420</v>
      </c>
      <c r="C92" s="822" t="s">
        <v>2284</v>
      </c>
      <c r="D92" s="822" t="s">
        <v>2455</v>
      </c>
      <c r="E92" s="822" t="s">
        <v>2456</v>
      </c>
      <c r="F92" s="831">
        <v>0.3</v>
      </c>
      <c r="G92" s="831">
        <v>189.63</v>
      </c>
      <c r="H92" s="831"/>
      <c r="I92" s="831">
        <v>632.1</v>
      </c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585</v>
      </c>
      <c r="B93" s="822" t="s">
        <v>2420</v>
      </c>
      <c r="C93" s="822" t="s">
        <v>2284</v>
      </c>
      <c r="D93" s="822" t="s">
        <v>2457</v>
      </c>
      <c r="E93" s="822" t="s">
        <v>2458</v>
      </c>
      <c r="F93" s="831">
        <v>2.4</v>
      </c>
      <c r="G93" s="831">
        <v>2600.52</v>
      </c>
      <c r="H93" s="831"/>
      <c r="I93" s="831">
        <v>1083.55</v>
      </c>
      <c r="J93" s="831"/>
      <c r="K93" s="831"/>
      <c r="L93" s="831"/>
      <c r="M93" s="831"/>
      <c r="N93" s="831"/>
      <c r="O93" s="831"/>
      <c r="P93" s="827"/>
      <c r="Q93" s="832"/>
    </row>
    <row r="94" spans="1:17" ht="14.45" customHeight="1" x14ac:dyDescent="0.2">
      <c r="A94" s="821" t="s">
        <v>585</v>
      </c>
      <c r="B94" s="822" t="s">
        <v>2420</v>
      </c>
      <c r="C94" s="822" t="s">
        <v>2284</v>
      </c>
      <c r="D94" s="822" t="s">
        <v>2459</v>
      </c>
      <c r="E94" s="822" t="s">
        <v>2460</v>
      </c>
      <c r="F94" s="831"/>
      <c r="G94" s="831"/>
      <c r="H94" s="831"/>
      <c r="I94" s="831"/>
      <c r="J94" s="831"/>
      <c r="K94" s="831"/>
      <c r="L94" s="831"/>
      <c r="M94" s="831"/>
      <c r="N94" s="831">
        <v>3.8</v>
      </c>
      <c r="O94" s="831">
        <v>2816.58</v>
      </c>
      <c r="P94" s="827"/>
      <c r="Q94" s="832">
        <v>741.20526315789471</v>
      </c>
    </row>
    <row r="95" spans="1:17" ht="14.45" customHeight="1" x14ac:dyDescent="0.2">
      <c r="A95" s="821" t="s">
        <v>585</v>
      </c>
      <c r="B95" s="822" t="s">
        <v>2420</v>
      </c>
      <c r="C95" s="822" t="s">
        <v>2284</v>
      </c>
      <c r="D95" s="822" t="s">
        <v>2461</v>
      </c>
      <c r="E95" s="822" t="s">
        <v>2462</v>
      </c>
      <c r="F95" s="831">
        <v>1</v>
      </c>
      <c r="G95" s="831">
        <v>171385.38</v>
      </c>
      <c r="H95" s="831"/>
      <c r="I95" s="831">
        <v>171385.38</v>
      </c>
      <c r="J95" s="831">
        <v>0.2</v>
      </c>
      <c r="K95" s="831">
        <v>34277.08</v>
      </c>
      <c r="L95" s="831"/>
      <c r="M95" s="831">
        <v>171385.4</v>
      </c>
      <c r="N95" s="831"/>
      <c r="O95" s="831"/>
      <c r="P95" s="827"/>
      <c r="Q95" s="832"/>
    </row>
    <row r="96" spans="1:17" ht="14.45" customHeight="1" x14ac:dyDescent="0.2">
      <c r="A96" s="821" t="s">
        <v>585</v>
      </c>
      <c r="B96" s="822" t="s">
        <v>2420</v>
      </c>
      <c r="C96" s="822" t="s">
        <v>2284</v>
      </c>
      <c r="D96" s="822" t="s">
        <v>2370</v>
      </c>
      <c r="E96" s="822" t="s">
        <v>703</v>
      </c>
      <c r="F96" s="831"/>
      <c r="G96" s="831"/>
      <c r="H96" s="831"/>
      <c r="I96" s="831"/>
      <c r="J96" s="831"/>
      <c r="K96" s="831"/>
      <c r="L96" s="831"/>
      <c r="M96" s="831"/>
      <c r="N96" s="831">
        <v>2.1</v>
      </c>
      <c r="O96" s="831">
        <v>1138.2</v>
      </c>
      <c r="P96" s="827"/>
      <c r="Q96" s="832">
        <v>542</v>
      </c>
    </row>
    <row r="97" spans="1:17" ht="14.45" customHeight="1" x14ac:dyDescent="0.2">
      <c r="A97" s="821" t="s">
        <v>585</v>
      </c>
      <c r="B97" s="822" t="s">
        <v>2420</v>
      </c>
      <c r="C97" s="822" t="s">
        <v>2284</v>
      </c>
      <c r="D97" s="822" t="s">
        <v>2463</v>
      </c>
      <c r="E97" s="822" t="s">
        <v>931</v>
      </c>
      <c r="F97" s="831"/>
      <c r="G97" s="831"/>
      <c r="H97" s="831"/>
      <c r="I97" s="831"/>
      <c r="J97" s="831"/>
      <c r="K97" s="831"/>
      <c r="L97" s="831"/>
      <c r="M97" s="831"/>
      <c r="N97" s="831">
        <v>0.3</v>
      </c>
      <c r="O97" s="831">
        <v>113.07</v>
      </c>
      <c r="P97" s="827"/>
      <c r="Q97" s="832">
        <v>376.9</v>
      </c>
    </row>
    <row r="98" spans="1:17" ht="14.45" customHeight="1" x14ac:dyDescent="0.2">
      <c r="A98" s="821" t="s">
        <v>585</v>
      </c>
      <c r="B98" s="822" t="s">
        <v>2420</v>
      </c>
      <c r="C98" s="822" t="s">
        <v>2284</v>
      </c>
      <c r="D98" s="822" t="s">
        <v>2371</v>
      </c>
      <c r="E98" s="822" t="s">
        <v>695</v>
      </c>
      <c r="F98" s="831"/>
      <c r="G98" s="831"/>
      <c r="H98" s="831"/>
      <c r="I98" s="831"/>
      <c r="J98" s="831">
        <v>2.6999999999999997</v>
      </c>
      <c r="K98" s="831">
        <v>2227.77</v>
      </c>
      <c r="L98" s="831"/>
      <c r="M98" s="831">
        <v>825.1</v>
      </c>
      <c r="N98" s="831">
        <v>10.6</v>
      </c>
      <c r="O98" s="831">
        <v>7584.47</v>
      </c>
      <c r="P98" s="827"/>
      <c r="Q98" s="832">
        <v>715.51603773584907</v>
      </c>
    </row>
    <row r="99" spans="1:17" ht="14.45" customHeight="1" x14ac:dyDescent="0.2">
      <c r="A99" s="821" t="s">
        <v>585</v>
      </c>
      <c r="B99" s="822" t="s">
        <v>2420</v>
      </c>
      <c r="C99" s="822" t="s">
        <v>2284</v>
      </c>
      <c r="D99" s="822" t="s">
        <v>2464</v>
      </c>
      <c r="E99" s="822" t="s">
        <v>917</v>
      </c>
      <c r="F99" s="831"/>
      <c r="G99" s="831"/>
      <c r="H99" s="831"/>
      <c r="I99" s="831"/>
      <c r="J99" s="831"/>
      <c r="K99" s="831"/>
      <c r="L99" s="831"/>
      <c r="M99" s="831"/>
      <c r="N99" s="831">
        <v>11</v>
      </c>
      <c r="O99" s="831">
        <v>1620.26</v>
      </c>
      <c r="P99" s="827"/>
      <c r="Q99" s="832">
        <v>147.29636363636362</v>
      </c>
    </row>
    <row r="100" spans="1:17" ht="14.45" customHeight="1" x14ac:dyDescent="0.2">
      <c r="A100" s="821" t="s">
        <v>585</v>
      </c>
      <c r="B100" s="822" t="s">
        <v>2420</v>
      </c>
      <c r="C100" s="822" t="s">
        <v>2284</v>
      </c>
      <c r="D100" s="822" t="s">
        <v>2465</v>
      </c>
      <c r="E100" s="822" t="s">
        <v>919</v>
      </c>
      <c r="F100" s="831"/>
      <c r="G100" s="831"/>
      <c r="H100" s="831"/>
      <c r="I100" s="831"/>
      <c r="J100" s="831"/>
      <c r="K100" s="831"/>
      <c r="L100" s="831"/>
      <c r="M100" s="831"/>
      <c r="N100" s="831">
        <v>8</v>
      </c>
      <c r="O100" s="831">
        <v>25382.239999999998</v>
      </c>
      <c r="P100" s="827"/>
      <c r="Q100" s="832">
        <v>3172.7799999999997</v>
      </c>
    </row>
    <row r="101" spans="1:17" ht="14.45" customHeight="1" x14ac:dyDescent="0.2">
      <c r="A101" s="821" t="s">
        <v>585</v>
      </c>
      <c r="B101" s="822" t="s">
        <v>2420</v>
      </c>
      <c r="C101" s="822" t="s">
        <v>2284</v>
      </c>
      <c r="D101" s="822" t="s">
        <v>2466</v>
      </c>
      <c r="E101" s="822" t="s">
        <v>779</v>
      </c>
      <c r="F101" s="831"/>
      <c r="G101" s="831"/>
      <c r="H101" s="831"/>
      <c r="I101" s="831"/>
      <c r="J101" s="831">
        <v>0.4</v>
      </c>
      <c r="K101" s="831">
        <v>513.94000000000005</v>
      </c>
      <c r="L101" s="831"/>
      <c r="M101" s="831">
        <v>1284.8500000000001</v>
      </c>
      <c r="N101" s="831"/>
      <c r="O101" s="831"/>
      <c r="P101" s="827"/>
      <c r="Q101" s="832"/>
    </row>
    <row r="102" spans="1:17" ht="14.45" customHeight="1" x14ac:dyDescent="0.2">
      <c r="A102" s="821" t="s">
        <v>585</v>
      </c>
      <c r="B102" s="822" t="s">
        <v>2420</v>
      </c>
      <c r="C102" s="822" t="s">
        <v>2284</v>
      </c>
      <c r="D102" s="822" t="s">
        <v>2467</v>
      </c>
      <c r="E102" s="822" t="s">
        <v>695</v>
      </c>
      <c r="F102" s="831"/>
      <c r="G102" s="831"/>
      <c r="H102" s="831"/>
      <c r="I102" s="831"/>
      <c r="J102" s="831">
        <v>0.4</v>
      </c>
      <c r="K102" s="831">
        <v>198.12</v>
      </c>
      <c r="L102" s="831"/>
      <c r="M102" s="831">
        <v>495.3</v>
      </c>
      <c r="N102" s="831">
        <v>11.1</v>
      </c>
      <c r="O102" s="831">
        <v>5488.1699999999992</v>
      </c>
      <c r="P102" s="827"/>
      <c r="Q102" s="832">
        <v>494.42972972972967</v>
      </c>
    </row>
    <row r="103" spans="1:17" ht="14.45" customHeight="1" x14ac:dyDescent="0.2">
      <c r="A103" s="821" t="s">
        <v>585</v>
      </c>
      <c r="B103" s="822" t="s">
        <v>2420</v>
      </c>
      <c r="C103" s="822" t="s">
        <v>2291</v>
      </c>
      <c r="D103" s="822" t="s">
        <v>2468</v>
      </c>
      <c r="E103" s="822" t="s">
        <v>2469</v>
      </c>
      <c r="F103" s="831"/>
      <c r="G103" s="831"/>
      <c r="H103" s="831"/>
      <c r="I103" s="831"/>
      <c r="J103" s="831">
        <v>2</v>
      </c>
      <c r="K103" s="831">
        <v>4435.46</v>
      </c>
      <c r="L103" s="831"/>
      <c r="M103" s="831">
        <v>2217.73</v>
      </c>
      <c r="N103" s="831">
        <v>2</v>
      </c>
      <c r="O103" s="831">
        <v>4435.46</v>
      </c>
      <c r="P103" s="827"/>
      <c r="Q103" s="832">
        <v>2217.73</v>
      </c>
    </row>
    <row r="104" spans="1:17" ht="14.45" customHeight="1" x14ac:dyDescent="0.2">
      <c r="A104" s="821" t="s">
        <v>585</v>
      </c>
      <c r="B104" s="822" t="s">
        <v>2420</v>
      </c>
      <c r="C104" s="822" t="s">
        <v>2291</v>
      </c>
      <c r="D104" s="822" t="s">
        <v>2372</v>
      </c>
      <c r="E104" s="822" t="s">
        <v>2293</v>
      </c>
      <c r="F104" s="831"/>
      <c r="G104" s="831"/>
      <c r="H104" s="831"/>
      <c r="I104" s="831"/>
      <c r="J104" s="831"/>
      <c r="K104" s="831"/>
      <c r="L104" s="831"/>
      <c r="M104" s="831"/>
      <c r="N104" s="831">
        <v>2</v>
      </c>
      <c r="O104" s="831">
        <v>5478.68</v>
      </c>
      <c r="P104" s="827"/>
      <c r="Q104" s="832">
        <v>2739.34</v>
      </c>
    </row>
    <row r="105" spans="1:17" ht="14.45" customHeight="1" x14ac:dyDescent="0.2">
      <c r="A105" s="821" t="s">
        <v>585</v>
      </c>
      <c r="B105" s="822" t="s">
        <v>2420</v>
      </c>
      <c r="C105" s="822" t="s">
        <v>2291</v>
      </c>
      <c r="D105" s="822" t="s">
        <v>2292</v>
      </c>
      <c r="E105" s="822" t="s">
        <v>2293</v>
      </c>
      <c r="F105" s="831">
        <v>62.1</v>
      </c>
      <c r="G105" s="831">
        <v>104018.20999999999</v>
      </c>
      <c r="H105" s="831"/>
      <c r="I105" s="831">
        <v>1675.0114331723025</v>
      </c>
      <c r="J105" s="831">
        <v>27.1</v>
      </c>
      <c r="K105" s="831">
        <v>45987.59</v>
      </c>
      <c r="L105" s="831"/>
      <c r="M105" s="831">
        <v>1696.9590405904057</v>
      </c>
      <c r="N105" s="831">
        <v>32</v>
      </c>
      <c r="O105" s="831">
        <v>56086.080000000002</v>
      </c>
      <c r="P105" s="827"/>
      <c r="Q105" s="832">
        <v>1752.69</v>
      </c>
    </row>
    <row r="106" spans="1:17" ht="14.45" customHeight="1" x14ac:dyDescent="0.2">
      <c r="A106" s="821" t="s">
        <v>585</v>
      </c>
      <c r="B106" s="822" t="s">
        <v>2420</v>
      </c>
      <c r="C106" s="822" t="s">
        <v>2291</v>
      </c>
      <c r="D106" s="822" t="s">
        <v>2470</v>
      </c>
      <c r="E106" s="822" t="s">
        <v>2471</v>
      </c>
      <c r="F106" s="831">
        <v>7</v>
      </c>
      <c r="G106" s="831">
        <v>72423.7</v>
      </c>
      <c r="H106" s="831"/>
      <c r="I106" s="831">
        <v>10346.242857142857</v>
      </c>
      <c r="J106" s="831">
        <v>1</v>
      </c>
      <c r="K106" s="831">
        <v>10406.31</v>
      </c>
      <c r="L106" s="831"/>
      <c r="M106" s="831">
        <v>10406.31</v>
      </c>
      <c r="N106" s="831"/>
      <c r="O106" s="831"/>
      <c r="P106" s="827"/>
      <c r="Q106" s="832"/>
    </row>
    <row r="107" spans="1:17" ht="14.45" customHeight="1" x14ac:dyDescent="0.2">
      <c r="A107" s="821" t="s">
        <v>585</v>
      </c>
      <c r="B107" s="822" t="s">
        <v>2420</v>
      </c>
      <c r="C107" s="822" t="s">
        <v>2291</v>
      </c>
      <c r="D107" s="822" t="s">
        <v>2472</v>
      </c>
      <c r="E107" s="822" t="s">
        <v>2471</v>
      </c>
      <c r="F107" s="831">
        <v>12</v>
      </c>
      <c r="G107" s="831">
        <v>49470.630000000005</v>
      </c>
      <c r="H107" s="831"/>
      <c r="I107" s="831">
        <v>4122.5525000000007</v>
      </c>
      <c r="J107" s="831">
        <v>2</v>
      </c>
      <c r="K107" s="831">
        <v>8246.14</v>
      </c>
      <c r="L107" s="831"/>
      <c r="M107" s="831">
        <v>4123.07</v>
      </c>
      <c r="N107" s="831">
        <v>13</v>
      </c>
      <c r="O107" s="831">
        <v>62046.009999999995</v>
      </c>
      <c r="P107" s="827"/>
      <c r="Q107" s="832">
        <v>4772.7699999999995</v>
      </c>
    </row>
    <row r="108" spans="1:17" ht="14.45" customHeight="1" x14ac:dyDescent="0.2">
      <c r="A108" s="821" t="s">
        <v>585</v>
      </c>
      <c r="B108" s="822" t="s">
        <v>2420</v>
      </c>
      <c r="C108" s="822" t="s">
        <v>2291</v>
      </c>
      <c r="D108" s="822" t="s">
        <v>2473</v>
      </c>
      <c r="E108" s="822" t="s">
        <v>2474</v>
      </c>
      <c r="F108" s="831">
        <v>14</v>
      </c>
      <c r="G108" s="831">
        <v>17161.100000000002</v>
      </c>
      <c r="H108" s="831"/>
      <c r="I108" s="831">
        <v>1225.7928571428572</v>
      </c>
      <c r="J108" s="831">
        <v>11</v>
      </c>
      <c r="K108" s="831">
        <v>13706.99</v>
      </c>
      <c r="L108" s="831"/>
      <c r="M108" s="831">
        <v>1246.0899999999999</v>
      </c>
      <c r="N108" s="831">
        <v>17</v>
      </c>
      <c r="O108" s="831">
        <v>21758.219999999998</v>
      </c>
      <c r="P108" s="827"/>
      <c r="Q108" s="832">
        <v>1279.8952941176469</v>
      </c>
    </row>
    <row r="109" spans="1:17" ht="14.45" customHeight="1" x14ac:dyDescent="0.2">
      <c r="A109" s="821" t="s">
        <v>585</v>
      </c>
      <c r="B109" s="822" t="s">
        <v>2420</v>
      </c>
      <c r="C109" s="822" t="s">
        <v>2291</v>
      </c>
      <c r="D109" s="822" t="s">
        <v>2294</v>
      </c>
      <c r="E109" s="822" t="s">
        <v>2295</v>
      </c>
      <c r="F109" s="831">
        <v>80</v>
      </c>
      <c r="G109" s="831">
        <v>19996.8</v>
      </c>
      <c r="H109" s="831"/>
      <c r="I109" s="831">
        <v>249.95999999999998</v>
      </c>
      <c r="J109" s="831">
        <v>33</v>
      </c>
      <c r="K109" s="831">
        <v>8335.6200000000008</v>
      </c>
      <c r="L109" s="831"/>
      <c r="M109" s="831">
        <v>252.59454545454548</v>
      </c>
      <c r="N109" s="831">
        <v>49</v>
      </c>
      <c r="O109" s="831">
        <v>12552.85</v>
      </c>
      <c r="P109" s="827"/>
      <c r="Q109" s="832">
        <v>256.18061224489799</v>
      </c>
    </row>
    <row r="110" spans="1:17" ht="14.45" customHeight="1" x14ac:dyDescent="0.2">
      <c r="A110" s="821" t="s">
        <v>585</v>
      </c>
      <c r="B110" s="822" t="s">
        <v>2420</v>
      </c>
      <c r="C110" s="822" t="s">
        <v>2291</v>
      </c>
      <c r="D110" s="822" t="s">
        <v>2475</v>
      </c>
      <c r="E110" s="822" t="s">
        <v>2293</v>
      </c>
      <c r="F110" s="831"/>
      <c r="G110" s="831"/>
      <c r="H110" s="831"/>
      <c r="I110" s="831"/>
      <c r="J110" s="831"/>
      <c r="K110" s="831"/>
      <c r="L110" s="831"/>
      <c r="M110" s="831"/>
      <c r="N110" s="831">
        <v>1</v>
      </c>
      <c r="O110" s="831">
        <v>4546.59</v>
      </c>
      <c r="P110" s="827"/>
      <c r="Q110" s="832">
        <v>4546.59</v>
      </c>
    </row>
    <row r="111" spans="1:17" ht="14.45" customHeight="1" x14ac:dyDescent="0.2">
      <c r="A111" s="821" t="s">
        <v>585</v>
      </c>
      <c r="B111" s="822" t="s">
        <v>2420</v>
      </c>
      <c r="C111" s="822" t="s">
        <v>2373</v>
      </c>
      <c r="D111" s="822" t="s">
        <v>2476</v>
      </c>
      <c r="E111" s="822" t="s">
        <v>2477</v>
      </c>
      <c r="F111" s="831">
        <v>2</v>
      </c>
      <c r="G111" s="831">
        <v>20956</v>
      </c>
      <c r="H111" s="831"/>
      <c r="I111" s="831">
        <v>10478</v>
      </c>
      <c r="J111" s="831">
        <v>1</v>
      </c>
      <c r="K111" s="831">
        <v>10478</v>
      </c>
      <c r="L111" s="831"/>
      <c r="M111" s="831">
        <v>10478</v>
      </c>
      <c r="N111" s="831"/>
      <c r="O111" s="831"/>
      <c r="P111" s="827"/>
      <c r="Q111" s="832"/>
    </row>
    <row r="112" spans="1:17" ht="14.45" customHeight="1" x14ac:dyDescent="0.2">
      <c r="A112" s="821" t="s">
        <v>585</v>
      </c>
      <c r="B112" s="822" t="s">
        <v>2420</v>
      </c>
      <c r="C112" s="822" t="s">
        <v>2373</v>
      </c>
      <c r="D112" s="822" t="s">
        <v>2478</v>
      </c>
      <c r="E112" s="822" t="s">
        <v>2479</v>
      </c>
      <c r="F112" s="831">
        <v>1</v>
      </c>
      <c r="G112" s="831">
        <v>61920</v>
      </c>
      <c r="H112" s="831"/>
      <c r="I112" s="831">
        <v>61920</v>
      </c>
      <c r="J112" s="831"/>
      <c r="K112" s="831"/>
      <c r="L112" s="831"/>
      <c r="M112" s="831"/>
      <c r="N112" s="831"/>
      <c r="O112" s="831"/>
      <c r="P112" s="827"/>
      <c r="Q112" s="832"/>
    </row>
    <row r="113" spans="1:17" ht="14.45" customHeight="1" x14ac:dyDescent="0.2">
      <c r="A113" s="821" t="s">
        <v>585</v>
      </c>
      <c r="B113" s="822" t="s">
        <v>2420</v>
      </c>
      <c r="C113" s="822" t="s">
        <v>2373</v>
      </c>
      <c r="D113" s="822" t="s">
        <v>2480</v>
      </c>
      <c r="E113" s="822" t="s">
        <v>795</v>
      </c>
      <c r="F113" s="831"/>
      <c r="G113" s="831"/>
      <c r="H113" s="831"/>
      <c r="I113" s="831"/>
      <c r="J113" s="831">
        <v>7</v>
      </c>
      <c r="K113" s="831">
        <v>6930</v>
      </c>
      <c r="L113" s="831"/>
      <c r="M113" s="831">
        <v>990</v>
      </c>
      <c r="N113" s="831">
        <v>14</v>
      </c>
      <c r="O113" s="831">
        <v>13860</v>
      </c>
      <c r="P113" s="827"/>
      <c r="Q113" s="832">
        <v>990</v>
      </c>
    </row>
    <row r="114" spans="1:17" ht="14.45" customHeight="1" x14ac:dyDescent="0.2">
      <c r="A114" s="821" t="s">
        <v>585</v>
      </c>
      <c r="B114" s="822" t="s">
        <v>2420</v>
      </c>
      <c r="C114" s="822" t="s">
        <v>2296</v>
      </c>
      <c r="D114" s="822" t="s">
        <v>2378</v>
      </c>
      <c r="E114" s="822" t="s">
        <v>2379</v>
      </c>
      <c r="F114" s="831">
        <v>169</v>
      </c>
      <c r="G114" s="831">
        <v>30589</v>
      </c>
      <c r="H114" s="831"/>
      <c r="I114" s="831">
        <v>181</v>
      </c>
      <c r="J114" s="831">
        <v>235</v>
      </c>
      <c r="K114" s="831">
        <v>49509</v>
      </c>
      <c r="L114" s="831"/>
      <c r="M114" s="831">
        <v>210.67659574468084</v>
      </c>
      <c r="N114" s="831">
        <v>481</v>
      </c>
      <c r="O114" s="831">
        <v>89466</v>
      </c>
      <c r="P114" s="827"/>
      <c r="Q114" s="832">
        <v>186</v>
      </c>
    </row>
    <row r="115" spans="1:17" ht="14.45" customHeight="1" x14ac:dyDescent="0.2">
      <c r="A115" s="821" t="s">
        <v>585</v>
      </c>
      <c r="B115" s="822" t="s">
        <v>2420</v>
      </c>
      <c r="C115" s="822" t="s">
        <v>2296</v>
      </c>
      <c r="D115" s="822" t="s">
        <v>2481</v>
      </c>
      <c r="E115" s="822" t="s">
        <v>2482</v>
      </c>
      <c r="F115" s="831">
        <v>83</v>
      </c>
      <c r="G115" s="831">
        <v>2404567</v>
      </c>
      <c r="H115" s="831"/>
      <c r="I115" s="831">
        <v>28970.686746987951</v>
      </c>
      <c r="J115" s="831">
        <v>81</v>
      </c>
      <c r="K115" s="831">
        <v>2346967</v>
      </c>
      <c r="L115" s="831"/>
      <c r="M115" s="831">
        <v>28974.9012345679</v>
      </c>
      <c r="N115" s="831">
        <v>105</v>
      </c>
      <c r="O115" s="831">
        <v>3042660</v>
      </c>
      <c r="P115" s="827"/>
      <c r="Q115" s="832">
        <v>28977.714285714286</v>
      </c>
    </row>
    <row r="116" spans="1:17" ht="14.45" customHeight="1" x14ac:dyDescent="0.2">
      <c r="A116" s="821" t="s">
        <v>585</v>
      </c>
      <c r="B116" s="822" t="s">
        <v>2420</v>
      </c>
      <c r="C116" s="822" t="s">
        <v>2296</v>
      </c>
      <c r="D116" s="822" t="s">
        <v>2483</v>
      </c>
      <c r="E116" s="822" t="s">
        <v>2484</v>
      </c>
      <c r="F116" s="831">
        <v>376</v>
      </c>
      <c r="G116" s="831">
        <v>5142508</v>
      </c>
      <c r="H116" s="831"/>
      <c r="I116" s="831">
        <v>13676.882978723404</v>
      </c>
      <c r="J116" s="831">
        <v>442</v>
      </c>
      <c r="K116" s="831">
        <v>6047418</v>
      </c>
      <c r="L116" s="831"/>
      <c r="M116" s="831">
        <v>13681.941176470587</v>
      </c>
      <c r="N116" s="831">
        <v>384</v>
      </c>
      <c r="O116" s="831">
        <v>5254929</v>
      </c>
      <c r="P116" s="827"/>
      <c r="Q116" s="832">
        <v>13684.7109375</v>
      </c>
    </row>
    <row r="117" spans="1:17" ht="14.45" customHeight="1" x14ac:dyDescent="0.2">
      <c r="A117" s="821" t="s">
        <v>585</v>
      </c>
      <c r="B117" s="822" t="s">
        <v>2420</v>
      </c>
      <c r="C117" s="822" t="s">
        <v>2296</v>
      </c>
      <c r="D117" s="822" t="s">
        <v>2485</v>
      </c>
      <c r="E117" s="822" t="s">
        <v>2486</v>
      </c>
      <c r="F117" s="831">
        <v>1</v>
      </c>
      <c r="G117" s="831">
        <v>2786</v>
      </c>
      <c r="H117" s="831"/>
      <c r="I117" s="831">
        <v>2786</v>
      </c>
      <c r="J117" s="831">
        <v>1</v>
      </c>
      <c r="K117" s="831">
        <v>2796</v>
      </c>
      <c r="L117" s="831"/>
      <c r="M117" s="831">
        <v>2796</v>
      </c>
      <c r="N117" s="831">
        <v>4</v>
      </c>
      <c r="O117" s="831">
        <v>11544</v>
      </c>
      <c r="P117" s="827"/>
      <c r="Q117" s="832">
        <v>2886</v>
      </c>
    </row>
    <row r="118" spans="1:17" ht="14.45" customHeight="1" x14ac:dyDescent="0.2">
      <c r="A118" s="821" t="s">
        <v>585</v>
      </c>
      <c r="B118" s="822" t="s">
        <v>2420</v>
      </c>
      <c r="C118" s="822" t="s">
        <v>2296</v>
      </c>
      <c r="D118" s="822" t="s">
        <v>2487</v>
      </c>
      <c r="E118" s="822" t="s">
        <v>2488</v>
      </c>
      <c r="F118" s="831"/>
      <c r="G118" s="831"/>
      <c r="H118" s="831"/>
      <c r="I118" s="831"/>
      <c r="J118" s="831">
        <v>1</v>
      </c>
      <c r="K118" s="831">
        <v>5148</v>
      </c>
      <c r="L118" s="831"/>
      <c r="M118" s="831">
        <v>5148</v>
      </c>
      <c r="N118" s="831"/>
      <c r="O118" s="831"/>
      <c r="P118" s="827"/>
      <c r="Q118" s="832"/>
    </row>
    <row r="119" spans="1:17" ht="14.45" customHeight="1" x14ac:dyDescent="0.2">
      <c r="A119" s="821" t="s">
        <v>585</v>
      </c>
      <c r="B119" s="822" t="s">
        <v>2420</v>
      </c>
      <c r="C119" s="822" t="s">
        <v>2296</v>
      </c>
      <c r="D119" s="822" t="s">
        <v>2489</v>
      </c>
      <c r="E119" s="822" t="s">
        <v>2490</v>
      </c>
      <c r="F119" s="831">
        <v>1</v>
      </c>
      <c r="G119" s="831">
        <v>2369</v>
      </c>
      <c r="H119" s="831"/>
      <c r="I119" s="831">
        <v>2369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585</v>
      </c>
      <c r="B120" s="822" t="s">
        <v>2420</v>
      </c>
      <c r="C120" s="822" t="s">
        <v>2296</v>
      </c>
      <c r="D120" s="822" t="s">
        <v>2386</v>
      </c>
      <c r="E120" s="822" t="s">
        <v>2387</v>
      </c>
      <c r="F120" s="831">
        <v>0</v>
      </c>
      <c r="G120" s="831">
        <v>0</v>
      </c>
      <c r="H120" s="831"/>
      <c r="I120" s="831"/>
      <c r="J120" s="831">
        <v>0</v>
      </c>
      <c r="K120" s="831">
        <v>0</v>
      </c>
      <c r="L120" s="831"/>
      <c r="M120" s="831"/>
      <c r="N120" s="831">
        <v>0</v>
      </c>
      <c r="O120" s="831">
        <v>0</v>
      </c>
      <c r="P120" s="827"/>
      <c r="Q120" s="832"/>
    </row>
    <row r="121" spans="1:17" ht="14.45" customHeight="1" x14ac:dyDescent="0.2">
      <c r="A121" s="821" t="s">
        <v>585</v>
      </c>
      <c r="B121" s="822" t="s">
        <v>2420</v>
      </c>
      <c r="C121" s="822" t="s">
        <v>2296</v>
      </c>
      <c r="D121" s="822" t="s">
        <v>2388</v>
      </c>
      <c r="E121" s="822" t="s">
        <v>2389</v>
      </c>
      <c r="F121" s="831">
        <v>949</v>
      </c>
      <c r="G121" s="831">
        <v>0</v>
      </c>
      <c r="H121" s="831"/>
      <c r="I121" s="831">
        <v>0</v>
      </c>
      <c r="J121" s="831">
        <v>1135</v>
      </c>
      <c r="K121" s="831">
        <v>0</v>
      </c>
      <c r="L121" s="831"/>
      <c r="M121" s="831">
        <v>0</v>
      </c>
      <c r="N121" s="831">
        <v>888</v>
      </c>
      <c r="O121" s="831">
        <v>0</v>
      </c>
      <c r="P121" s="827"/>
      <c r="Q121" s="832">
        <v>0</v>
      </c>
    </row>
    <row r="122" spans="1:17" ht="14.45" customHeight="1" x14ac:dyDescent="0.2">
      <c r="A122" s="821" t="s">
        <v>585</v>
      </c>
      <c r="B122" s="822" t="s">
        <v>2420</v>
      </c>
      <c r="C122" s="822" t="s">
        <v>2296</v>
      </c>
      <c r="D122" s="822" t="s">
        <v>2491</v>
      </c>
      <c r="E122" s="822" t="s">
        <v>2492</v>
      </c>
      <c r="F122" s="831">
        <v>8</v>
      </c>
      <c r="G122" s="831">
        <v>0</v>
      </c>
      <c r="H122" s="831"/>
      <c r="I122" s="831">
        <v>0</v>
      </c>
      <c r="J122" s="831">
        <v>14</v>
      </c>
      <c r="K122" s="831">
        <v>0</v>
      </c>
      <c r="L122" s="831"/>
      <c r="M122" s="831">
        <v>0</v>
      </c>
      <c r="N122" s="831">
        <v>31</v>
      </c>
      <c r="O122" s="831">
        <v>0</v>
      </c>
      <c r="P122" s="827"/>
      <c r="Q122" s="832">
        <v>0</v>
      </c>
    </row>
    <row r="123" spans="1:17" ht="14.45" customHeight="1" x14ac:dyDescent="0.2">
      <c r="A123" s="821" t="s">
        <v>585</v>
      </c>
      <c r="B123" s="822" t="s">
        <v>2420</v>
      </c>
      <c r="C123" s="822" t="s">
        <v>2296</v>
      </c>
      <c r="D123" s="822" t="s">
        <v>2493</v>
      </c>
      <c r="E123" s="822" t="s">
        <v>2494</v>
      </c>
      <c r="F123" s="831">
        <v>14</v>
      </c>
      <c r="G123" s="831">
        <v>0</v>
      </c>
      <c r="H123" s="831"/>
      <c r="I123" s="831">
        <v>0</v>
      </c>
      <c r="J123" s="831">
        <v>16</v>
      </c>
      <c r="K123" s="831">
        <v>0</v>
      </c>
      <c r="L123" s="831"/>
      <c r="M123" s="831">
        <v>0</v>
      </c>
      <c r="N123" s="831">
        <v>31</v>
      </c>
      <c r="O123" s="831">
        <v>0</v>
      </c>
      <c r="P123" s="827"/>
      <c r="Q123" s="832">
        <v>0</v>
      </c>
    </row>
    <row r="124" spans="1:17" ht="14.45" customHeight="1" x14ac:dyDescent="0.2">
      <c r="A124" s="821" t="s">
        <v>585</v>
      </c>
      <c r="B124" s="822" t="s">
        <v>2420</v>
      </c>
      <c r="C124" s="822" t="s">
        <v>2296</v>
      </c>
      <c r="D124" s="822" t="s">
        <v>2390</v>
      </c>
      <c r="E124" s="822" t="s">
        <v>2391</v>
      </c>
      <c r="F124" s="831">
        <v>16</v>
      </c>
      <c r="G124" s="831">
        <v>0</v>
      </c>
      <c r="H124" s="831"/>
      <c r="I124" s="831">
        <v>0</v>
      </c>
      <c r="J124" s="831">
        <v>19</v>
      </c>
      <c r="K124" s="831">
        <v>0</v>
      </c>
      <c r="L124" s="831"/>
      <c r="M124" s="831">
        <v>0</v>
      </c>
      <c r="N124" s="831">
        <v>19</v>
      </c>
      <c r="O124" s="831">
        <v>0</v>
      </c>
      <c r="P124" s="827"/>
      <c r="Q124" s="832">
        <v>0</v>
      </c>
    </row>
    <row r="125" spans="1:17" ht="14.45" customHeight="1" x14ac:dyDescent="0.2">
      <c r="A125" s="821" t="s">
        <v>585</v>
      </c>
      <c r="B125" s="822" t="s">
        <v>2420</v>
      </c>
      <c r="C125" s="822" t="s">
        <v>2296</v>
      </c>
      <c r="D125" s="822" t="s">
        <v>2495</v>
      </c>
      <c r="E125" s="822" t="s">
        <v>2496</v>
      </c>
      <c r="F125" s="831">
        <v>12</v>
      </c>
      <c r="G125" s="831">
        <v>0</v>
      </c>
      <c r="H125" s="831"/>
      <c r="I125" s="831">
        <v>0</v>
      </c>
      <c r="J125" s="831">
        <v>11</v>
      </c>
      <c r="K125" s="831">
        <v>0</v>
      </c>
      <c r="L125" s="831"/>
      <c r="M125" s="831">
        <v>0</v>
      </c>
      <c r="N125" s="831">
        <v>8</v>
      </c>
      <c r="O125" s="831">
        <v>0</v>
      </c>
      <c r="P125" s="827"/>
      <c r="Q125" s="832">
        <v>0</v>
      </c>
    </row>
    <row r="126" spans="1:17" ht="14.45" customHeight="1" x14ac:dyDescent="0.2">
      <c r="A126" s="821" t="s">
        <v>585</v>
      </c>
      <c r="B126" s="822" t="s">
        <v>2420</v>
      </c>
      <c r="C126" s="822" t="s">
        <v>2296</v>
      </c>
      <c r="D126" s="822" t="s">
        <v>2392</v>
      </c>
      <c r="E126" s="822" t="s">
        <v>2393</v>
      </c>
      <c r="F126" s="831">
        <v>34</v>
      </c>
      <c r="G126" s="831">
        <v>0</v>
      </c>
      <c r="H126" s="831"/>
      <c r="I126" s="831">
        <v>0</v>
      </c>
      <c r="J126" s="831">
        <v>44</v>
      </c>
      <c r="K126" s="831">
        <v>0</v>
      </c>
      <c r="L126" s="831"/>
      <c r="M126" s="831">
        <v>0</v>
      </c>
      <c r="N126" s="831">
        <v>62</v>
      </c>
      <c r="O126" s="831">
        <v>0</v>
      </c>
      <c r="P126" s="827"/>
      <c r="Q126" s="832">
        <v>0</v>
      </c>
    </row>
    <row r="127" spans="1:17" ht="14.45" customHeight="1" x14ac:dyDescent="0.2">
      <c r="A127" s="821" t="s">
        <v>585</v>
      </c>
      <c r="B127" s="822" t="s">
        <v>2420</v>
      </c>
      <c r="C127" s="822" t="s">
        <v>2296</v>
      </c>
      <c r="D127" s="822" t="s">
        <v>2497</v>
      </c>
      <c r="E127" s="822" t="s">
        <v>2494</v>
      </c>
      <c r="F127" s="831">
        <v>4</v>
      </c>
      <c r="G127" s="831">
        <v>0</v>
      </c>
      <c r="H127" s="831"/>
      <c r="I127" s="831">
        <v>0</v>
      </c>
      <c r="J127" s="831">
        <v>5</v>
      </c>
      <c r="K127" s="831">
        <v>0</v>
      </c>
      <c r="L127" s="831"/>
      <c r="M127" s="831">
        <v>0</v>
      </c>
      <c r="N127" s="831">
        <v>1</v>
      </c>
      <c r="O127" s="831">
        <v>0</v>
      </c>
      <c r="P127" s="827"/>
      <c r="Q127" s="832">
        <v>0</v>
      </c>
    </row>
    <row r="128" spans="1:17" ht="14.45" customHeight="1" x14ac:dyDescent="0.2">
      <c r="A128" s="821" t="s">
        <v>585</v>
      </c>
      <c r="B128" s="822" t="s">
        <v>2420</v>
      </c>
      <c r="C128" s="822" t="s">
        <v>2296</v>
      </c>
      <c r="D128" s="822" t="s">
        <v>2498</v>
      </c>
      <c r="E128" s="822" t="s">
        <v>2494</v>
      </c>
      <c r="F128" s="831">
        <v>2</v>
      </c>
      <c r="G128" s="831">
        <v>0</v>
      </c>
      <c r="H128" s="831"/>
      <c r="I128" s="831">
        <v>0</v>
      </c>
      <c r="J128" s="831"/>
      <c r="K128" s="831"/>
      <c r="L128" s="831"/>
      <c r="M128" s="831"/>
      <c r="N128" s="831">
        <v>1</v>
      </c>
      <c r="O128" s="831">
        <v>0</v>
      </c>
      <c r="P128" s="827"/>
      <c r="Q128" s="832">
        <v>0</v>
      </c>
    </row>
    <row r="129" spans="1:17" ht="14.45" customHeight="1" x14ac:dyDescent="0.2">
      <c r="A129" s="821" t="s">
        <v>585</v>
      </c>
      <c r="B129" s="822" t="s">
        <v>2420</v>
      </c>
      <c r="C129" s="822" t="s">
        <v>2296</v>
      </c>
      <c r="D129" s="822" t="s">
        <v>2319</v>
      </c>
      <c r="E129" s="822" t="s">
        <v>2320</v>
      </c>
      <c r="F129" s="831">
        <v>19</v>
      </c>
      <c r="G129" s="831">
        <v>6799</v>
      </c>
      <c r="H129" s="831"/>
      <c r="I129" s="831">
        <v>357.84210526315792</v>
      </c>
      <c r="J129" s="831">
        <v>18</v>
      </c>
      <c r="K129" s="831">
        <v>6480</v>
      </c>
      <c r="L129" s="831"/>
      <c r="M129" s="831">
        <v>360</v>
      </c>
      <c r="N129" s="831">
        <v>17</v>
      </c>
      <c r="O129" s="831">
        <v>6596</v>
      </c>
      <c r="P129" s="827"/>
      <c r="Q129" s="832">
        <v>388</v>
      </c>
    </row>
    <row r="130" spans="1:17" ht="14.45" customHeight="1" x14ac:dyDescent="0.2">
      <c r="A130" s="821" t="s">
        <v>585</v>
      </c>
      <c r="B130" s="822" t="s">
        <v>2420</v>
      </c>
      <c r="C130" s="822" t="s">
        <v>2296</v>
      </c>
      <c r="D130" s="822" t="s">
        <v>2499</v>
      </c>
      <c r="E130" s="822" t="s">
        <v>2500</v>
      </c>
      <c r="F130" s="831"/>
      <c r="G130" s="831"/>
      <c r="H130" s="831"/>
      <c r="I130" s="831"/>
      <c r="J130" s="831"/>
      <c r="K130" s="831"/>
      <c r="L130" s="831"/>
      <c r="M130" s="831"/>
      <c r="N130" s="831">
        <v>0</v>
      </c>
      <c r="O130" s="831">
        <v>0</v>
      </c>
      <c r="P130" s="827"/>
      <c r="Q130" s="832"/>
    </row>
    <row r="131" spans="1:17" ht="14.45" customHeight="1" x14ac:dyDescent="0.2">
      <c r="A131" s="821" t="s">
        <v>585</v>
      </c>
      <c r="B131" s="822" t="s">
        <v>2420</v>
      </c>
      <c r="C131" s="822" t="s">
        <v>2296</v>
      </c>
      <c r="D131" s="822" t="s">
        <v>2501</v>
      </c>
      <c r="E131" s="822" t="s">
        <v>2494</v>
      </c>
      <c r="F131" s="831">
        <v>9</v>
      </c>
      <c r="G131" s="831">
        <v>0</v>
      </c>
      <c r="H131" s="831"/>
      <c r="I131" s="831">
        <v>0</v>
      </c>
      <c r="J131" s="831">
        <v>18</v>
      </c>
      <c r="K131" s="831">
        <v>0</v>
      </c>
      <c r="L131" s="831"/>
      <c r="M131" s="831">
        <v>0</v>
      </c>
      <c r="N131" s="831">
        <v>34</v>
      </c>
      <c r="O131" s="831">
        <v>0</v>
      </c>
      <c r="P131" s="827"/>
      <c r="Q131" s="832">
        <v>0</v>
      </c>
    </row>
    <row r="132" spans="1:17" ht="14.45" customHeight="1" x14ac:dyDescent="0.2">
      <c r="A132" s="821" t="s">
        <v>585</v>
      </c>
      <c r="B132" s="822" t="s">
        <v>2420</v>
      </c>
      <c r="C132" s="822" t="s">
        <v>2296</v>
      </c>
      <c r="D132" s="822" t="s">
        <v>2323</v>
      </c>
      <c r="E132" s="822" t="s">
        <v>2324</v>
      </c>
      <c r="F132" s="831">
        <v>92</v>
      </c>
      <c r="G132" s="831">
        <v>65014</v>
      </c>
      <c r="H132" s="831"/>
      <c r="I132" s="831">
        <v>706.67391304347825</v>
      </c>
      <c r="J132" s="831">
        <v>113</v>
      </c>
      <c r="K132" s="831">
        <v>80315</v>
      </c>
      <c r="L132" s="831"/>
      <c r="M132" s="831">
        <v>710.75221238938047</v>
      </c>
      <c r="N132" s="831">
        <v>139</v>
      </c>
      <c r="O132" s="831">
        <v>106182</v>
      </c>
      <c r="P132" s="827"/>
      <c r="Q132" s="832">
        <v>763.89928057553959</v>
      </c>
    </row>
    <row r="133" spans="1:17" ht="14.45" customHeight="1" x14ac:dyDescent="0.2">
      <c r="A133" s="821" t="s">
        <v>585</v>
      </c>
      <c r="B133" s="822" t="s">
        <v>2420</v>
      </c>
      <c r="C133" s="822" t="s">
        <v>2296</v>
      </c>
      <c r="D133" s="822" t="s">
        <v>2502</v>
      </c>
      <c r="E133" s="822" t="s">
        <v>2494</v>
      </c>
      <c r="F133" s="831">
        <v>2</v>
      </c>
      <c r="G133" s="831">
        <v>0</v>
      </c>
      <c r="H133" s="831"/>
      <c r="I133" s="831">
        <v>0</v>
      </c>
      <c r="J133" s="831">
        <v>6</v>
      </c>
      <c r="K133" s="831">
        <v>0</v>
      </c>
      <c r="L133" s="831"/>
      <c r="M133" s="831">
        <v>0</v>
      </c>
      <c r="N133" s="831">
        <v>1</v>
      </c>
      <c r="O133" s="831">
        <v>0</v>
      </c>
      <c r="P133" s="827"/>
      <c r="Q133" s="832">
        <v>0</v>
      </c>
    </row>
    <row r="134" spans="1:17" ht="14.45" customHeight="1" x14ac:dyDescent="0.2">
      <c r="A134" s="821" t="s">
        <v>585</v>
      </c>
      <c r="B134" s="822" t="s">
        <v>2420</v>
      </c>
      <c r="C134" s="822" t="s">
        <v>2296</v>
      </c>
      <c r="D134" s="822" t="s">
        <v>2503</v>
      </c>
      <c r="E134" s="822" t="s">
        <v>2504</v>
      </c>
      <c r="F134" s="831">
        <v>1135</v>
      </c>
      <c r="G134" s="831">
        <v>7169184</v>
      </c>
      <c r="H134" s="831"/>
      <c r="I134" s="831">
        <v>6316.4616740088104</v>
      </c>
      <c r="J134" s="831">
        <v>1390</v>
      </c>
      <c r="K134" s="831">
        <v>8787332</v>
      </c>
      <c r="L134" s="831"/>
      <c r="M134" s="831">
        <v>6321.8215827338126</v>
      </c>
      <c r="N134" s="831">
        <v>1712</v>
      </c>
      <c r="O134" s="831">
        <v>10828250</v>
      </c>
      <c r="P134" s="827"/>
      <c r="Q134" s="832">
        <v>6324.9123831775705</v>
      </c>
    </row>
    <row r="135" spans="1:17" ht="14.45" customHeight="1" x14ac:dyDescent="0.2">
      <c r="A135" s="821" t="s">
        <v>585</v>
      </c>
      <c r="B135" s="822" t="s">
        <v>2420</v>
      </c>
      <c r="C135" s="822" t="s">
        <v>2296</v>
      </c>
      <c r="D135" s="822" t="s">
        <v>2505</v>
      </c>
      <c r="E135" s="822" t="s">
        <v>2506</v>
      </c>
      <c r="F135" s="831"/>
      <c r="G135" s="831"/>
      <c r="H135" s="831"/>
      <c r="I135" s="831"/>
      <c r="J135" s="831">
        <v>1</v>
      </c>
      <c r="K135" s="831">
        <v>3653</v>
      </c>
      <c r="L135" s="831"/>
      <c r="M135" s="831">
        <v>3653</v>
      </c>
      <c r="N135" s="831"/>
      <c r="O135" s="831"/>
      <c r="P135" s="827"/>
      <c r="Q135" s="832"/>
    </row>
    <row r="136" spans="1:17" ht="14.45" customHeight="1" x14ac:dyDescent="0.2">
      <c r="A136" s="821" t="s">
        <v>585</v>
      </c>
      <c r="B136" s="822" t="s">
        <v>2420</v>
      </c>
      <c r="C136" s="822" t="s">
        <v>2296</v>
      </c>
      <c r="D136" s="822" t="s">
        <v>2507</v>
      </c>
      <c r="E136" s="822" t="s">
        <v>2508</v>
      </c>
      <c r="F136" s="831">
        <v>5</v>
      </c>
      <c r="G136" s="831">
        <v>1030</v>
      </c>
      <c r="H136" s="831"/>
      <c r="I136" s="831">
        <v>206</v>
      </c>
      <c r="J136" s="831">
        <v>7</v>
      </c>
      <c r="K136" s="831">
        <v>1449</v>
      </c>
      <c r="L136" s="831"/>
      <c r="M136" s="831">
        <v>207</v>
      </c>
      <c r="N136" s="831"/>
      <c r="O136" s="831"/>
      <c r="P136" s="827"/>
      <c r="Q136" s="832"/>
    </row>
    <row r="137" spans="1:17" ht="14.45" customHeight="1" x14ac:dyDescent="0.2">
      <c r="A137" s="821" t="s">
        <v>585</v>
      </c>
      <c r="B137" s="822" t="s">
        <v>2420</v>
      </c>
      <c r="C137" s="822" t="s">
        <v>2296</v>
      </c>
      <c r="D137" s="822" t="s">
        <v>2396</v>
      </c>
      <c r="E137" s="822" t="s">
        <v>2397</v>
      </c>
      <c r="F137" s="831">
        <v>29</v>
      </c>
      <c r="G137" s="831">
        <v>0</v>
      </c>
      <c r="H137" s="831"/>
      <c r="I137" s="831">
        <v>0</v>
      </c>
      <c r="J137" s="831">
        <v>35</v>
      </c>
      <c r="K137" s="831">
        <v>0</v>
      </c>
      <c r="L137" s="831"/>
      <c r="M137" s="831">
        <v>0</v>
      </c>
      <c r="N137" s="831">
        <v>50</v>
      </c>
      <c r="O137" s="831">
        <v>0</v>
      </c>
      <c r="P137" s="827"/>
      <c r="Q137" s="832">
        <v>0</v>
      </c>
    </row>
    <row r="138" spans="1:17" ht="14.45" customHeight="1" x14ac:dyDescent="0.2">
      <c r="A138" s="821" t="s">
        <v>585</v>
      </c>
      <c r="B138" s="822" t="s">
        <v>2420</v>
      </c>
      <c r="C138" s="822" t="s">
        <v>2296</v>
      </c>
      <c r="D138" s="822" t="s">
        <v>2509</v>
      </c>
      <c r="E138" s="822" t="s">
        <v>2510</v>
      </c>
      <c r="F138" s="831">
        <v>1</v>
      </c>
      <c r="G138" s="831">
        <v>1999</v>
      </c>
      <c r="H138" s="831"/>
      <c r="I138" s="831">
        <v>1999</v>
      </c>
      <c r="J138" s="831">
        <v>1</v>
      </c>
      <c r="K138" s="831">
        <v>2009</v>
      </c>
      <c r="L138" s="831"/>
      <c r="M138" s="831">
        <v>2009</v>
      </c>
      <c r="N138" s="831">
        <v>2</v>
      </c>
      <c r="O138" s="831">
        <v>4198</v>
      </c>
      <c r="P138" s="827"/>
      <c r="Q138" s="832">
        <v>2099</v>
      </c>
    </row>
    <row r="139" spans="1:17" ht="14.45" customHeight="1" x14ac:dyDescent="0.2">
      <c r="A139" s="821" t="s">
        <v>585</v>
      </c>
      <c r="B139" s="822" t="s">
        <v>2420</v>
      </c>
      <c r="C139" s="822" t="s">
        <v>2296</v>
      </c>
      <c r="D139" s="822" t="s">
        <v>2398</v>
      </c>
      <c r="E139" s="822" t="s">
        <v>2399</v>
      </c>
      <c r="F139" s="831">
        <v>52</v>
      </c>
      <c r="G139" s="831">
        <v>8216</v>
      </c>
      <c r="H139" s="831"/>
      <c r="I139" s="831">
        <v>158</v>
      </c>
      <c r="J139" s="831">
        <v>58</v>
      </c>
      <c r="K139" s="831">
        <v>9276</v>
      </c>
      <c r="L139" s="831"/>
      <c r="M139" s="831">
        <v>159.93103448275863</v>
      </c>
      <c r="N139" s="831">
        <v>113</v>
      </c>
      <c r="O139" s="831">
        <v>19312</v>
      </c>
      <c r="P139" s="827"/>
      <c r="Q139" s="832">
        <v>170.90265486725664</v>
      </c>
    </row>
    <row r="140" spans="1:17" ht="14.45" customHeight="1" x14ac:dyDescent="0.2">
      <c r="A140" s="821" t="s">
        <v>585</v>
      </c>
      <c r="B140" s="822" t="s">
        <v>2420</v>
      </c>
      <c r="C140" s="822" t="s">
        <v>2296</v>
      </c>
      <c r="D140" s="822" t="s">
        <v>2402</v>
      </c>
      <c r="E140" s="822" t="s">
        <v>2403</v>
      </c>
      <c r="F140" s="831"/>
      <c r="G140" s="831"/>
      <c r="H140" s="831"/>
      <c r="I140" s="831"/>
      <c r="J140" s="831"/>
      <c r="K140" s="831"/>
      <c r="L140" s="831"/>
      <c r="M140" s="831"/>
      <c r="N140" s="831">
        <v>1</v>
      </c>
      <c r="O140" s="831">
        <v>335</v>
      </c>
      <c r="P140" s="827"/>
      <c r="Q140" s="832">
        <v>335</v>
      </c>
    </row>
    <row r="141" spans="1:17" ht="14.45" customHeight="1" x14ac:dyDescent="0.2">
      <c r="A141" s="821" t="s">
        <v>585</v>
      </c>
      <c r="B141" s="822" t="s">
        <v>2420</v>
      </c>
      <c r="C141" s="822" t="s">
        <v>2296</v>
      </c>
      <c r="D141" s="822" t="s">
        <v>2511</v>
      </c>
      <c r="E141" s="822" t="s">
        <v>2512</v>
      </c>
      <c r="F141" s="831"/>
      <c r="G141" s="831"/>
      <c r="H141" s="831"/>
      <c r="I141" s="831"/>
      <c r="J141" s="831"/>
      <c r="K141" s="831"/>
      <c r="L141" s="831"/>
      <c r="M141" s="831"/>
      <c r="N141" s="831">
        <v>3</v>
      </c>
      <c r="O141" s="831">
        <v>10236</v>
      </c>
      <c r="P141" s="827"/>
      <c r="Q141" s="832">
        <v>3412</v>
      </c>
    </row>
    <row r="142" spans="1:17" ht="14.45" customHeight="1" x14ac:dyDescent="0.2">
      <c r="A142" s="821" t="s">
        <v>585</v>
      </c>
      <c r="B142" s="822" t="s">
        <v>2420</v>
      </c>
      <c r="C142" s="822" t="s">
        <v>2296</v>
      </c>
      <c r="D142" s="822" t="s">
        <v>2513</v>
      </c>
      <c r="E142" s="822" t="s">
        <v>2514</v>
      </c>
      <c r="F142" s="831">
        <v>653</v>
      </c>
      <c r="G142" s="831">
        <v>16155258</v>
      </c>
      <c r="H142" s="831"/>
      <c r="I142" s="831">
        <v>24740.058192955588</v>
      </c>
      <c r="J142" s="831">
        <v>620</v>
      </c>
      <c r="K142" s="831">
        <v>15341752</v>
      </c>
      <c r="L142" s="831"/>
      <c r="M142" s="831">
        <v>24744.761290322582</v>
      </c>
      <c r="N142" s="831">
        <v>614</v>
      </c>
      <c r="O142" s="831">
        <v>15194945</v>
      </c>
      <c r="P142" s="827"/>
      <c r="Q142" s="832">
        <v>24747.467426710096</v>
      </c>
    </row>
    <row r="143" spans="1:17" ht="14.45" customHeight="1" x14ac:dyDescent="0.2">
      <c r="A143" s="821" t="s">
        <v>585</v>
      </c>
      <c r="B143" s="822" t="s">
        <v>2420</v>
      </c>
      <c r="C143" s="822" t="s">
        <v>2296</v>
      </c>
      <c r="D143" s="822" t="s">
        <v>2515</v>
      </c>
      <c r="E143" s="822" t="s">
        <v>2516</v>
      </c>
      <c r="F143" s="831">
        <v>18</v>
      </c>
      <c r="G143" s="831">
        <v>0</v>
      </c>
      <c r="H143" s="831"/>
      <c r="I143" s="831">
        <v>0</v>
      </c>
      <c r="J143" s="831">
        <v>10</v>
      </c>
      <c r="K143" s="831">
        <v>0</v>
      </c>
      <c r="L143" s="831"/>
      <c r="M143" s="831">
        <v>0</v>
      </c>
      <c r="N143" s="831">
        <v>20</v>
      </c>
      <c r="O143" s="831">
        <v>0</v>
      </c>
      <c r="P143" s="827"/>
      <c r="Q143" s="832">
        <v>0</v>
      </c>
    </row>
    <row r="144" spans="1:17" ht="14.45" customHeight="1" x14ac:dyDescent="0.2">
      <c r="A144" s="821" t="s">
        <v>585</v>
      </c>
      <c r="B144" s="822" t="s">
        <v>2420</v>
      </c>
      <c r="C144" s="822" t="s">
        <v>2296</v>
      </c>
      <c r="D144" s="822" t="s">
        <v>2517</v>
      </c>
      <c r="E144" s="822" t="s">
        <v>2518</v>
      </c>
      <c r="F144" s="831"/>
      <c r="G144" s="831"/>
      <c r="H144" s="831"/>
      <c r="I144" s="831"/>
      <c r="J144" s="831"/>
      <c r="K144" s="831"/>
      <c r="L144" s="831"/>
      <c r="M144" s="831"/>
      <c r="N144" s="831">
        <v>1</v>
      </c>
      <c r="O144" s="831">
        <v>5511</v>
      </c>
      <c r="P144" s="827"/>
      <c r="Q144" s="832">
        <v>5511</v>
      </c>
    </row>
    <row r="145" spans="1:17" ht="14.45" customHeight="1" x14ac:dyDescent="0.2">
      <c r="A145" s="821" t="s">
        <v>585</v>
      </c>
      <c r="B145" s="822" t="s">
        <v>2420</v>
      </c>
      <c r="C145" s="822" t="s">
        <v>2296</v>
      </c>
      <c r="D145" s="822" t="s">
        <v>2519</v>
      </c>
      <c r="E145" s="822" t="s">
        <v>2494</v>
      </c>
      <c r="F145" s="831">
        <v>1</v>
      </c>
      <c r="G145" s="831">
        <v>0</v>
      </c>
      <c r="H145" s="831"/>
      <c r="I145" s="831">
        <v>0</v>
      </c>
      <c r="J145" s="831">
        <v>3</v>
      </c>
      <c r="K145" s="831">
        <v>0</v>
      </c>
      <c r="L145" s="831"/>
      <c r="M145" s="831">
        <v>0</v>
      </c>
      <c r="N145" s="831">
        <v>5</v>
      </c>
      <c r="O145" s="831">
        <v>0</v>
      </c>
      <c r="P145" s="827"/>
      <c r="Q145" s="832">
        <v>0</v>
      </c>
    </row>
    <row r="146" spans="1:17" ht="14.45" customHeight="1" x14ac:dyDescent="0.2">
      <c r="A146" s="821" t="s">
        <v>585</v>
      </c>
      <c r="B146" s="822" t="s">
        <v>2420</v>
      </c>
      <c r="C146" s="822" t="s">
        <v>2296</v>
      </c>
      <c r="D146" s="822" t="s">
        <v>2406</v>
      </c>
      <c r="E146" s="822" t="s">
        <v>2407</v>
      </c>
      <c r="F146" s="831">
        <v>5</v>
      </c>
      <c r="G146" s="831">
        <v>0</v>
      </c>
      <c r="H146" s="831"/>
      <c r="I146" s="831">
        <v>0</v>
      </c>
      <c r="J146" s="831">
        <v>11</v>
      </c>
      <c r="K146" s="831">
        <v>0</v>
      </c>
      <c r="L146" s="831"/>
      <c r="M146" s="831">
        <v>0</v>
      </c>
      <c r="N146" s="831">
        <v>5</v>
      </c>
      <c r="O146" s="831">
        <v>0</v>
      </c>
      <c r="P146" s="827"/>
      <c r="Q146" s="832">
        <v>0</v>
      </c>
    </row>
    <row r="147" spans="1:17" ht="14.45" customHeight="1" x14ac:dyDescent="0.2">
      <c r="A147" s="821" t="s">
        <v>585</v>
      </c>
      <c r="B147" s="822" t="s">
        <v>2420</v>
      </c>
      <c r="C147" s="822" t="s">
        <v>2296</v>
      </c>
      <c r="D147" s="822" t="s">
        <v>2520</v>
      </c>
      <c r="E147" s="822" t="s">
        <v>2521</v>
      </c>
      <c r="F147" s="831">
        <v>2</v>
      </c>
      <c r="G147" s="831">
        <v>9318</v>
      </c>
      <c r="H147" s="831"/>
      <c r="I147" s="831">
        <v>4659</v>
      </c>
      <c r="J147" s="831">
        <v>1</v>
      </c>
      <c r="K147" s="831">
        <v>4688</v>
      </c>
      <c r="L147" s="831"/>
      <c r="M147" s="831">
        <v>4688</v>
      </c>
      <c r="N147" s="831"/>
      <c r="O147" s="831"/>
      <c r="P147" s="827"/>
      <c r="Q147" s="832"/>
    </row>
    <row r="148" spans="1:17" ht="14.45" customHeight="1" x14ac:dyDescent="0.2">
      <c r="A148" s="821" t="s">
        <v>585</v>
      </c>
      <c r="B148" s="822" t="s">
        <v>2420</v>
      </c>
      <c r="C148" s="822" t="s">
        <v>2296</v>
      </c>
      <c r="D148" s="822" t="s">
        <v>2522</v>
      </c>
      <c r="E148" s="822" t="s">
        <v>2523</v>
      </c>
      <c r="F148" s="831">
        <v>1</v>
      </c>
      <c r="G148" s="831">
        <v>5765</v>
      </c>
      <c r="H148" s="831"/>
      <c r="I148" s="831">
        <v>5765</v>
      </c>
      <c r="J148" s="831"/>
      <c r="K148" s="831"/>
      <c r="L148" s="831"/>
      <c r="M148" s="831"/>
      <c r="N148" s="831"/>
      <c r="O148" s="831"/>
      <c r="P148" s="827"/>
      <c r="Q148" s="832"/>
    </row>
    <row r="149" spans="1:17" ht="14.45" customHeight="1" x14ac:dyDescent="0.2">
      <c r="A149" s="821" t="s">
        <v>585</v>
      </c>
      <c r="B149" s="822" t="s">
        <v>2420</v>
      </c>
      <c r="C149" s="822" t="s">
        <v>2296</v>
      </c>
      <c r="D149" s="822" t="s">
        <v>2524</v>
      </c>
      <c r="E149" s="822" t="s">
        <v>2525</v>
      </c>
      <c r="F149" s="831"/>
      <c r="G149" s="831"/>
      <c r="H149" s="831"/>
      <c r="I149" s="831"/>
      <c r="J149" s="831"/>
      <c r="K149" s="831"/>
      <c r="L149" s="831"/>
      <c r="M149" s="831"/>
      <c r="N149" s="831">
        <v>1</v>
      </c>
      <c r="O149" s="831">
        <v>8973</v>
      </c>
      <c r="P149" s="827"/>
      <c r="Q149" s="832">
        <v>8973</v>
      </c>
    </row>
    <row r="150" spans="1:17" ht="14.45" customHeight="1" x14ac:dyDescent="0.2">
      <c r="A150" s="821" t="s">
        <v>585</v>
      </c>
      <c r="B150" s="822" t="s">
        <v>2420</v>
      </c>
      <c r="C150" s="822" t="s">
        <v>2296</v>
      </c>
      <c r="D150" s="822" t="s">
        <v>2526</v>
      </c>
      <c r="E150" s="822" t="s">
        <v>2527</v>
      </c>
      <c r="F150" s="831">
        <v>236</v>
      </c>
      <c r="G150" s="831">
        <v>0</v>
      </c>
      <c r="H150" s="831"/>
      <c r="I150" s="831">
        <v>0</v>
      </c>
      <c r="J150" s="831">
        <v>63</v>
      </c>
      <c r="K150" s="831">
        <v>0</v>
      </c>
      <c r="L150" s="831"/>
      <c r="M150" s="831">
        <v>0</v>
      </c>
      <c r="N150" s="831">
        <v>99</v>
      </c>
      <c r="O150" s="831">
        <v>0</v>
      </c>
      <c r="P150" s="827"/>
      <c r="Q150" s="832">
        <v>0</v>
      </c>
    </row>
    <row r="151" spans="1:17" ht="14.45" customHeight="1" x14ac:dyDescent="0.2">
      <c r="A151" s="821" t="s">
        <v>585</v>
      </c>
      <c r="B151" s="822" t="s">
        <v>2420</v>
      </c>
      <c r="C151" s="822" t="s">
        <v>2296</v>
      </c>
      <c r="D151" s="822" t="s">
        <v>2528</v>
      </c>
      <c r="E151" s="822" t="s">
        <v>2529</v>
      </c>
      <c r="F151" s="831">
        <v>34</v>
      </c>
      <c r="G151" s="831">
        <v>53933</v>
      </c>
      <c r="H151" s="831"/>
      <c r="I151" s="831">
        <v>1586.2647058823529</v>
      </c>
      <c r="J151" s="831">
        <v>70</v>
      </c>
      <c r="K151" s="831">
        <v>111370</v>
      </c>
      <c r="L151" s="831"/>
      <c r="M151" s="831">
        <v>1591</v>
      </c>
      <c r="N151" s="831">
        <v>194</v>
      </c>
      <c r="O151" s="831">
        <v>309818</v>
      </c>
      <c r="P151" s="827"/>
      <c r="Q151" s="832">
        <v>1597</v>
      </c>
    </row>
    <row r="152" spans="1:17" ht="14.45" customHeight="1" x14ac:dyDescent="0.2">
      <c r="A152" s="821" t="s">
        <v>585</v>
      </c>
      <c r="B152" s="822" t="s">
        <v>2420</v>
      </c>
      <c r="C152" s="822" t="s">
        <v>2296</v>
      </c>
      <c r="D152" s="822" t="s">
        <v>2530</v>
      </c>
      <c r="E152" s="822" t="s">
        <v>2531</v>
      </c>
      <c r="F152" s="831"/>
      <c r="G152" s="831"/>
      <c r="H152" s="831"/>
      <c r="I152" s="831"/>
      <c r="J152" s="831">
        <v>1</v>
      </c>
      <c r="K152" s="831">
        <v>17154</v>
      </c>
      <c r="L152" s="831"/>
      <c r="M152" s="831">
        <v>17154</v>
      </c>
      <c r="N152" s="831"/>
      <c r="O152" s="831"/>
      <c r="P152" s="827"/>
      <c r="Q152" s="832"/>
    </row>
    <row r="153" spans="1:17" ht="14.45" customHeight="1" x14ac:dyDescent="0.2">
      <c r="A153" s="821" t="s">
        <v>585</v>
      </c>
      <c r="B153" s="822" t="s">
        <v>2420</v>
      </c>
      <c r="C153" s="822" t="s">
        <v>2296</v>
      </c>
      <c r="D153" s="822" t="s">
        <v>2408</v>
      </c>
      <c r="E153" s="822" t="s">
        <v>2409</v>
      </c>
      <c r="F153" s="831">
        <v>30</v>
      </c>
      <c r="G153" s="831">
        <v>0</v>
      </c>
      <c r="H153" s="831"/>
      <c r="I153" s="831">
        <v>0</v>
      </c>
      <c r="J153" s="831">
        <v>42</v>
      </c>
      <c r="K153" s="831">
        <v>0</v>
      </c>
      <c r="L153" s="831"/>
      <c r="M153" s="831">
        <v>0</v>
      </c>
      <c r="N153" s="831">
        <v>47</v>
      </c>
      <c r="O153" s="831">
        <v>0</v>
      </c>
      <c r="P153" s="827"/>
      <c r="Q153" s="832">
        <v>0</v>
      </c>
    </row>
    <row r="154" spans="1:17" ht="14.45" customHeight="1" x14ac:dyDescent="0.2">
      <c r="A154" s="821" t="s">
        <v>585</v>
      </c>
      <c r="B154" s="822" t="s">
        <v>2420</v>
      </c>
      <c r="C154" s="822" t="s">
        <v>2296</v>
      </c>
      <c r="D154" s="822" t="s">
        <v>2532</v>
      </c>
      <c r="E154" s="822" t="s">
        <v>2533</v>
      </c>
      <c r="F154" s="831"/>
      <c r="G154" s="831"/>
      <c r="H154" s="831"/>
      <c r="I154" s="831"/>
      <c r="J154" s="831"/>
      <c r="K154" s="831"/>
      <c r="L154" s="831"/>
      <c r="M154" s="831"/>
      <c r="N154" s="831">
        <v>2</v>
      </c>
      <c r="O154" s="831">
        <v>0</v>
      </c>
      <c r="P154" s="827"/>
      <c r="Q154" s="832">
        <v>0</v>
      </c>
    </row>
    <row r="155" spans="1:17" ht="14.45" customHeight="1" x14ac:dyDescent="0.2">
      <c r="A155" s="821" t="s">
        <v>585</v>
      </c>
      <c r="B155" s="822" t="s">
        <v>2420</v>
      </c>
      <c r="C155" s="822" t="s">
        <v>2296</v>
      </c>
      <c r="D155" s="822" t="s">
        <v>2335</v>
      </c>
      <c r="E155" s="822" t="s">
        <v>2336</v>
      </c>
      <c r="F155" s="831"/>
      <c r="G155" s="831"/>
      <c r="H155" s="831"/>
      <c r="I155" s="831"/>
      <c r="J155" s="831">
        <v>1</v>
      </c>
      <c r="K155" s="831">
        <v>114</v>
      </c>
      <c r="L155" s="831"/>
      <c r="M155" s="831">
        <v>114</v>
      </c>
      <c r="N155" s="831"/>
      <c r="O155" s="831"/>
      <c r="P155" s="827"/>
      <c r="Q155" s="832"/>
    </row>
    <row r="156" spans="1:17" ht="14.45" customHeight="1" x14ac:dyDescent="0.2">
      <c r="A156" s="821" t="s">
        <v>585</v>
      </c>
      <c r="B156" s="822" t="s">
        <v>2420</v>
      </c>
      <c r="C156" s="822" t="s">
        <v>2296</v>
      </c>
      <c r="D156" s="822" t="s">
        <v>2410</v>
      </c>
      <c r="E156" s="822" t="s">
        <v>2411</v>
      </c>
      <c r="F156" s="831">
        <v>22</v>
      </c>
      <c r="G156" s="831">
        <v>0</v>
      </c>
      <c r="H156" s="831"/>
      <c r="I156" s="831">
        <v>0</v>
      </c>
      <c r="J156" s="831">
        <v>37</v>
      </c>
      <c r="K156" s="831">
        <v>0</v>
      </c>
      <c r="L156" s="831"/>
      <c r="M156" s="831">
        <v>0</v>
      </c>
      <c r="N156" s="831">
        <v>34</v>
      </c>
      <c r="O156" s="831">
        <v>0</v>
      </c>
      <c r="P156" s="827"/>
      <c r="Q156" s="832">
        <v>0</v>
      </c>
    </row>
    <row r="157" spans="1:17" ht="14.45" customHeight="1" x14ac:dyDescent="0.2">
      <c r="A157" s="821" t="s">
        <v>585</v>
      </c>
      <c r="B157" s="822" t="s">
        <v>2420</v>
      </c>
      <c r="C157" s="822" t="s">
        <v>2296</v>
      </c>
      <c r="D157" s="822" t="s">
        <v>2412</v>
      </c>
      <c r="E157" s="822" t="s">
        <v>2413</v>
      </c>
      <c r="F157" s="831">
        <v>33</v>
      </c>
      <c r="G157" s="831">
        <v>0</v>
      </c>
      <c r="H157" s="831"/>
      <c r="I157" s="831">
        <v>0</v>
      </c>
      <c r="J157" s="831">
        <v>28</v>
      </c>
      <c r="K157" s="831">
        <v>0</v>
      </c>
      <c r="L157" s="831"/>
      <c r="M157" s="831">
        <v>0</v>
      </c>
      <c r="N157" s="831">
        <v>44</v>
      </c>
      <c r="O157" s="831">
        <v>0</v>
      </c>
      <c r="P157" s="827"/>
      <c r="Q157" s="832">
        <v>0</v>
      </c>
    </row>
    <row r="158" spans="1:17" ht="14.45" customHeight="1" x14ac:dyDescent="0.2">
      <c r="A158" s="821" t="s">
        <v>585</v>
      </c>
      <c r="B158" s="822" t="s">
        <v>2420</v>
      </c>
      <c r="C158" s="822" t="s">
        <v>2296</v>
      </c>
      <c r="D158" s="822" t="s">
        <v>2414</v>
      </c>
      <c r="E158" s="822" t="s">
        <v>2415</v>
      </c>
      <c r="F158" s="831">
        <v>7</v>
      </c>
      <c r="G158" s="831">
        <v>0</v>
      </c>
      <c r="H158" s="831"/>
      <c r="I158" s="831">
        <v>0</v>
      </c>
      <c r="J158" s="831">
        <v>11</v>
      </c>
      <c r="K158" s="831">
        <v>0</v>
      </c>
      <c r="L158" s="831"/>
      <c r="M158" s="831">
        <v>0</v>
      </c>
      <c r="N158" s="831">
        <v>5</v>
      </c>
      <c r="O158" s="831">
        <v>0</v>
      </c>
      <c r="P158" s="827"/>
      <c r="Q158" s="832">
        <v>0</v>
      </c>
    </row>
    <row r="159" spans="1:17" ht="14.45" customHeight="1" x14ac:dyDescent="0.2">
      <c r="A159" s="821" t="s">
        <v>585</v>
      </c>
      <c r="B159" s="822" t="s">
        <v>2420</v>
      </c>
      <c r="C159" s="822" t="s">
        <v>2296</v>
      </c>
      <c r="D159" s="822" t="s">
        <v>2416</v>
      </c>
      <c r="E159" s="822" t="s">
        <v>2417</v>
      </c>
      <c r="F159" s="831">
        <v>10</v>
      </c>
      <c r="G159" s="831">
        <v>0</v>
      </c>
      <c r="H159" s="831"/>
      <c r="I159" s="831">
        <v>0</v>
      </c>
      <c r="J159" s="831">
        <v>10</v>
      </c>
      <c r="K159" s="831">
        <v>0</v>
      </c>
      <c r="L159" s="831"/>
      <c r="M159" s="831">
        <v>0</v>
      </c>
      <c r="N159" s="831">
        <v>18</v>
      </c>
      <c r="O159" s="831">
        <v>0</v>
      </c>
      <c r="P159" s="827"/>
      <c r="Q159" s="832">
        <v>0</v>
      </c>
    </row>
    <row r="160" spans="1:17" ht="14.45" customHeight="1" x14ac:dyDescent="0.2">
      <c r="A160" s="821" t="s">
        <v>585</v>
      </c>
      <c r="B160" s="822" t="s">
        <v>2420</v>
      </c>
      <c r="C160" s="822" t="s">
        <v>2296</v>
      </c>
      <c r="D160" s="822" t="s">
        <v>2534</v>
      </c>
      <c r="E160" s="822" t="s">
        <v>2535</v>
      </c>
      <c r="F160" s="831">
        <v>3</v>
      </c>
      <c r="G160" s="831">
        <v>0</v>
      </c>
      <c r="H160" s="831"/>
      <c r="I160" s="831">
        <v>0</v>
      </c>
      <c r="J160" s="831">
        <v>2</v>
      </c>
      <c r="K160" s="831">
        <v>0</v>
      </c>
      <c r="L160" s="831"/>
      <c r="M160" s="831">
        <v>0</v>
      </c>
      <c r="N160" s="831">
        <v>4</v>
      </c>
      <c r="O160" s="831">
        <v>0</v>
      </c>
      <c r="P160" s="827"/>
      <c r="Q160" s="832">
        <v>0</v>
      </c>
    </row>
    <row r="161" spans="1:17" ht="14.45" customHeight="1" x14ac:dyDescent="0.2">
      <c r="A161" s="821" t="s">
        <v>585</v>
      </c>
      <c r="B161" s="822" t="s">
        <v>2420</v>
      </c>
      <c r="C161" s="822" t="s">
        <v>2296</v>
      </c>
      <c r="D161" s="822" t="s">
        <v>2536</v>
      </c>
      <c r="E161" s="822" t="s">
        <v>2537</v>
      </c>
      <c r="F161" s="831"/>
      <c r="G161" s="831"/>
      <c r="H161" s="831"/>
      <c r="I161" s="831"/>
      <c r="J161" s="831">
        <v>9</v>
      </c>
      <c r="K161" s="831">
        <v>143982</v>
      </c>
      <c r="L161" s="831"/>
      <c r="M161" s="831">
        <v>15998</v>
      </c>
      <c r="N161" s="831">
        <v>12</v>
      </c>
      <c r="O161" s="831">
        <v>198624</v>
      </c>
      <c r="P161" s="827"/>
      <c r="Q161" s="832">
        <v>16552</v>
      </c>
    </row>
    <row r="162" spans="1:17" ht="14.45" customHeight="1" x14ac:dyDescent="0.2">
      <c r="A162" s="821" t="s">
        <v>585</v>
      </c>
      <c r="B162" s="822" t="s">
        <v>2538</v>
      </c>
      <c r="C162" s="822" t="s">
        <v>2296</v>
      </c>
      <c r="D162" s="822" t="s">
        <v>2507</v>
      </c>
      <c r="E162" s="822" t="s">
        <v>2508</v>
      </c>
      <c r="F162" s="831">
        <v>1071</v>
      </c>
      <c r="G162" s="831">
        <v>220619</v>
      </c>
      <c r="H162" s="831"/>
      <c r="I162" s="831">
        <v>205.99346405228758</v>
      </c>
      <c r="J162" s="831">
        <v>366</v>
      </c>
      <c r="K162" s="831">
        <v>75762</v>
      </c>
      <c r="L162" s="831"/>
      <c r="M162" s="831">
        <v>207</v>
      </c>
      <c r="N162" s="831"/>
      <c r="O162" s="831"/>
      <c r="P162" s="827"/>
      <c r="Q162" s="832"/>
    </row>
    <row r="163" spans="1:17" ht="14.45" customHeight="1" x14ac:dyDescent="0.2">
      <c r="A163" s="821" t="s">
        <v>2539</v>
      </c>
      <c r="B163" s="822" t="s">
        <v>2282</v>
      </c>
      <c r="C163" s="822" t="s">
        <v>2296</v>
      </c>
      <c r="D163" s="822" t="s">
        <v>2305</v>
      </c>
      <c r="E163" s="822" t="s">
        <v>2306</v>
      </c>
      <c r="F163" s="831">
        <v>1</v>
      </c>
      <c r="G163" s="831">
        <v>38</v>
      </c>
      <c r="H163" s="831"/>
      <c r="I163" s="831">
        <v>38</v>
      </c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thickBot="1" x14ac:dyDescent="0.25">
      <c r="A164" s="813" t="s">
        <v>2539</v>
      </c>
      <c r="B164" s="814" t="s">
        <v>2282</v>
      </c>
      <c r="C164" s="814" t="s">
        <v>2296</v>
      </c>
      <c r="D164" s="814" t="s">
        <v>2319</v>
      </c>
      <c r="E164" s="814" t="s">
        <v>2320</v>
      </c>
      <c r="F164" s="833"/>
      <c r="G164" s="833"/>
      <c r="H164" s="833"/>
      <c r="I164" s="833"/>
      <c r="J164" s="833">
        <v>1</v>
      </c>
      <c r="K164" s="833">
        <v>360</v>
      </c>
      <c r="L164" s="833"/>
      <c r="M164" s="833">
        <v>360</v>
      </c>
      <c r="N164" s="833"/>
      <c r="O164" s="833"/>
      <c r="P164" s="819"/>
      <c r="Q164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FDA3B18-FE50-44E9-A6BD-AD5C2CD79140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410.81200000000001</v>
      </c>
      <c r="C5" s="114">
        <v>423.851</v>
      </c>
      <c r="D5" s="114">
        <v>505.935</v>
      </c>
      <c r="E5" s="423">
        <f>IF(OR(D5=0,B5=0),"",D5/B5)</f>
        <v>1.2315487376220753</v>
      </c>
      <c r="F5" s="129">
        <f>IF(OR(D5=0,C5=0),"",D5/C5)</f>
        <v>1.1936623955116303</v>
      </c>
      <c r="G5" s="130">
        <v>388</v>
      </c>
      <c r="H5" s="114">
        <v>426</v>
      </c>
      <c r="I5" s="114">
        <v>438</v>
      </c>
      <c r="J5" s="423">
        <f>IF(OR(I5=0,G5=0),"",I5/G5)</f>
        <v>1.1288659793814433</v>
      </c>
      <c r="K5" s="131">
        <f>IF(OR(I5=0,H5=0),"",I5/H5)</f>
        <v>1.028169014084507</v>
      </c>
      <c r="L5" s="121"/>
      <c r="M5" s="121"/>
      <c r="N5" s="7">
        <f>D5-C5</f>
        <v>82.084000000000003</v>
      </c>
      <c r="O5" s="8">
        <f>I5-H5</f>
        <v>12</v>
      </c>
      <c r="P5" s="7">
        <f>D5-B5</f>
        <v>95.12299999999999</v>
      </c>
      <c r="Q5" s="8">
        <f>I5-G5</f>
        <v>50</v>
      </c>
    </row>
    <row r="6" spans="1:17" ht="14.45" hidden="1" customHeight="1" outlineLevel="1" x14ac:dyDescent="0.2">
      <c r="A6" s="440" t="s">
        <v>168</v>
      </c>
      <c r="B6" s="120">
        <v>106.38800000000001</v>
      </c>
      <c r="C6" s="113">
        <v>111.876</v>
      </c>
      <c r="D6" s="113">
        <v>126.611</v>
      </c>
      <c r="E6" s="423">
        <f t="shared" ref="E6:E12" si="0">IF(OR(D6=0,B6=0),"",D6/B6)</f>
        <v>1.1900872278828438</v>
      </c>
      <c r="F6" s="129">
        <f t="shared" ref="F6:F12" si="1">IF(OR(D6=0,C6=0),"",D6/C6)</f>
        <v>1.1317083199256319</v>
      </c>
      <c r="G6" s="133">
        <v>176</v>
      </c>
      <c r="H6" s="113">
        <v>181</v>
      </c>
      <c r="I6" s="113">
        <v>167</v>
      </c>
      <c r="J6" s="424">
        <f t="shared" ref="J6:J12" si="2">IF(OR(I6=0,G6=0),"",I6/G6)</f>
        <v>0.94886363636363635</v>
      </c>
      <c r="K6" s="134">
        <f t="shared" ref="K6:K12" si="3">IF(OR(I6=0,H6=0),"",I6/H6)</f>
        <v>0.92265193370165743</v>
      </c>
      <c r="L6" s="121"/>
      <c r="M6" s="121"/>
      <c r="N6" s="5">
        <f t="shared" ref="N6:N13" si="4">D6-C6</f>
        <v>14.734999999999999</v>
      </c>
      <c r="O6" s="6">
        <f t="shared" ref="O6:O13" si="5">I6-H6</f>
        <v>-14</v>
      </c>
      <c r="P6" s="5">
        <f t="shared" ref="P6:P13" si="6">D6-B6</f>
        <v>20.222999999999999</v>
      </c>
      <c r="Q6" s="6">
        <f t="shared" ref="Q6:Q13" si="7">I6-G6</f>
        <v>-9</v>
      </c>
    </row>
    <row r="7" spans="1:17" ht="14.45" hidden="1" customHeight="1" outlineLevel="1" x14ac:dyDescent="0.2">
      <c r="A7" s="440" t="s">
        <v>169</v>
      </c>
      <c r="B7" s="120">
        <v>565.46500000000003</v>
      </c>
      <c r="C7" s="113">
        <v>509.66399999999999</v>
      </c>
      <c r="D7" s="113">
        <v>545.79700000000003</v>
      </c>
      <c r="E7" s="423">
        <f t="shared" si="0"/>
        <v>0.9652180064194954</v>
      </c>
      <c r="F7" s="129">
        <f t="shared" si="1"/>
        <v>1.0708957273811768</v>
      </c>
      <c r="G7" s="133">
        <v>580</v>
      </c>
      <c r="H7" s="113">
        <v>583</v>
      </c>
      <c r="I7" s="113">
        <v>560</v>
      </c>
      <c r="J7" s="424">
        <f t="shared" si="2"/>
        <v>0.96551724137931039</v>
      </c>
      <c r="K7" s="134">
        <f t="shared" si="3"/>
        <v>0.96054888507718694</v>
      </c>
      <c r="L7" s="121"/>
      <c r="M7" s="121"/>
      <c r="N7" s="5">
        <f t="shared" si="4"/>
        <v>36.133000000000038</v>
      </c>
      <c r="O7" s="6">
        <f t="shared" si="5"/>
        <v>-23</v>
      </c>
      <c r="P7" s="5">
        <f t="shared" si="6"/>
        <v>-19.668000000000006</v>
      </c>
      <c r="Q7" s="6">
        <f t="shared" si="7"/>
        <v>-20</v>
      </c>
    </row>
    <row r="8" spans="1:17" ht="14.45" hidden="1" customHeight="1" outlineLevel="1" x14ac:dyDescent="0.2">
      <c r="A8" s="440" t="s">
        <v>170</v>
      </c>
      <c r="B8" s="120">
        <v>29.805</v>
      </c>
      <c r="C8" s="113">
        <v>25.346</v>
      </c>
      <c r="D8" s="113">
        <v>29.773</v>
      </c>
      <c r="E8" s="423">
        <f t="shared" si="0"/>
        <v>0.99892635463848345</v>
      </c>
      <c r="F8" s="129">
        <f t="shared" si="1"/>
        <v>1.1746626686656672</v>
      </c>
      <c r="G8" s="133">
        <v>58</v>
      </c>
      <c r="H8" s="113">
        <v>38</v>
      </c>
      <c r="I8" s="113">
        <v>49</v>
      </c>
      <c r="J8" s="424">
        <f t="shared" si="2"/>
        <v>0.84482758620689657</v>
      </c>
      <c r="K8" s="134">
        <f t="shared" si="3"/>
        <v>1.2894736842105263</v>
      </c>
      <c r="L8" s="121"/>
      <c r="M8" s="121"/>
      <c r="N8" s="5">
        <f t="shared" si="4"/>
        <v>4.4269999999999996</v>
      </c>
      <c r="O8" s="6">
        <f t="shared" si="5"/>
        <v>11</v>
      </c>
      <c r="P8" s="5">
        <f t="shared" si="6"/>
        <v>-3.2000000000000028E-2</v>
      </c>
      <c r="Q8" s="6">
        <f t="shared" si="7"/>
        <v>-9</v>
      </c>
    </row>
    <row r="9" spans="1:17" ht="14.45" hidden="1" customHeight="1" outlineLevel="1" x14ac:dyDescent="0.2">
      <c r="A9" s="440" t="s">
        <v>171</v>
      </c>
      <c r="B9" s="120">
        <v>4.1550000000000002</v>
      </c>
      <c r="C9" s="113">
        <v>0</v>
      </c>
      <c r="D9" s="113">
        <v>0.29099999999999998</v>
      </c>
      <c r="E9" s="423">
        <f t="shared" si="0"/>
        <v>7.0036101083032487E-2</v>
      </c>
      <c r="F9" s="129" t="str">
        <f t="shared" si="1"/>
        <v/>
      </c>
      <c r="G9" s="133">
        <v>2</v>
      </c>
      <c r="H9" s="113">
        <v>0</v>
      </c>
      <c r="I9" s="113">
        <v>1</v>
      </c>
      <c r="J9" s="424">
        <f t="shared" si="2"/>
        <v>0.5</v>
      </c>
      <c r="K9" s="134" t="str">
        <f t="shared" si="3"/>
        <v/>
      </c>
      <c r="L9" s="121"/>
      <c r="M9" s="121"/>
      <c r="N9" s="5">
        <f t="shared" si="4"/>
        <v>0.29099999999999998</v>
      </c>
      <c r="O9" s="6">
        <f t="shared" si="5"/>
        <v>1</v>
      </c>
      <c r="P9" s="5">
        <f t="shared" si="6"/>
        <v>-3.8640000000000003</v>
      </c>
      <c r="Q9" s="6">
        <f t="shared" si="7"/>
        <v>-1</v>
      </c>
    </row>
    <row r="10" spans="1:17" ht="14.45" hidden="1" customHeight="1" outlineLevel="1" x14ac:dyDescent="0.2">
      <c r="A10" s="440" t="s">
        <v>172</v>
      </c>
      <c r="B10" s="120">
        <v>340.79700000000003</v>
      </c>
      <c r="C10" s="113">
        <v>221.68299999999999</v>
      </c>
      <c r="D10" s="113">
        <v>129.05799999999999</v>
      </c>
      <c r="E10" s="423">
        <f t="shared" si="0"/>
        <v>0.37869464813363962</v>
      </c>
      <c r="F10" s="129">
        <f t="shared" si="1"/>
        <v>0.58217364434801044</v>
      </c>
      <c r="G10" s="133">
        <v>208</v>
      </c>
      <c r="H10" s="113">
        <v>187</v>
      </c>
      <c r="I10" s="113">
        <v>224</v>
      </c>
      <c r="J10" s="424">
        <f t="shared" si="2"/>
        <v>1.0769230769230769</v>
      </c>
      <c r="K10" s="134">
        <f t="shared" si="3"/>
        <v>1.1978609625668448</v>
      </c>
      <c r="L10" s="121"/>
      <c r="M10" s="121"/>
      <c r="N10" s="5">
        <f t="shared" si="4"/>
        <v>-92.625</v>
      </c>
      <c r="O10" s="6">
        <f t="shared" si="5"/>
        <v>37</v>
      </c>
      <c r="P10" s="5">
        <f t="shared" si="6"/>
        <v>-211.73900000000003</v>
      </c>
      <c r="Q10" s="6">
        <f t="shared" si="7"/>
        <v>16</v>
      </c>
    </row>
    <row r="11" spans="1:17" ht="14.45" hidden="1" customHeight="1" outlineLevel="1" x14ac:dyDescent="0.2">
      <c r="A11" s="440" t="s">
        <v>173</v>
      </c>
      <c r="B11" s="120">
        <v>16.059000000000001</v>
      </c>
      <c r="C11" s="113">
        <v>158.137</v>
      </c>
      <c r="D11" s="113">
        <v>27.143999999999998</v>
      </c>
      <c r="E11" s="423">
        <f t="shared" si="0"/>
        <v>1.6902671399215392</v>
      </c>
      <c r="F11" s="129">
        <f t="shared" si="1"/>
        <v>0.17164863377957087</v>
      </c>
      <c r="G11" s="133">
        <v>26</v>
      </c>
      <c r="H11" s="113">
        <v>40</v>
      </c>
      <c r="I11" s="113">
        <v>50</v>
      </c>
      <c r="J11" s="424">
        <f t="shared" si="2"/>
        <v>1.9230769230769231</v>
      </c>
      <c r="K11" s="134">
        <f t="shared" si="3"/>
        <v>1.25</v>
      </c>
      <c r="L11" s="121"/>
      <c r="M11" s="121"/>
      <c r="N11" s="5">
        <f t="shared" si="4"/>
        <v>-130.99299999999999</v>
      </c>
      <c r="O11" s="6">
        <f t="shared" si="5"/>
        <v>10</v>
      </c>
      <c r="P11" s="5">
        <f t="shared" si="6"/>
        <v>11.084999999999997</v>
      </c>
      <c r="Q11" s="6">
        <f t="shared" si="7"/>
        <v>24</v>
      </c>
    </row>
    <row r="12" spans="1:17" ht="14.45" hidden="1" customHeight="1" outlineLevel="1" thickBot="1" x14ac:dyDescent="0.25">
      <c r="A12" s="441" t="s">
        <v>208</v>
      </c>
      <c r="B12" s="238">
        <v>0</v>
      </c>
      <c r="C12" s="239">
        <v>0.66700000000000004</v>
      </c>
      <c r="D12" s="239">
        <v>15.234</v>
      </c>
      <c r="E12" s="423" t="str">
        <f t="shared" si="0"/>
        <v/>
      </c>
      <c r="F12" s="129">
        <f t="shared" si="1"/>
        <v>22.83958020989505</v>
      </c>
      <c r="G12" s="241">
        <v>0</v>
      </c>
      <c r="H12" s="239">
        <v>2</v>
      </c>
      <c r="I12" s="239">
        <v>1</v>
      </c>
      <c r="J12" s="425" t="str">
        <f t="shared" si="2"/>
        <v/>
      </c>
      <c r="K12" s="242">
        <f t="shared" si="3"/>
        <v>0.5</v>
      </c>
      <c r="L12" s="121"/>
      <c r="M12" s="121"/>
      <c r="N12" s="243">
        <f t="shared" si="4"/>
        <v>14.567</v>
      </c>
      <c r="O12" s="244">
        <f t="shared" si="5"/>
        <v>-1</v>
      </c>
      <c r="P12" s="243">
        <f t="shared" si="6"/>
        <v>15.234</v>
      </c>
      <c r="Q12" s="244">
        <f t="shared" si="7"/>
        <v>1</v>
      </c>
    </row>
    <row r="13" spans="1:17" ht="14.45" customHeight="1" collapsed="1" thickBot="1" x14ac:dyDescent="0.25">
      <c r="A13" s="117" t="s">
        <v>3</v>
      </c>
      <c r="B13" s="115">
        <f>SUM(B5:B12)</f>
        <v>1473.481</v>
      </c>
      <c r="C13" s="116">
        <f>SUM(C5:C12)</f>
        <v>1451.2239999999999</v>
      </c>
      <c r="D13" s="116">
        <f>SUM(D5:D12)</f>
        <v>1379.8429999999998</v>
      </c>
      <c r="E13" s="419">
        <f>IF(OR(D13=0,B13=0),0,D13/B13)</f>
        <v>0.93645116564109065</v>
      </c>
      <c r="F13" s="135">
        <f>IF(OR(D13=0,C13=0),0,D13/C13)</f>
        <v>0.95081324454391603</v>
      </c>
      <c r="G13" s="136">
        <f>SUM(G5:G12)</f>
        <v>1438</v>
      </c>
      <c r="H13" s="116">
        <f>SUM(H5:H12)</f>
        <v>1457</v>
      </c>
      <c r="I13" s="116">
        <f>SUM(I5:I12)</f>
        <v>1490</v>
      </c>
      <c r="J13" s="419">
        <f>IF(OR(I13=0,G13=0),0,I13/G13)</f>
        <v>1.0361613351877608</v>
      </c>
      <c r="K13" s="137">
        <f>IF(OR(I13=0,H13=0),0,I13/H13)</f>
        <v>1.0226492793411119</v>
      </c>
      <c r="L13" s="121"/>
      <c r="M13" s="121"/>
      <c r="N13" s="127">
        <f t="shared" si="4"/>
        <v>-71.381000000000085</v>
      </c>
      <c r="O13" s="138">
        <f t="shared" si="5"/>
        <v>33</v>
      </c>
      <c r="P13" s="127">
        <f t="shared" si="6"/>
        <v>-93.638000000000147</v>
      </c>
      <c r="Q13" s="138">
        <f t="shared" si="7"/>
        <v>52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8.3699999999999992</v>
      </c>
      <c r="C18" s="114">
        <v>23.722999999999999</v>
      </c>
      <c r="D18" s="114">
        <v>2.37</v>
      </c>
      <c r="E18" s="423">
        <f>IF(OR(D18=0,B18=0),"",D18/B18)</f>
        <v>0.28315412186379935</v>
      </c>
      <c r="F18" s="129">
        <f>IF(OR(D18=0,C18=0),"",D18/C18)</f>
        <v>9.9903047675251877E-2</v>
      </c>
      <c r="G18" s="119">
        <v>6</v>
      </c>
      <c r="H18" s="114">
        <v>9</v>
      </c>
      <c r="I18" s="114">
        <v>6</v>
      </c>
      <c r="J18" s="423">
        <f>IF(OR(I18=0,G18=0),"",I18/G18)</f>
        <v>1</v>
      </c>
      <c r="K18" s="131">
        <f>IF(OR(I18=0,H18=0),"",I18/H18)</f>
        <v>0.66666666666666663</v>
      </c>
      <c r="L18" s="663">
        <v>0.91871999999999998</v>
      </c>
      <c r="M18" s="664"/>
      <c r="N18" s="145">
        <f t="shared" ref="N18:N26" si="8">D18-C18</f>
        <v>-21.352999999999998</v>
      </c>
      <c r="O18" s="146">
        <f t="shared" ref="O18:O26" si="9">I18-H18</f>
        <v>-3</v>
      </c>
      <c r="P18" s="145">
        <f t="shared" ref="P18:P26" si="10">D18-B18</f>
        <v>-5.9999999999999991</v>
      </c>
      <c r="Q18" s="146">
        <f t="shared" ref="Q18:Q26" si="11">I18-G18</f>
        <v>0</v>
      </c>
    </row>
    <row r="19" spans="1:17" ht="14.45" hidden="1" customHeight="1" outlineLevel="1" x14ac:dyDescent="0.2">
      <c r="A19" s="440" t="s">
        <v>168</v>
      </c>
      <c r="B19" s="120">
        <v>0.66500000000000004</v>
      </c>
      <c r="C19" s="113">
        <v>0.48799999999999999</v>
      </c>
      <c r="D19" s="113">
        <v>0.72</v>
      </c>
      <c r="E19" s="424">
        <f t="shared" ref="E19:E25" si="12">IF(OR(D19=0,B19=0),"",D19/B19)</f>
        <v>1.0827067669172932</v>
      </c>
      <c r="F19" s="132">
        <f t="shared" ref="F19:F25" si="13">IF(OR(D19=0,C19=0),"",D19/C19)</f>
        <v>1.4754098360655739</v>
      </c>
      <c r="G19" s="120">
        <v>2</v>
      </c>
      <c r="H19" s="113">
        <v>1</v>
      </c>
      <c r="I19" s="113">
        <v>3</v>
      </c>
      <c r="J19" s="424">
        <f t="shared" ref="J19:J25" si="14">IF(OR(I19=0,G19=0),"",I19/G19)</f>
        <v>1.5</v>
      </c>
      <c r="K19" s="134">
        <f t="shared" ref="K19:K25" si="15">IF(OR(I19=0,H19=0),"",I19/H19)</f>
        <v>3</v>
      </c>
      <c r="L19" s="663">
        <v>0.99456</v>
      </c>
      <c r="M19" s="664"/>
      <c r="N19" s="147">
        <f t="shared" si="8"/>
        <v>0.23199999999999998</v>
      </c>
      <c r="O19" s="148">
        <f t="shared" si="9"/>
        <v>2</v>
      </c>
      <c r="P19" s="147">
        <f t="shared" si="10"/>
        <v>5.4999999999999938E-2</v>
      </c>
      <c r="Q19" s="148">
        <f t="shared" si="11"/>
        <v>1</v>
      </c>
    </row>
    <row r="20" spans="1:17" ht="14.45" hidden="1" customHeight="1" outlineLevel="1" x14ac:dyDescent="0.2">
      <c r="A20" s="440" t="s">
        <v>169</v>
      </c>
      <c r="B20" s="120">
        <v>18.241</v>
      </c>
      <c r="C20" s="113">
        <v>4.7619999999999996</v>
      </c>
      <c r="D20" s="113">
        <v>1.583</v>
      </c>
      <c r="E20" s="424">
        <f t="shared" si="12"/>
        <v>8.6782522887999564E-2</v>
      </c>
      <c r="F20" s="132">
        <f t="shared" si="13"/>
        <v>0.33242335153296937</v>
      </c>
      <c r="G20" s="120">
        <v>8</v>
      </c>
      <c r="H20" s="113">
        <v>15</v>
      </c>
      <c r="I20" s="113">
        <v>5</v>
      </c>
      <c r="J20" s="424">
        <f t="shared" si="14"/>
        <v>0.625</v>
      </c>
      <c r="K20" s="134">
        <f t="shared" si="15"/>
        <v>0.33333333333333331</v>
      </c>
      <c r="L20" s="663">
        <v>0.96671999999999991</v>
      </c>
      <c r="M20" s="664"/>
      <c r="N20" s="147">
        <f t="shared" si="8"/>
        <v>-3.1789999999999994</v>
      </c>
      <c r="O20" s="148">
        <f t="shared" si="9"/>
        <v>-10</v>
      </c>
      <c r="P20" s="147">
        <f t="shared" si="10"/>
        <v>-16.658000000000001</v>
      </c>
      <c r="Q20" s="148">
        <f t="shared" si="11"/>
        <v>-3</v>
      </c>
    </row>
    <row r="21" spans="1:17" ht="14.45" hidden="1" customHeight="1" outlineLevel="1" x14ac:dyDescent="0.2">
      <c r="A21" s="440" t="s">
        <v>170</v>
      </c>
      <c r="B21" s="120">
        <v>0</v>
      </c>
      <c r="C21" s="113">
        <v>0</v>
      </c>
      <c r="D21" s="113">
        <v>0.745</v>
      </c>
      <c r="E21" s="424" t="str">
        <f t="shared" si="12"/>
        <v/>
      </c>
      <c r="F21" s="132" t="str">
        <f t="shared" si="13"/>
        <v/>
      </c>
      <c r="G21" s="120">
        <v>0</v>
      </c>
      <c r="H21" s="113">
        <v>0</v>
      </c>
      <c r="I21" s="113">
        <v>2</v>
      </c>
      <c r="J21" s="424" t="str">
        <f t="shared" si="14"/>
        <v/>
      </c>
      <c r="K21" s="134" t="str">
        <f t="shared" si="15"/>
        <v/>
      </c>
      <c r="L21" s="663">
        <v>1.11744</v>
      </c>
      <c r="M21" s="664"/>
      <c r="N21" s="147">
        <f t="shared" si="8"/>
        <v>0.745</v>
      </c>
      <c r="O21" s="148">
        <f t="shared" si="9"/>
        <v>2</v>
      </c>
      <c r="P21" s="147">
        <f t="shared" si="10"/>
        <v>0.745</v>
      </c>
      <c r="Q21" s="148">
        <f t="shared" si="11"/>
        <v>2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1.2050000000000001</v>
      </c>
      <c r="C23" s="113">
        <v>38.674999999999997</v>
      </c>
      <c r="D23" s="113">
        <v>3.8610000000000002</v>
      </c>
      <c r="E23" s="424">
        <f t="shared" si="12"/>
        <v>3.2041493775933612</v>
      </c>
      <c r="F23" s="132">
        <f t="shared" si="13"/>
        <v>9.9831932773109255E-2</v>
      </c>
      <c r="G23" s="120">
        <v>5</v>
      </c>
      <c r="H23" s="113">
        <v>5</v>
      </c>
      <c r="I23" s="113">
        <v>9</v>
      </c>
      <c r="J23" s="424">
        <f t="shared" si="14"/>
        <v>1.8</v>
      </c>
      <c r="K23" s="134">
        <f t="shared" si="15"/>
        <v>1.8</v>
      </c>
      <c r="L23" s="663">
        <v>0.98495999999999995</v>
      </c>
      <c r="M23" s="664"/>
      <c r="N23" s="147">
        <f t="shared" si="8"/>
        <v>-34.814</v>
      </c>
      <c r="O23" s="148">
        <f t="shared" si="9"/>
        <v>4</v>
      </c>
      <c r="P23" s="147">
        <f t="shared" si="10"/>
        <v>2.6560000000000001</v>
      </c>
      <c r="Q23" s="148">
        <f t="shared" si="11"/>
        <v>4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0</v>
      </c>
      <c r="D24" s="113">
        <v>0.25700000000000001</v>
      </c>
      <c r="E24" s="424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1</v>
      </c>
      <c r="J24" s="424" t="str">
        <f t="shared" si="14"/>
        <v/>
      </c>
      <c r="K24" s="134" t="str">
        <f t="shared" si="15"/>
        <v/>
      </c>
      <c r="L24" s="663">
        <v>1.0147199999999998</v>
      </c>
      <c r="M24" s="664"/>
      <c r="N24" s="147">
        <f t="shared" si="8"/>
        <v>0.25700000000000001</v>
      </c>
      <c r="O24" s="148">
        <f t="shared" si="9"/>
        <v>1</v>
      </c>
      <c r="P24" s="147">
        <f t="shared" si="10"/>
        <v>0.25700000000000001</v>
      </c>
      <c r="Q24" s="148">
        <f t="shared" si="11"/>
        <v>1</v>
      </c>
    </row>
    <row r="25" spans="1:17" ht="14.45" hidden="1" customHeight="1" outlineLevel="1" thickBot="1" x14ac:dyDescent="0.25">
      <c r="A25" s="441" t="s">
        <v>208</v>
      </c>
      <c r="B25" s="238">
        <v>0</v>
      </c>
      <c r="C25" s="239">
        <v>0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4" t="s">
        <v>3</v>
      </c>
      <c r="B26" s="149">
        <f>SUM(B18:B25)</f>
        <v>28.481000000000002</v>
      </c>
      <c r="C26" s="150">
        <f>SUM(C18:C25)</f>
        <v>67.647999999999996</v>
      </c>
      <c r="D26" s="150">
        <f>SUM(D18:D25)</f>
        <v>9.5359999999999996</v>
      </c>
      <c r="E26" s="420">
        <f>IF(OR(D26=0,B26=0),0,D26/B26)</f>
        <v>0.33481970436431302</v>
      </c>
      <c r="F26" s="151">
        <f>IF(OR(D26=0,C26=0),0,D26/C26)</f>
        <v>0.14096499526963102</v>
      </c>
      <c r="G26" s="149">
        <f>SUM(G18:G25)</f>
        <v>21</v>
      </c>
      <c r="H26" s="150">
        <f>SUM(H18:H25)</f>
        <v>30</v>
      </c>
      <c r="I26" s="150">
        <f>SUM(I18:I25)</f>
        <v>26</v>
      </c>
      <c r="J26" s="420">
        <f>IF(OR(I26=0,G26=0),0,I26/G26)</f>
        <v>1.2380952380952381</v>
      </c>
      <c r="K26" s="152">
        <f>IF(OR(I26=0,H26=0),0,I26/H26)</f>
        <v>0.8666666666666667</v>
      </c>
      <c r="L26" s="121"/>
      <c r="M26" s="121"/>
      <c r="N26" s="143">
        <f t="shared" si="8"/>
        <v>-58.111999999999995</v>
      </c>
      <c r="O26" s="153">
        <f t="shared" si="9"/>
        <v>-4</v>
      </c>
      <c r="P26" s="143">
        <f t="shared" si="10"/>
        <v>-18.945</v>
      </c>
      <c r="Q26" s="153">
        <f t="shared" si="11"/>
        <v>5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402.44200000000001</v>
      </c>
      <c r="C44" s="114">
        <v>400.12799999999999</v>
      </c>
      <c r="D44" s="114">
        <v>503.565</v>
      </c>
      <c r="E44" s="423">
        <f>IF(OR(D44=0,B44=0),"",D44/B44)</f>
        <v>1.2512734754324846</v>
      </c>
      <c r="F44" s="129">
        <f>IF(OR(D44=0,C44=0),"",D44/C44)</f>
        <v>1.2585097768714011</v>
      </c>
      <c r="G44" s="130">
        <v>382</v>
      </c>
      <c r="H44" s="114">
        <v>417</v>
      </c>
      <c r="I44" s="114">
        <v>432</v>
      </c>
      <c r="J44" s="423">
        <f>IF(OR(I44=0,G44=0),"",I44/G44)</f>
        <v>1.130890052356021</v>
      </c>
      <c r="K44" s="131">
        <f>IF(OR(I44=0,H44=0),"",I44/H44)</f>
        <v>1.0359712230215827</v>
      </c>
      <c r="L44" s="155"/>
      <c r="M44" s="155"/>
      <c r="N44" s="145">
        <f t="shared" ref="N44:N52" si="24">D44-C44</f>
        <v>103.43700000000001</v>
      </c>
      <c r="O44" s="146">
        <f t="shared" ref="O44:O52" si="25">I44-H44</f>
        <v>15</v>
      </c>
      <c r="P44" s="145">
        <f t="shared" ref="P44:P52" si="26">D44-B44</f>
        <v>101.12299999999999</v>
      </c>
      <c r="Q44" s="146">
        <f t="shared" ref="Q44:Q52" si="27">I44-G44</f>
        <v>50</v>
      </c>
    </row>
    <row r="45" spans="1:17" ht="14.45" hidden="1" customHeight="1" outlineLevel="1" x14ac:dyDescent="0.2">
      <c r="A45" s="440" t="s">
        <v>168</v>
      </c>
      <c r="B45" s="120">
        <v>105.723</v>
      </c>
      <c r="C45" s="113">
        <v>111.38800000000001</v>
      </c>
      <c r="D45" s="113">
        <v>125.89100000000001</v>
      </c>
      <c r="E45" s="424">
        <f t="shared" ref="E45:E51" si="28">IF(OR(D45=0,B45=0),"",D45/B45)</f>
        <v>1.1907626533488456</v>
      </c>
      <c r="F45" s="132">
        <f t="shared" ref="F45:F51" si="29">IF(OR(D45=0,C45=0),"",D45/C45)</f>
        <v>1.130202535282077</v>
      </c>
      <c r="G45" s="133">
        <v>174</v>
      </c>
      <c r="H45" s="113">
        <v>180</v>
      </c>
      <c r="I45" s="113">
        <v>164</v>
      </c>
      <c r="J45" s="424">
        <f t="shared" ref="J45:J51" si="30">IF(OR(I45=0,G45=0),"",I45/G45)</f>
        <v>0.94252873563218387</v>
      </c>
      <c r="K45" s="134">
        <f t="shared" ref="K45:K51" si="31">IF(OR(I45=0,H45=0),"",I45/H45)</f>
        <v>0.91111111111111109</v>
      </c>
      <c r="L45" s="155"/>
      <c r="M45" s="155"/>
      <c r="N45" s="147">
        <f t="shared" si="24"/>
        <v>14.503</v>
      </c>
      <c r="O45" s="148">
        <f t="shared" si="25"/>
        <v>-16</v>
      </c>
      <c r="P45" s="147">
        <f t="shared" si="26"/>
        <v>20.168000000000006</v>
      </c>
      <c r="Q45" s="148">
        <f t="shared" si="27"/>
        <v>-10</v>
      </c>
    </row>
    <row r="46" spans="1:17" ht="14.45" hidden="1" customHeight="1" outlineLevel="1" x14ac:dyDescent="0.2">
      <c r="A46" s="440" t="s">
        <v>169</v>
      </c>
      <c r="B46" s="120">
        <v>547.22400000000005</v>
      </c>
      <c r="C46" s="113">
        <v>504.90199999999999</v>
      </c>
      <c r="D46" s="113">
        <v>544.21400000000006</v>
      </c>
      <c r="E46" s="424">
        <f t="shared" si="28"/>
        <v>0.99449951025539818</v>
      </c>
      <c r="F46" s="132">
        <f t="shared" si="29"/>
        <v>1.0778606541467455</v>
      </c>
      <c r="G46" s="133">
        <v>572</v>
      </c>
      <c r="H46" s="113">
        <v>568</v>
      </c>
      <c r="I46" s="113">
        <v>555</v>
      </c>
      <c r="J46" s="424">
        <f t="shared" si="30"/>
        <v>0.97027972027972031</v>
      </c>
      <c r="K46" s="134">
        <f t="shared" si="31"/>
        <v>0.977112676056338</v>
      </c>
      <c r="L46" s="155"/>
      <c r="M46" s="155"/>
      <c r="N46" s="147">
        <f t="shared" si="24"/>
        <v>39.312000000000069</v>
      </c>
      <c r="O46" s="148">
        <f t="shared" si="25"/>
        <v>-13</v>
      </c>
      <c r="P46" s="147">
        <f t="shared" si="26"/>
        <v>-3.0099999999999909</v>
      </c>
      <c r="Q46" s="148">
        <f t="shared" si="27"/>
        <v>-17</v>
      </c>
    </row>
    <row r="47" spans="1:17" ht="14.45" hidden="1" customHeight="1" outlineLevel="1" x14ac:dyDescent="0.2">
      <c r="A47" s="440" t="s">
        <v>170</v>
      </c>
      <c r="B47" s="120">
        <v>29.805</v>
      </c>
      <c r="C47" s="113">
        <v>25.346</v>
      </c>
      <c r="D47" s="113">
        <v>29.027999999999999</v>
      </c>
      <c r="E47" s="424">
        <f t="shared" si="28"/>
        <v>0.97393054856567685</v>
      </c>
      <c r="F47" s="132">
        <f t="shared" si="29"/>
        <v>1.1452694705278939</v>
      </c>
      <c r="G47" s="133">
        <v>58</v>
      </c>
      <c r="H47" s="113">
        <v>38</v>
      </c>
      <c r="I47" s="113">
        <v>47</v>
      </c>
      <c r="J47" s="424">
        <f t="shared" si="30"/>
        <v>0.81034482758620685</v>
      </c>
      <c r="K47" s="134">
        <f t="shared" si="31"/>
        <v>1.236842105263158</v>
      </c>
      <c r="L47" s="155"/>
      <c r="M47" s="155"/>
      <c r="N47" s="147">
        <f t="shared" si="24"/>
        <v>3.6819999999999986</v>
      </c>
      <c r="O47" s="148">
        <f t="shared" si="25"/>
        <v>9</v>
      </c>
      <c r="P47" s="147">
        <f t="shared" si="26"/>
        <v>-0.77700000000000102</v>
      </c>
      <c r="Q47" s="148">
        <f t="shared" si="27"/>
        <v>-11</v>
      </c>
    </row>
    <row r="48" spans="1:17" ht="14.45" hidden="1" customHeight="1" outlineLevel="1" x14ac:dyDescent="0.2">
      <c r="A48" s="440" t="s">
        <v>171</v>
      </c>
      <c r="B48" s="120">
        <v>4.1550000000000002</v>
      </c>
      <c r="C48" s="113">
        <v>0</v>
      </c>
      <c r="D48" s="113">
        <v>0.29099999999999998</v>
      </c>
      <c r="E48" s="424">
        <f t="shared" si="28"/>
        <v>7.0036101083032487E-2</v>
      </c>
      <c r="F48" s="132" t="str">
        <f t="shared" si="29"/>
        <v/>
      </c>
      <c r="G48" s="133">
        <v>2</v>
      </c>
      <c r="H48" s="113">
        <v>0</v>
      </c>
      <c r="I48" s="113">
        <v>1</v>
      </c>
      <c r="J48" s="424">
        <f t="shared" si="30"/>
        <v>0.5</v>
      </c>
      <c r="K48" s="134" t="str">
        <f t="shared" si="31"/>
        <v/>
      </c>
      <c r="L48" s="155"/>
      <c r="M48" s="155"/>
      <c r="N48" s="147">
        <f t="shared" si="24"/>
        <v>0.29099999999999998</v>
      </c>
      <c r="O48" s="148">
        <f t="shared" si="25"/>
        <v>1</v>
      </c>
      <c r="P48" s="147">
        <f t="shared" si="26"/>
        <v>-3.8640000000000003</v>
      </c>
      <c r="Q48" s="148">
        <f t="shared" si="27"/>
        <v>-1</v>
      </c>
    </row>
    <row r="49" spans="1:17" ht="14.45" hidden="1" customHeight="1" outlineLevel="1" x14ac:dyDescent="0.2">
      <c r="A49" s="440" t="s">
        <v>172</v>
      </c>
      <c r="B49" s="120">
        <v>339.59199999999998</v>
      </c>
      <c r="C49" s="113">
        <v>183.00800000000001</v>
      </c>
      <c r="D49" s="113">
        <v>125.197</v>
      </c>
      <c r="E49" s="424">
        <f t="shared" si="28"/>
        <v>0.36866887323611869</v>
      </c>
      <c r="F49" s="132">
        <f t="shared" si="29"/>
        <v>0.68410670571778276</v>
      </c>
      <c r="G49" s="133">
        <v>203</v>
      </c>
      <c r="H49" s="113">
        <v>182</v>
      </c>
      <c r="I49" s="113">
        <v>215</v>
      </c>
      <c r="J49" s="424">
        <f t="shared" si="30"/>
        <v>1.0591133004926108</v>
      </c>
      <c r="K49" s="134">
        <f t="shared" si="31"/>
        <v>1.1813186813186813</v>
      </c>
      <c r="L49" s="155"/>
      <c r="M49" s="155"/>
      <c r="N49" s="147">
        <f t="shared" si="24"/>
        <v>-57.811000000000007</v>
      </c>
      <c r="O49" s="148">
        <f t="shared" si="25"/>
        <v>33</v>
      </c>
      <c r="P49" s="147">
        <f t="shared" si="26"/>
        <v>-214.39499999999998</v>
      </c>
      <c r="Q49" s="148">
        <f t="shared" si="27"/>
        <v>12</v>
      </c>
    </row>
    <row r="50" spans="1:17" ht="14.45" hidden="1" customHeight="1" outlineLevel="1" x14ac:dyDescent="0.2">
      <c r="A50" s="440" t="s">
        <v>173</v>
      </c>
      <c r="B50" s="120">
        <v>16.059000000000001</v>
      </c>
      <c r="C50" s="113">
        <v>158.137</v>
      </c>
      <c r="D50" s="113">
        <v>26.887</v>
      </c>
      <c r="E50" s="424">
        <f t="shared" si="28"/>
        <v>1.6742636527803723</v>
      </c>
      <c r="F50" s="132">
        <f t="shared" si="29"/>
        <v>0.1700234606701784</v>
      </c>
      <c r="G50" s="133">
        <v>26</v>
      </c>
      <c r="H50" s="113">
        <v>40</v>
      </c>
      <c r="I50" s="113">
        <v>49</v>
      </c>
      <c r="J50" s="424">
        <f t="shared" si="30"/>
        <v>1.8846153846153846</v>
      </c>
      <c r="K50" s="134">
        <f t="shared" si="31"/>
        <v>1.2250000000000001</v>
      </c>
      <c r="L50" s="155"/>
      <c r="M50" s="155"/>
      <c r="N50" s="147">
        <f t="shared" si="24"/>
        <v>-131.25</v>
      </c>
      <c r="O50" s="148">
        <f t="shared" si="25"/>
        <v>9</v>
      </c>
      <c r="P50" s="147">
        <f t="shared" si="26"/>
        <v>10.827999999999999</v>
      </c>
      <c r="Q50" s="148">
        <f t="shared" si="27"/>
        <v>23</v>
      </c>
    </row>
    <row r="51" spans="1:17" ht="14.45" hidden="1" customHeight="1" outlineLevel="1" thickBot="1" x14ac:dyDescent="0.25">
      <c r="A51" s="441" t="s">
        <v>208</v>
      </c>
      <c r="B51" s="238">
        <v>0</v>
      </c>
      <c r="C51" s="239">
        <v>0.66700000000000004</v>
      </c>
      <c r="D51" s="239">
        <v>15.234</v>
      </c>
      <c r="E51" s="425" t="str">
        <f t="shared" si="28"/>
        <v/>
      </c>
      <c r="F51" s="240">
        <f t="shared" si="29"/>
        <v>22.83958020989505</v>
      </c>
      <c r="G51" s="241">
        <v>0</v>
      </c>
      <c r="H51" s="239">
        <v>2</v>
      </c>
      <c r="I51" s="239">
        <v>1</v>
      </c>
      <c r="J51" s="425" t="str">
        <f t="shared" si="30"/>
        <v/>
      </c>
      <c r="K51" s="242">
        <f t="shared" si="31"/>
        <v>0.5</v>
      </c>
      <c r="L51" s="155"/>
      <c r="M51" s="155"/>
      <c r="N51" s="245">
        <f t="shared" si="24"/>
        <v>14.567</v>
      </c>
      <c r="O51" s="246">
        <f t="shared" si="25"/>
        <v>-1</v>
      </c>
      <c r="P51" s="245">
        <f t="shared" si="26"/>
        <v>15.234</v>
      </c>
      <c r="Q51" s="246">
        <f t="shared" si="27"/>
        <v>1</v>
      </c>
    </row>
    <row r="52" spans="1:17" ht="14.45" customHeight="1" collapsed="1" thickBot="1" x14ac:dyDescent="0.25">
      <c r="A52" s="442" t="s">
        <v>3</v>
      </c>
      <c r="B52" s="409">
        <f>SUM(B44:B51)</f>
        <v>1445.0000000000002</v>
      </c>
      <c r="C52" s="410">
        <f>SUM(C44:C51)</f>
        <v>1383.5759999999998</v>
      </c>
      <c r="D52" s="410">
        <f>SUM(D44:D51)</f>
        <v>1370.307</v>
      </c>
      <c r="E52" s="422">
        <f>IF(OR(D52=0,B52=0),0,D52/B52)</f>
        <v>0.94830934256055355</v>
      </c>
      <c r="F52" s="411">
        <f>IF(OR(D52=0,C52=0),0,D52/C52)</f>
        <v>0.9904096341653803</v>
      </c>
      <c r="G52" s="412">
        <f>SUM(G44:G51)</f>
        <v>1417</v>
      </c>
      <c r="H52" s="410">
        <f>SUM(H44:H51)</f>
        <v>1427</v>
      </c>
      <c r="I52" s="410">
        <f>SUM(I44:I51)</f>
        <v>1464</v>
      </c>
      <c r="J52" s="422">
        <f>IF(OR(I52=0,G52=0),0,I52/G52)</f>
        <v>1.0331686661961892</v>
      </c>
      <c r="K52" s="413">
        <f>IF(OR(I52=0,H52=0),0,I52/H52)</f>
        <v>1.0259285213735108</v>
      </c>
      <c r="L52" s="155"/>
      <c r="M52" s="155"/>
      <c r="N52" s="414">
        <f t="shared" si="24"/>
        <v>-13.268999999999778</v>
      </c>
      <c r="O52" s="415">
        <f t="shared" si="25"/>
        <v>37</v>
      </c>
      <c r="P52" s="414">
        <f t="shared" si="26"/>
        <v>-74.693000000000211</v>
      </c>
      <c r="Q52" s="415">
        <f t="shared" si="27"/>
        <v>47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DBCDE588-5A1E-45DE-B724-0FC69EDD3D2E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1226</v>
      </c>
      <c r="C33" s="199">
        <v>1121</v>
      </c>
      <c r="D33" s="84">
        <f>IF(C33="","",C33-B33)</f>
        <v>-105</v>
      </c>
      <c r="E33" s="85">
        <f>IF(C33="","",C33/B33)</f>
        <v>0.91435562805872761</v>
      </c>
      <c r="F33" s="86">
        <v>145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2518</v>
      </c>
      <c r="C34" s="200">
        <v>2157</v>
      </c>
      <c r="D34" s="87">
        <f t="shared" ref="D34:D45" si="0">IF(C34="","",C34-B34)</f>
        <v>-361</v>
      </c>
      <c r="E34" s="88">
        <f t="shared" ref="E34:E45" si="1">IF(C34="","",C34/B34)</f>
        <v>0.85663224781572678</v>
      </c>
      <c r="F34" s="89">
        <v>206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4160</v>
      </c>
      <c r="C35" s="200">
        <v>3423</v>
      </c>
      <c r="D35" s="87">
        <f t="shared" si="0"/>
        <v>-737</v>
      </c>
      <c r="E35" s="88">
        <f t="shared" si="1"/>
        <v>0.82283653846153848</v>
      </c>
      <c r="F35" s="89">
        <v>297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5294</v>
      </c>
      <c r="C36" s="200">
        <v>4432</v>
      </c>
      <c r="D36" s="87">
        <f t="shared" si="0"/>
        <v>-862</v>
      </c>
      <c r="E36" s="88">
        <f t="shared" si="1"/>
        <v>0.83717415942576501</v>
      </c>
      <c r="F36" s="89">
        <v>411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6665</v>
      </c>
      <c r="C37" s="200">
        <v>5577</v>
      </c>
      <c r="D37" s="87">
        <f t="shared" si="0"/>
        <v>-1088</v>
      </c>
      <c r="E37" s="88">
        <f t="shared" si="1"/>
        <v>0.83675918979744934</v>
      </c>
      <c r="F37" s="89">
        <v>465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8126</v>
      </c>
      <c r="C38" s="200">
        <v>6728</v>
      </c>
      <c r="D38" s="87">
        <f t="shared" si="0"/>
        <v>-1398</v>
      </c>
      <c r="E38" s="88">
        <f t="shared" si="1"/>
        <v>0.82795963573714004</v>
      </c>
      <c r="F38" s="89">
        <v>539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9984</v>
      </c>
      <c r="C39" s="200">
        <v>8368</v>
      </c>
      <c r="D39" s="87">
        <f t="shared" si="0"/>
        <v>-1616</v>
      </c>
      <c r="E39" s="88">
        <f t="shared" si="1"/>
        <v>0.83814102564102566</v>
      </c>
      <c r="F39" s="89">
        <v>689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FAE98737-F966-4236-AA73-79851646B177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4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2612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1" t="s">
        <v>2541</v>
      </c>
      <c r="B5" s="922">
        <v>1</v>
      </c>
      <c r="C5" s="923">
        <v>16.55</v>
      </c>
      <c r="D5" s="924">
        <v>15</v>
      </c>
      <c r="E5" s="925">
        <v>1</v>
      </c>
      <c r="F5" s="926">
        <v>13.87</v>
      </c>
      <c r="G5" s="927">
        <v>63</v>
      </c>
      <c r="H5" s="928"/>
      <c r="I5" s="929"/>
      <c r="J5" s="930"/>
      <c r="K5" s="931">
        <v>13.87</v>
      </c>
      <c r="L5" s="928">
        <v>11</v>
      </c>
      <c r="M5" s="928">
        <v>72</v>
      </c>
      <c r="N5" s="932">
        <v>24</v>
      </c>
      <c r="O5" s="928" t="s">
        <v>2542</v>
      </c>
      <c r="P5" s="933" t="s">
        <v>2543</v>
      </c>
      <c r="Q5" s="934">
        <f>H5-B5</f>
        <v>-1</v>
      </c>
      <c r="R5" s="949">
        <f>I5-C5</f>
        <v>-16.55</v>
      </c>
      <c r="S5" s="934">
        <f>H5-E5</f>
        <v>-1</v>
      </c>
      <c r="T5" s="949">
        <f>I5-F5</f>
        <v>-13.87</v>
      </c>
      <c r="U5" s="959" t="s">
        <v>329</v>
      </c>
      <c r="V5" s="922" t="s">
        <v>329</v>
      </c>
      <c r="W5" s="922" t="s">
        <v>329</v>
      </c>
      <c r="X5" s="960" t="s">
        <v>329</v>
      </c>
      <c r="Y5" s="961"/>
    </row>
    <row r="6" spans="1:25" ht="14.45" customHeight="1" x14ac:dyDescent="0.2">
      <c r="A6" s="919" t="s">
        <v>2544</v>
      </c>
      <c r="B6" s="900">
        <v>1</v>
      </c>
      <c r="C6" s="901">
        <v>7.09</v>
      </c>
      <c r="D6" s="902">
        <v>10</v>
      </c>
      <c r="E6" s="883"/>
      <c r="F6" s="884"/>
      <c r="G6" s="885"/>
      <c r="H6" s="886"/>
      <c r="I6" s="887"/>
      <c r="J6" s="888"/>
      <c r="K6" s="889">
        <v>7.09</v>
      </c>
      <c r="L6" s="886">
        <v>5</v>
      </c>
      <c r="M6" s="886">
        <v>45</v>
      </c>
      <c r="N6" s="890">
        <v>15</v>
      </c>
      <c r="O6" s="886" t="s">
        <v>2542</v>
      </c>
      <c r="P6" s="903" t="s">
        <v>2545</v>
      </c>
      <c r="Q6" s="891">
        <f t="shared" ref="Q6:R44" si="0">H6-B6</f>
        <v>-1</v>
      </c>
      <c r="R6" s="950">
        <f t="shared" si="0"/>
        <v>-7.09</v>
      </c>
      <c r="S6" s="891">
        <f t="shared" ref="S6:S44" si="1">H6-E6</f>
        <v>0</v>
      </c>
      <c r="T6" s="950">
        <f t="shared" ref="T6:T44" si="2">I6-F6</f>
        <v>0</v>
      </c>
      <c r="U6" s="957" t="s">
        <v>329</v>
      </c>
      <c r="V6" s="900" t="s">
        <v>329</v>
      </c>
      <c r="W6" s="900" t="s">
        <v>329</v>
      </c>
      <c r="X6" s="955" t="s">
        <v>329</v>
      </c>
      <c r="Y6" s="953"/>
    </row>
    <row r="7" spans="1:25" ht="14.45" customHeight="1" x14ac:dyDescent="0.2">
      <c r="A7" s="920" t="s">
        <v>2546</v>
      </c>
      <c r="B7" s="906"/>
      <c r="C7" s="907"/>
      <c r="D7" s="904"/>
      <c r="E7" s="908">
        <v>1</v>
      </c>
      <c r="F7" s="909">
        <v>7.77</v>
      </c>
      <c r="G7" s="892">
        <v>10</v>
      </c>
      <c r="H7" s="910"/>
      <c r="I7" s="911"/>
      <c r="J7" s="893"/>
      <c r="K7" s="912">
        <v>7.77</v>
      </c>
      <c r="L7" s="910">
        <v>5</v>
      </c>
      <c r="M7" s="910">
        <v>45</v>
      </c>
      <c r="N7" s="913">
        <v>15</v>
      </c>
      <c r="O7" s="910" t="s">
        <v>2542</v>
      </c>
      <c r="P7" s="914" t="s">
        <v>2547</v>
      </c>
      <c r="Q7" s="915">
        <f t="shared" si="0"/>
        <v>0</v>
      </c>
      <c r="R7" s="951">
        <f t="shared" si="0"/>
        <v>0</v>
      </c>
      <c r="S7" s="915">
        <f t="shared" si="1"/>
        <v>-1</v>
      </c>
      <c r="T7" s="951">
        <f t="shared" si="2"/>
        <v>-7.77</v>
      </c>
      <c r="U7" s="958" t="s">
        <v>329</v>
      </c>
      <c r="V7" s="906" t="s">
        <v>329</v>
      </c>
      <c r="W7" s="906" t="s">
        <v>329</v>
      </c>
      <c r="X7" s="956" t="s">
        <v>329</v>
      </c>
      <c r="Y7" s="954"/>
    </row>
    <row r="8" spans="1:25" ht="14.45" customHeight="1" x14ac:dyDescent="0.2">
      <c r="A8" s="919" t="s">
        <v>2548</v>
      </c>
      <c r="B8" s="900"/>
      <c r="C8" s="901"/>
      <c r="D8" s="902"/>
      <c r="E8" s="883">
        <v>1</v>
      </c>
      <c r="F8" s="884">
        <v>37.869999999999997</v>
      </c>
      <c r="G8" s="885">
        <v>58</v>
      </c>
      <c r="H8" s="886"/>
      <c r="I8" s="887"/>
      <c r="J8" s="888"/>
      <c r="K8" s="889">
        <v>37.869999999999997</v>
      </c>
      <c r="L8" s="886">
        <v>43</v>
      </c>
      <c r="M8" s="886">
        <v>207</v>
      </c>
      <c r="N8" s="890">
        <v>69</v>
      </c>
      <c r="O8" s="886" t="s">
        <v>2542</v>
      </c>
      <c r="P8" s="903" t="s">
        <v>2549</v>
      </c>
      <c r="Q8" s="891">
        <f t="shared" si="0"/>
        <v>0</v>
      </c>
      <c r="R8" s="950">
        <f t="shared" si="0"/>
        <v>0</v>
      </c>
      <c r="S8" s="891">
        <f t="shared" si="1"/>
        <v>-1</v>
      </c>
      <c r="T8" s="950">
        <f t="shared" si="2"/>
        <v>-37.869999999999997</v>
      </c>
      <c r="U8" s="957" t="s">
        <v>329</v>
      </c>
      <c r="V8" s="900" t="s">
        <v>329</v>
      </c>
      <c r="W8" s="900" t="s">
        <v>329</v>
      </c>
      <c r="X8" s="955" t="s">
        <v>329</v>
      </c>
      <c r="Y8" s="953"/>
    </row>
    <row r="9" spans="1:25" ht="14.45" customHeight="1" x14ac:dyDescent="0.2">
      <c r="A9" s="919" t="s">
        <v>2550</v>
      </c>
      <c r="B9" s="900"/>
      <c r="C9" s="901"/>
      <c r="D9" s="902"/>
      <c r="E9" s="905"/>
      <c r="F9" s="887"/>
      <c r="G9" s="888"/>
      <c r="H9" s="883">
        <v>1</v>
      </c>
      <c r="I9" s="884">
        <v>1.24</v>
      </c>
      <c r="J9" s="885">
        <v>2</v>
      </c>
      <c r="K9" s="889">
        <v>1.24</v>
      </c>
      <c r="L9" s="886">
        <v>2</v>
      </c>
      <c r="M9" s="886">
        <v>15</v>
      </c>
      <c r="N9" s="890">
        <v>5</v>
      </c>
      <c r="O9" s="886" t="s">
        <v>2542</v>
      </c>
      <c r="P9" s="903" t="s">
        <v>2551</v>
      </c>
      <c r="Q9" s="891">
        <f t="shared" si="0"/>
        <v>1</v>
      </c>
      <c r="R9" s="950">
        <f t="shared" si="0"/>
        <v>1.24</v>
      </c>
      <c r="S9" s="891">
        <f t="shared" si="1"/>
        <v>1</v>
      </c>
      <c r="T9" s="950">
        <f t="shared" si="2"/>
        <v>1.24</v>
      </c>
      <c r="U9" s="957">
        <v>5</v>
      </c>
      <c r="V9" s="900">
        <v>2</v>
      </c>
      <c r="W9" s="900">
        <v>-3</v>
      </c>
      <c r="X9" s="955">
        <v>0.4</v>
      </c>
      <c r="Y9" s="953"/>
    </row>
    <row r="10" spans="1:25" ht="14.45" customHeight="1" x14ac:dyDescent="0.2">
      <c r="A10" s="919" t="s">
        <v>2552</v>
      </c>
      <c r="B10" s="900"/>
      <c r="C10" s="901"/>
      <c r="D10" s="902"/>
      <c r="E10" s="883">
        <v>2</v>
      </c>
      <c r="F10" s="884">
        <v>0.71</v>
      </c>
      <c r="G10" s="885">
        <v>1</v>
      </c>
      <c r="H10" s="886"/>
      <c r="I10" s="887"/>
      <c r="J10" s="888"/>
      <c r="K10" s="889">
        <v>0.35</v>
      </c>
      <c r="L10" s="886">
        <v>1</v>
      </c>
      <c r="M10" s="886">
        <v>12</v>
      </c>
      <c r="N10" s="890">
        <v>4</v>
      </c>
      <c r="O10" s="886" t="s">
        <v>2542</v>
      </c>
      <c r="P10" s="903" t="s">
        <v>2553</v>
      </c>
      <c r="Q10" s="891">
        <f t="shared" si="0"/>
        <v>0</v>
      </c>
      <c r="R10" s="950">
        <f t="shared" si="0"/>
        <v>0</v>
      </c>
      <c r="S10" s="891">
        <f t="shared" si="1"/>
        <v>-2</v>
      </c>
      <c r="T10" s="950">
        <f t="shared" si="2"/>
        <v>-0.71</v>
      </c>
      <c r="U10" s="957" t="s">
        <v>329</v>
      </c>
      <c r="V10" s="900" t="s">
        <v>329</v>
      </c>
      <c r="W10" s="900" t="s">
        <v>329</v>
      </c>
      <c r="X10" s="955" t="s">
        <v>329</v>
      </c>
      <c r="Y10" s="953"/>
    </row>
    <row r="11" spans="1:25" ht="14.45" customHeight="1" x14ac:dyDescent="0.2">
      <c r="A11" s="919" t="s">
        <v>2554</v>
      </c>
      <c r="B11" s="900"/>
      <c r="C11" s="901"/>
      <c r="D11" s="902"/>
      <c r="E11" s="905"/>
      <c r="F11" s="887"/>
      <c r="G11" s="888"/>
      <c r="H11" s="883">
        <v>1</v>
      </c>
      <c r="I11" s="884">
        <v>0.86</v>
      </c>
      <c r="J11" s="894">
        <v>20</v>
      </c>
      <c r="K11" s="889">
        <v>0.86</v>
      </c>
      <c r="L11" s="886">
        <v>3</v>
      </c>
      <c r="M11" s="886">
        <v>27</v>
      </c>
      <c r="N11" s="890">
        <v>9</v>
      </c>
      <c r="O11" s="886" t="s">
        <v>2542</v>
      </c>
      <c r="P11" s="903" t="s">
        <v>2555</v>
      </c>
      <c r="Q11" s="891">
        <f t="shared" si="0"/>
        <v>1</v>
      </c>
      <c r="R11" s="950">
        <f t="shared" si="0"/>
        <v>0.86</v>
      </c>
      <c r="S11" s="891">
        <f t="shared" si="1"/>
        <v>1</v>
      </c>
      <c r="T11" s="950">
        <f t="shared" si="2"/>
        <v>0.86</v>
      </c>
      <c r="U11" s="957">
        <v>9</v>
      </c>
      <c r="V11" s="900">
        <v>20</v>
      </c>
      <c r="W11" s="900">
        <v>11</v>
      </c>
      <c r="X11" s="955">
        <v>2.2222222222222223</v>
      </c>
      <c r="Y11" s="953">
        <v>11</v>
      </c>
    </row>
    <row r="12" spans="1:25" ht="14.45" customHeight="1" x14ac:dyDescent="0.2">
      <c r="A12" s="919" t="s">
        <v>2556</v>
      </c>
      <c r="B12" s="900">
        <v>8</v>
      </c>
      <c r="C12" s="901">
        <v>1.41</v>
      </c>
      <c r="D12" s="902">
        <v>2</v>
      </c>
      <c r="E12" s="905">
        <v>5</v>
      </c>
      <c r="F12" s="887">
        <v>0.88</v>
      </c>
      <c r="G12" s="888">
        <v>2.4</v>
      </c>
      <c r="H12" s="883">
        <v>6</v>
      </c>
      <c r="I12" s="884">
        <v>1.06</v>
      </c>
      <c r="J12" s="885">
        <v>2</v>
      </c>
      <c r="K12" s="889">
        <v>0.18</v>
      </c>
      <c r="L12" s="886">
        <v>1</v>
      </c>
      <c r="M12" s="886">
        <v>5</v>
      </c>
      <c r="N12" s="890">
        <v>2</v>
      </c>
      <c r="O12" s="886" t="s">
        <v>2542</v>
      </c>
      <c r="P12" s="903" t="s">
        <v>2557</v>
      </c>
      <c r="Q12" s="891">
        <f t="shared" si="0"/>
        <v>-2</v>
      </c>
      <c r="R12" s="950">
        <f t="shared" si="0"/>
        <v>-0.34999999999999987</v>
      </c>
      <c r="S12" s="891">
        <f t="shared" si="1"/>
        <v>1</v>
      </c>
      <c r="T12" s="950">
        <f t="shared" si="2"/>
        <v>0.18000000000000005</v>
      </c>
      <c r="U12" s="957">
        <v>12</v>
      </c>
      <c r="V12" s="900">
        <v>12</v>
      </c>
      <c r="W12" s="900">
        <v>0</v>
      </c>
      <c r="X12" s="955">
        <v>1</v>
      </c>
      <c r="Y12" s="953">
        <v>4</v>
      </c>
    </row>
    <row r="13" spans="1:25" ht="14.45" customHeight="1" x14ac:dyDescent="0.2">
      <c r="A13" s="920" t="s">
        <v>2558</v>
      </c>
      <c r="B13" s="906">
        <v>1</v>
      </c>
      <c r="C13" s="907">
        <v>0.28999999999999998</v>
      </c>
      <c r="D13" s="904">
        <v>1</v>
      </c>
      <c r="E13" s="916">
        <v>1</v>
      </c>
      <c r="F13" s="911">
        <v>0.28999999999999998</v>
      </c>
      <c r="G13" s="893">
        <v>3</v>
      </c>
      <c r="H13" s="908">
        <v>6</v>
      </c>
      <c r="I13" s="909">
        <v>1.72</v>
      </c>
      <c r="J13" s="895">
        <v>2.5</v>
      </c>
      <c r="K13" s="912">
        <v>0.28999999999999998</v>
      </c>
      <c r="L13" s="910">
        <v>1</v>
      </c>
      <c r="M13" s="910">
        <v>5</v>
      </c>
      <c r="N13" s="913">
        <v>2</v>
      </c>
      <c r="O13" s="910" t="s">
        <v>2542</v>
      </c>
      <c r="P13" s="914" t="s">
        <v>2559</v>
      </c>
      <c r="Q13" s="915">
        <f t="shared" si="0"/>
        <v>5</v>
      </c>
      <c r="R13" s="951">
        <f t="shared" si="0"/>
        <v>1.43</v>
      </c>
      <c r="S13" s="915">
        <f t="shared" si="1"/>
        <v>5</v>
      </c>
      <c r="T13" s="951">
        <f t="shared" si="2"/>
        <v>1.43</v>
      </c>
      <c r="U13" s="958">
        <v>12</v>
      </c>
      <c r="V13" s="906">
        <v>15</v>
      </c>
      <c r="W13" s="906">
        <v>3</v>
      </c>
      <c r="X13" s="956">
        <v>1.25</v>
      </c>
      <c r="Y13" s="954">
        <v>4</v>
      </c>
    </row>
    <row r="14" spans="1:25" ht="14.45" customHeight="1" x14ac:dyDescent="0.2">
      <c r="A14" s="920" t="s">
        <v>2560</v>
      </c>
      <c r="B14" s="906">
        <v>2</v>
      </c>
      <c r="C14" s="907">
        <v>0.98</v>
      </c>
      <c r="D14" s="904">
        <v>1.5</v>
      </c>
      <c r="E14" s="916">
        <v>6</v>
      </c>
      <c r="F14" s="911">
        <v>3.09</v>
      </c>
      <c r="G14" s="893">
        <v>2.7</v>
      </c>
      <c r="H14" s="908">
        <v>4</v>
      </c>
      <c r="I14" s="909">
        <v>2.5099999999999998</v>
      </c>
      <c r="J14" s="892">
        <v>2</v>
      </c>
      <c r="K14" s="912">
        <v>0.49</v>
      </c>
      <c r="L14" s="910">
        <v>1</v>
      </c>
      <c r="M14" s="910">
        <v>5</v>
      </c>
      <c r="N14" s="913">
        <v>2</v>
      </c>
      <c r="O14" s="910" t="s">
        <v>2542</v>
      </c>
      <c r="P14" s="914" t="s">
        <v>2561</v>
      </c>
      <c r="Q14" s="915">
        <f t="shared" si="0"/>
        <v>2</v>
      </c>
      <c r="R14" s="951">
        <f t="shared" si="0"/>
        <v>1.5299999999999998</v>
      </c>
      <c r="S14" s="915">
        <f t="shared" si="1"/>
        <v>-2</v>
      </c>
      <c r="T14" s="951">
        <f t="shared" si="2"/>
        <v>-0.58000000000000007</v>
      </c>
      <c r="U14" s="958">
        <v>8</v>
      </c>
      <c r="V14" s="906">
        <v>8</v>
      </c>
      <c r="W14" s="906">
        <v>0</v>
      </c>
      <c r="X14" s="956">
        <v>1</v>
      </c>
      <c r="Y14" s="954">
        <v>2</v>
      </c>
    </row>
    <row r="15" spans="1:25" ht="14.45" customHeight="1" x14ac:dyDescent="0.2">
      <c r="A15" s="919" t="s">
        <v>2562</v>
      </c>
      <c r="B15" s="896">
        <v>4</v>
      </c>
      <c r="C15" s="897">
        <v>200.32</v>
      </c>
      <c r="D15" s="898">
        <v>87.8</v>
      </c>
      <c r="E15" s="905">
        <v>3</v>
      </c>
      <c r="F15" s="887">
        <v>150.24</v>
      </c>
      <c r="G15" s="888">
        <v>87.7</v>
      </c>
      <c r="H15" s="886">
        <v>1</v>
      </c>
      <c r="I15" s="887">
        <v>32.78</v>
      </c>
      <c r="J15" s="888">
        <v>18</v>
      </c>
      <c r="K15" s="889">
        <v>50.08</v>
      </c>
      <c r="L15" s="886">
        <v>28</v>
      </c>
      <c r="M15" s="886">
        <v>252</v>
      </c>
      <c r="N15" s="890">
        <v>84</v>
      </c>
      <c r="O15" s="886" t="s">
        <v>2563</v>
      </c>
      <c r="P15" s="903" t="s">
        <v>2564</v>
      </c>
      <c r="Q15" s="891">
        <f t="shared" si="0"/>
        <v>-3</v>
      </c>
      <c r="R15" s="950">
        <f t="shared" si="0"/>
        <v>-167.54</v>
      </c>
      <c r="S15" s="891">
        <f t="shared" si="1"/>
        <v>-2</v>
      </c>
      <c r="T15" s="950">
        <f t="shared" si="2"/>
        <v>-117.46000000000001</v>
      </c>
      <c r="U15" s="957">
        <v>84</v>
      </c>
      <c r="V15" s="900">
        <v>18</v>
      </c>
      <c r="W15" s="900">
        <v>-66</v>
      </c>
      <c r="X15" s="955">
        <v>0.21428571428571427</v>
      </c>
      <c r="Y15" s="953"/>
    </row>
    <row r="16" spans="1:25" ht="14.45" customHeight="1" x14ac:dyDescent="0.2">
      <c r="A16" s="919" t="s">
        <v>2565</v>
      </c>
      <c r="B16" s="900"/>
      <c r="C16" s="901"/>
      <c r="D16" s="902"/>
      <c r="E16" s="883">
        <v>1</v>
      </c>
      <c r="F16" s="884">
        <v>12.84</v>
      </c>
      <c r="G16" s="885">
        <v>27</v>
      </c>
      <c r="H16" s="886"/>
      <c r="I16" s="887"/>
      <c r="J16" s="888"/>
      <c r="K16" s="889">
        <v>12.84</v>
      </c>
      <c r="L16" s="886">
        <v>9</v>
      </c>
      <c r="M16" s="886">
        <v>78</v>
      </c>
      <c r="N16" s="890">
        <v>26</v>
      </c>
      <c r="O16" s="886" t="s">
        <v>2563</v>
      </c>
      <c r="P16" s="903" t="s">
        <v>2566</v>
      </c>
      <c r="Q16" s="891">
        <f t="shared" si="0"/>
        <v>0</v>
      </c>
      <c r="R16" s="950">
        <f t="shared" si="0"/>
        <v>0</v>
      </c>
      <c r="S16" s="891">
        <f t="shared" si="1"/>
        <v>-1</v>
      </c>
      <c r="T16" s="950">
        <f t="shared" si="2"/>
        <v>-12.84</v>
      </c>
      <c r="U16" s="957" t="s">
        <v>329</v>
      </c>
      <c r="V16" s="900" t="s">
        <v>329</v>
      </c>
      <c r="W16" s="900" t="s">
        <v>329</v>
      </c>
      <c r="X16" s="955" t="s">
        <v>329</v>
      </c>
      <c r="Y16" s="953"/>
    </row>
    <row r="17" spans="1:25" ht="14.45" customHeight="1" x14ac:dyDescent="0.2">
      <c r="A17" s="920" t="s">
        <v>2567</v>
      </c>
      <c r="B17" s="906">
        <v>10</v>
      </c>
      <c r="C17" s="907">
        <v>286.42</v>
      </c>
      <c r="D17" s="904">
        <v>77.3</v>
      </c>
      <c r="E17" s="908">
        <v>9</v>
      </c>
      <c r="F17" s="909">
        <v>270.39</v>
      </c>
      <c r="G17" s="892">
        <v>64</v>
      </c>
      <c r="H17" s="910">
        <v>6</v>
      </c>
      <c r="I17" s="911">
        <v>180.26</v>
      </c>
      <c r="J17" s="895">
        <v>72.8</v>
      </c>
      <c r="K17" s="912">
        <v>30.04</v>
      </c>
      <c r="L17" s="910">
        <v>22</v>
      </c>
      <c r="M17" s="910">
        <v>198</v>
      </c>
      <c r="N17" s="913">
        <v>66</v>
      </c>
      <c r="O17" s="910" t="s">
        <v>2563</v>
      </c>
      <c r="P17" s="914" t="s">
        <v>2566</v>
      </c>
      <c r="Q17" s="915">
        <f t="shared" si="0"/>
        <v>-4</v>
      </c>
      <c r="R17" s="951">
        <f t="shared" si="0"/>
        <v>-106.16000000000003</v>
      </c>
      <c r="S17" s="915">
        <f t="shared" si="1"/>
        <v>-3</v>
      </c>
      <c r="T17" s="951">
        <f t="shared" si="2"/>
        <v>-90.13</v>
      </c>
      <c r="U17" s="958">
        <v>396</v>
      </c>
      <c r="V17" s="906">
        <v>436.79999999999995</v>
      </c>
      <c r="W17" s="906">
        <v>40.799999999999955</v>
      </c>
      <c r="X17" s="956">
        <v>1.1030303030303028</v>
      </c>
      <c r="Y17" s="954">
        <v>81</v>
      </c>
    </row>
    <row r="18" spans="1:25" ht="14.45" customHeight="1" x14ac:dyDescent="0.2">
      <c r="A18" s="919" t="s">
        <v>2568</v>
      </c>
      <c r="B18" s="900">
        <v>1</v>
      </c>
      <c r="C18" s="901">
        <v>33.799999999999997</v>
      </c>
      <c r="D18" s="902">
        <v>60</v>
      </c>
      <c r="E18" s="883">
        <v>1</v>
      </c>
      <c r="F18" s="884">
        <v>33.799999999999997</v>
      </c>
      <c r="G18" s="885">
        <v>34</v>
      </c>
      <c r="H18" s="886"/>
      <c r="I18" s="887"/>
      <c r="J18" s="888"/>
      <c r="K18" s="889">
        <v>33.799999999999997</v>
      </c>
      <c r="L18" s="886">
        <v>23</v>
      </c>
      <c r="M18" s="886">
        <v>207</v>
      </c>
      <c r="N18" s="890">
        <v>69</v>
      </c>
      <c r="O18" s="886" t="s">
        <v>2563</v>
      </c>
      <c r="P18" s="903" t="s">
        <v>2569</v>
      </c>
      <c r="Q18" s="891">
        <f t="shared" si="0"/>
        <v>-1</v>
      </c>
      <c r="R18" s="950">
        <f t="shared" si="0"/>
        <v>-33.799999999999997</v>
      </c>
      <c r="S18" s="891">
        <f t="shared" si="1"/>
        <v>-1</v>
      </c>
      <c r="T18" s="950">
        <f t="shared" si="2"/>
        <v>-33.799999999999997</v>
      </c>
      <c r="U18" s="957" t="s">
        <v>329</v>
      </c>
      <c r="V18" s="900" t="s">
        <v>329</v>
      </c>
      <c r="W18" s="900" t="s">
        <v>329</v>
      </c>
      <c r="X18" s="955" t="s">
        <v>329</v>
      </c>
      <c r="Y18" s="953"/>
    </row>
    <row r="19" spans="1:25" ht="14.45" customHeight="1" x14ac:dyDescent="0.2">
      <c r="A19" s="919" t="s">
        <v>2570</v>
      </c>
      <c r="B19" s="900">
        <v>1</v>
      </c>
      <c r="C19" s="901">
        <v>8.43</v>
      </c>
      <c r="D19" s="902">
        <v>17</v>
      </c>
      <c r="E19" s="905"/>
      <c r="F19" s="887"/>
      <c r="G19" s="888"/>
      <c r="H19" s="883">
        <v>3</v>
      </c>
      <c r="I19" s="884">
        <v>23.43</v>
      </c>
      <c r="J19" s="885">
        <v>19</v>
      </c>
      <c r="K19" s="889">
        <v>8.43</v>
      </c>
      <c r="L19" s="886">
        <v>9</v>
      </c>
      <c r="M19" s="886">
        <v>81</v>
      </c>
      <c r="N19" s="890">
        <v>27</v>
      </c>
      <c r="O19" s="886" t="s">
        <v>2563</v>
      </c>
      <c r="P19" s="903" t="s">
        <v>2571</v>
      </c>
      <c r="Q19" s="891">
        <f t="shared" si="0"/>
        <v>2</v>
      </c>
      <c r="R19" s="950">
        <f t="shared" si="0"/>
        <v>15</v>
      </c>
      <c r="S19" s="891">
        <f t="shared" si="1"/>
        <v>3</v>
      </c>
      <c r="T19" s="950">
        <f t="shared" si="2"/>
        <v>23.43</v>
      </c>
      <c r="U19" s="957">
        <v>81</v>
      </c>
      <c r="V19" s="900">
        <v>57</v>
      </c>
      <c r="W19" s="900">
        <v>-24</v>
      </c>
      <c r="X19" s="955">
        <v>0.70370370370370372</v>
      </c>
      <c r="Y19" s="953">
        <v>3</v>
      </c>
    </row>
    <row r="20" spans="1:25" ht="14.45" customHeight="1" x14ac:dyDescent="0.2">
      <c r="A20" s="920" t="s">
        <v>2572</v>
      </c>
      <c r="B20" s="906">
        <v>12</v>
      </c>
      <c r="C20" s="907">
        <v>181.16</v>
      </c>
      <c r="D20" s="904">
        <v>39.5</v>
      </c>
      <c r="E20" s="916">
        <v>8</v>
      </c>
      <c r="F20" s="911">
        <v>120.71</v>
      </c>
      <c r="G20" s="893">
        <v>41.6</v>
      </c>
      <c r="H20" s="908">
        <v>13</v>
      </c>
      <c r="I20" s="909">
        <v>192.8</v>
      </c>
      <c r="J20" s="892">
        <v>34.299999999999997</v>
      </c>
      <c r="K20" s="912">
        <v>15.04</v>
      </c>
      <c r="L20" s="910">
        <v>14</v>
      </c>
      <c r="M20" s="910">
        <v>123</v>
      </c>
      <c r="N20" s="913">
        <v>41</v>
      </c>
      <c r="O20" s="910" t="s">
        <v>2563</v>
      </c>
      <c r="P20" s="914" t="s">
        <v>2571</v>
      </c>
      <c r="Q20" s="915">
        <f t="shared" si="0"/>
        <v>1</v>
      </c>
      <c r="R20" s="951">
        <f t="shared" si="0"/>
        <v>11.640000000000015</v>
      </c>
      <c r="S20" s="915">
        <f t="shared" si="1"/>
        <v>5</v>
      </c>
      <c r="T20" s="951">
        <f t="shared" si="2"/>
        <v>72.090000000000018</v>
      </c>
      <c r="U20" s="958">
        <v>533</v>
      </c>
      <c r="V20" s="906">
        <v>445.9</v>
      </c>
      <c r="W20" s="906">
        <v>-87.100000000000023</v>
      </c>
      <c r="X20" s="956">
        <v>0.8365853658536585</v>
      </c>
      <c r="Y20" s="954">
        <v>29</v>
      </c>
    </row>
    <row r="21" spans="1:25" ht="14.45" customHeight="1" x14ac:dyDescent="0.2">
      <c r="A21" s="919" t="s">
        <v>2573</v>
      </c>
      <c r="B21" s="896">
        <v>1</v>
      </c>
      <c r="C21" s="897">
        <v>16.670000000000002</v>
      </c>
      <c r="D21" s="898">
        <v>17</v>
      </c>
      <c r="E21" s="905"/>
      <c r="F21" s="887"/>
      <c r="G21" s="888"/>
      <c r="H21" s="886"/>
      <c r="I21" s="887"/>
      <c r="J21" s="888"/>
      <c r="K21" s="889">
        <v>16.670000000000002</v>
      </c>
      <c r="L21" s="886">
        <v>14</v>
      </c>
      <c r="M21" s="886">
        <v>126</v>
      </c>
      <c r="N21" s="890">
        <v>42</v>
      </c>
      <c r="O21" s="886" t="s">
        <v>2563</v>
      </c>
      <c r="P21" s="903" t="s">
        <v>2574</v>
      </c>
      <c r="Q21" s="891">
        <f t="shared" si="0"/>
        <v>-1</v>
      </c>
      <c r="R21" s="950">
        <f t="shared" si="0"/>
        <v>-16.670000000000002</v>
      </c>
      <c r="S21" s="891">
        <f t="shared" si="1"/>
        <v>0</v>
      </c>
      <c r="T21" s="950">
        <f t="shared" si="2"/>
        <v>0</v>
      </c>
      <c r="U21" s="957" t="s">
        <v>329</v>
      </c>
      <c r="V21" s="900" t="s">
        <v>329</v>
      </c>
      <c r="W21" s="900" t="s">
        <v>329</v>
      </c>
      <c r="X21" s="955" t="s">
        <v>329</v>
      </c>
      <c r="Y21" s="953"/>
    </row>
    <row r="22" spans="1:25" ht="14.45" customHeight="1" x14ac:dyDescent="0.2">
      <c r="A22" s="919" t="s">
        <v>2575</v>
      </c>
      <c r="B22" s="900">
        <v>3</v>
      </c>
      <c r="C22" s="901">
        <v>9.19</v>
      </c>
      <c r="D22" s="902">
        <v>12</v>
      </c>
      <c r="E22" s="905">
        <v>5</v>
      </c>
      <c r="F22" s="887">
        <v>15.31</v>
      </c>
      <c r="G22" s="888">
        <v>8.4</v>
      </c>
      <c r="H22" s="883">
        <v>5</v>
      </c>
      <c r="I22" s="884">
        <v>15.31</v>
      </c>
      <c r="J22" s="885">
        <v>15.2</v>
      </c>
      <c r="K22" s="889">
        <v>3.06</v>
      </c>
      <c r="L22" s="886">
        <v>5</v>
      </c>
      <c r="M22" s="886">
        <v>48</v>
      </c>
      <c r="N22" s="890">
        <v>16</v>
      </c>
      <c r="O22" s="886" t="s">
        <v>2563</v>
      </c>
      <c r="P22" s="903" t="s">
        <v>2576</v>
      </c>
      <c r="Q22" s="891">
        <f t="shared" si="0"/>
        <v>2</v>
      </c>
      <c r="R22" s="950">
        <f t="shared" si="0"/>
        <v>6.120000000000001</v>
      </c>
      <c r="S22" s="891">
        <f t="shared" si="1"/>
        <v>0</v>
      </c>
      <c r="T22" s="950">
        <f t="shared" si="2"/>
        <v>0</v>
      </c>
      <c r="U22" s="957">
        <v>80</v>
      </c>
      <c r="V22" s="900">
        <v>76</v>
      </c>
      <c r="W22" s="900">
        <v>-4</v>
      </c>
      <c r="X22" s="955">
        <v>0.95</v>
      </c>
      <c r="Y22" s="953">
        <v>12</v>
      </c>
    </row>
    <row r="23" spans="1:25" ht="14.45" customHeight="1" x14ac:dyDescent="0.2">
      <c r="A23" s="920" t="s">
        <v>2577</v>
      </c>
      <c r="B23" s="906">
        <v>15</v>
      </c>
      <c r="C23" s="907">
        <v>66.66</v>
      </c>
      <c r="D23" s="904">
        <v>16.7</v>
      </c>
      <c r="E23" s="916">
        <v>23</v>
      </c>
      <c r="F23" s="911">
        <v>102.21</v>
      </c>
      <c r="G23" s="893">
        <v>18</v>
      </c>
      <c r="H23" s="908">
        <v>16</v>
      </c>
      <c r="I23" s="909">
        <v>68.569999999999993</v>
      </c>
      <c r="J23" s="892">
        <v>11.4</v>
      </c>
      <c r="K23" s="912">
        <v>4.4400000000000004</v>
      </c>
      <c r="L23" s="910">
        <v>7</v>
      </c>
      <c r="M23" s="910">
        <v>60</v>
      </c>
      <c r="N23" s="913">
        <v>20</v>
      </c>
      <c r="O23" s="910" t="s">
        <v>2563</v>
      </c>
      <c r="P23" s="914" t="s">
        <v>2576</v>
      </c>
      <c r="Q23" s="915">
        <f t="shared" si="0"/>
        <v>1</v>
      </c>
      <c r="R23" s="951">
        <f t="shared" si="0"/>
        <v>1.9099999999999966</v>
      </c>
      <c r="S23" s="915">
        <f t="shared" si="1"/>
        <v>-7</v>
      </c>
      <c r="T23" s="951">
        <f t="shared" si="2"/>
        <v>-33.64</v>
      </c>
      <c r="U23" s="958">
        <v>320</v>
      </c>
      <c r="V23" s="906">
        <v>182.4</v>
      </c>
      <c r="W23" s="906">
        <v>-137.6</v>
      </c>
      <c r="X23" s="956">
        <v>0.57000000000000006</v>
      </c>
      <c r="Y23" s="954">
        <v>3</v>
      </c>
    </row>
    <row r="24" spans="1:25" ht="14.45" customHeight="1" x14ac:dyDescent="0.2">
      <c r="A24" s="920" t="s">
        <v>2578</v>
      </c>
      <c r="B24" s="906">
        <v>10</v>
      </c>
      <c r="C24" s="907">
        <v>77.73</v>
      </c>
      <c r="D24" s="904">
        <v>31.3</v>
      </c>
      <c r="E24" s="916">
        <v>12</v>
      </c>
      <c r="F24" s="911">
        <v>92.6</v>
      </c>
      <c r="G24" s="893">
        <v>27.3</v>
      </c>
      <c r="H24" s="908">
        <v>27</v>
      </c>
      <c r="I24" s="909">
        <v>207.76</v>
      </c>
      <c r="J24" s="892">
        <v>27</v>
      </c>
      <c r="K24" s="912">
        <v>7.64</v>
      </c>
      <c r="L24" s="910">
        <v>9</v>
      </c>
      <c r="M24" s="910">
        <v>81</v>
      </c>
      <c r="N24" s="913">
        <v>27</v>
      </c>
      <c r="O24" s="910" t="s">
        <v>2563</v>
      </c>
      <c r="P24" s="914" t="s">
        <v>2576</v>
      </c>
      <c r="Q24" s="915">
        <f t="shared" si="0"/>
        <v>17</v>
      </c>
      <c r="R24" s="951">
        <f t="shared" si="0"/>
        <v>130.02999999999997</v>
      </c>
      <c r="S24" s="915">
        <f t="shared" si="1"/>
        <v>15</v>
      </c>
      <c r="T24" s="951">
        <f t="shared" si="2"/>
        <v>115.16</v>
      </c>
      <c r="U24" s="958">
        <v>729</v>
      </c>
      <c r="V24" s="906">
        <v>729</v>
      </c>
      <c r="W24" s="906">
        <v>0</v>
      </c>
      <c r="X24" s="956">
        <v>1</v>
      </c>
      <c r="Y24" s="954">
        <v>124</v>
      </c>
    </row>
    <row r="25" spans="1:25" ht="14.45" customHeight="1" x14ac:dyDescent="0.2">
      <c r="A25" s="919" t="s">
        <v>2579</v>
      </c>
      <c r="B25" s="900">
        <v>20</v>
      </c>
      <c r="C25" s="901">
        <v>11.57</v>
      </c>
      <c r="D25" s="902">
        <v>5.8</v>
      </c>
      <c r="E25" s="905">
        <v>6</v>
      </c>
      <c r="F25" s="887">
        <v>3.47</v>
      </c>
      <c r="G25" s="888">
        <v>6.2</v>
      </c>
      <c r="H25" s="883">
        <v>21</v>
      </c>
      <c r="I25" s="884">
        <v>12.25</v>
      </c>
      <c r="J25" s="885">
        <v>5.6</v>
      </c>
      <c r="K25" s="889">
        <v>0.57999999999999996</v>
      </c>
      <c r="L25" s="886">
        <v>2</v>
      </c>
      <c r="M25" s="886">
        <v>21</v>
      </c>
      <c r="N25" s="890">
        <v>7</v>
      </c>
      <c r="O25" s="886" t="s">
        <v>2563</v>
      </c>
      <c r="P25" s="903" t="s">
        <v>2580</v>
      </c>
      <c r="Q25" s="891">
        <f t="shared" si="0"/>
        <v>1</v>
      </c>
      <c r="R25" s="950">
        <f t="shared" si="0"/>
        <v>0.67999999999999972</v>
      </c>
      <c r="S25" s="891">
        <f t="shared" si="1"/>
        <v>15</v>
      </c>
      <c r="T25" s="950">
        <f t="shared" si="2"/>
        <v>8.7799999999999994</v>
      </c>
      <c r="U25" s="957">
        <v>147</v>
      </c>
      <c r="V25" s="900">
        <v>117.6</v>
      </c>
      <c r="W25" s="900">
        <v>-29.400000000000006</v>
      </c>
      <c r="X25" s="955">
        <v>0.79999999999999993</v>
      </c>
      <c r="Y25" s="953">
        <v>17</v>
      </c>
    </row>
    <row r="26" spans="1:25" ht="14.45" customHeight="1" x14ac:dyDescent="0.2">
      <c r="A26" s="920" t="s">
        <v>2581</v>
      </c>
      <c r="B26" s="906">
        <v>22</v>
      </c>
      <c r="C26" s="907">
        <v>33.6</v>
      </c>
      <c r="D26" s="904">
        <v>10.8</v>
      </c>
      <c r="E26" s="916">
        <v>9</v>
      </c>
      <c r="F26" s="911">
        <v>13.67</v>
      </c>
      <c r="G26" s="893">
        <v>10.199999999999999</v>
      </c>
      <c r="H26" s="908">
        <v>25</v>
      </c>
      <c r="I26" s="909">
        <v>37.979999999999997</v>
      </c>
      <c r="J26" s="892">
        <v>9</v>
      </c>
      <c r="K26" s="912">
        <v>1.52</v>
      </c>
      <c r="L26" s="910">
        <v>4</v>
      </c>
      <c r="M26" s="910">
        <v>33</v>
      </c>
      <c r="N26" s="913">
        <v>11</v>
      </c>
      <c r="O26" s="910" t="s">
        <v>2563</v>
      </c>
      <c r="P26" s="914" t="s">
        <v>2580</v>
      </c>
      <c r="Q26" s="915">
        <f t="shared" si="0"/>
        <v>3</v>
      </c>
      <c r="R26" s="951">
        <f t="shared" si="0"/>
        <v>4.3799999999999955</v>
      </c>
      <c r="S26" s="915">
        <f t="shared" si="1"/>
        <v>16</v>
      </c>
      <c r="T26" s="951">
        <f t="shared" si="2"/>
        <v>24.309999999999995</v>
      </c>
      <c r="U26" s="958">
        <v>275</v>
      </c>
      <c r="V26" s="906">
        <v>225</v>
      </c>
      <c r="W26" s="906">
        <v>-50</v>
      </c>
      <c r="X26" s="956">
        <v>0.81818181818181823</v>
      </c>
      <c r="Y26" s="954">
        <v>37</v>
      </c>
    </row>
    <row r="27" spans="1:25" ht="14.45" customHeight="1" x14ac:dyDescent="0.2">
      <c r="A27" s="920" t="s">
        <v>2582</v>
      </c>
      <c r="B27" s="906">
        <v>5</v>
      </c>
      <c r="C27" s="907">
        <v>18.89</v>
      </c>
      <c r="D27" s="904">
        <v>12.8</v>
      </c>
      <c r="E27" s="916">
        <v>8</v>
      </c>
      <c r="F27" s="911">
        <v>30.86</v>
      </c>
      <c r="G27" s="893">
        <v>14.3</v>
      </c>
      <c r="H27" s="908">
        <v>8</v>
      </c>
      <c r="I27" s="909">
        <v>31.65</v>
      </c>
      <c r="J27" s="892">
        <v>16</v>
      </c>
      <c r="K27" s="912">
        <v>3.78</v>
      </c>
      <c r="L27" s="910">
        <v>6</v>
      </c>
      <c r="M27" s="910">
        <v>51</v>
      </c>
      <c r="N27" s="913">
        <v>17</v>
      </c>
      <c r="O27" s="910" t="s">
        <v>2563</v>
      </c>
      <c r="P27" s="914" t="s">
        <v>2580</v>
      </c>
      <c r="Q27" s="915">
        <f t="shared" si="0"/>
        <v>3</v>
      </c>
      <c r="R27" s="951">
        <f t="shared" si="0"/>
        <v>12.759999999999998</v>
      </c>
      <c r="S27" s="915">
        <f t="shared" si="1"/>
        <v>0</v>
      </c>
      <c r="T27" s="951">
        <f t="shared" si="2"/>
        <v>0.78999999999999915</v>
      </c>
      <c r="U27" s="958">
        <v>136</v>
      </c>
      <c r="V27" s="906">
        <v>128</v>
      </c>
      <c r="W27" s="906">
        <v>-8</v>
      </c>
      <c r="X27" s="956">
        <v>0.94117647058823528</v>
      </c>
      <c r="Y27" s="954">
        <v>34</v>
      </c>
    </row>
    <row r="28" spans="1:25" ht="14.45" customHeight="1" x14ac:dyDescent="0.2">
      <c r="A28" s="919" t="s">
        <v>2583</v>
      </c>
      <c r="B28" s="900">
        <v>1</v>
      </c>
      <c r="C28" s="901">
        <v>3.93</v>
      </c>
      <c r="D28" s="902">
        <v>12</v>
      </c>
      <c r="E28" s="905"/>
      <c r="F28" s="887"/>
      <c r="G28" s="888"/>
      <c r="H28" s="883"/>
      <c r="I28" s="884"/>
      <c r="J28" s="885"/>
      <c r="K28" s="889">
        <v>3.93</v>
      </c>
      <c r="L28" s="886">
        <v>3</v>
      </c>
      <c r="M28" s="886">
        <v>30</v>
      </c>
      <c r="N28" s="890">
        <v>10</v>
      </c>
      <c r="O28" s="886" t="s">
        <v>2563</v>
      </c>
      <c r="P28" s="903" t="s">
        <v>2584</v>
      </c>
      <c r="Q28" s="891">
        <f t="shared" si="0"/>
        <v>-1</v>
      </c>
      <c r="R28" s="950">
        <f t="shared" si="0"/>
        <v>-3.93</v>
      </c>
      <c r="S28" s="891">
        <f t="shared" si="1"/>
        <v>0</v>
      </c>
      <c r="T28" s="950">
        <f t="shared" si="2"/>
        <v>0</v>
      </c>
      <c r="U28" s="957" t="s">
        <v>329</v>
      </c>
      <c r="V28" s="900" t="s">
        <v>329</v>
      </c>
      <c r="W28" s="900" t="s">
        <v>329</v>
      </c>
      <c r="X28" s="955" t="s">
        <v>329</v>
      </c>
      <c r="Y28" s="953"/>
    </row>
    <row r="29" spans="1:25" ht="14.45" customHeight="1" x14ac:dyDescent="0.2">
      <c r="A29" s="920" t="s">
        <v>2585</v>
      </c>
      <c r="B29" s="906"/>
      <c r="C29" s="907"/>
      <c r="D29" s="904"/>
      <c r="E29" s="916"/>
      <c r="F29" s="911"/>
      <c r="G29" s="893"/>
      <c r="H29" s="908">
        <v>2</v>
      </c>
      <c r="I29" s="909">
        <v>10.49</v>
      </c>
      <c r="J29" s="892">
        <v>14.5</v>
      </c>
      <c r="K29" s="912">
        <v>5.24</v>
      </c>
      <c r="L29" s="910">
        <v>5</v>
      </c>
      <c r="M29" s="910">
        <v>45</v>
      </c>
      <c r="N29" s="913">
        <v>15</v>
      </c>
      <c r="O29" s="910" t="s">
        <v>2563</v>
      </c>
      <c r="P29" s="914" t="s">
        <v>2586</v>
      </c>
      <c r="Q29" s="915">
        <f t="shared" si="0"/>
        <v>2</v>
      </c>
      <c r="R29" s="951">
        <f t="shared" si="0"/>
        <v>10.49</v>
      </c>
      <c r="S29" s="915">
        <f t="shared" si="1"/>
        <v>2</v>
      </c>
      <c r="T29" s="951">
        <f t="shared" si="2"/>
        <v>10.49</v>
      </c>
      <c r="U29" s="958">
        <v>30</v>
      </c>
      <c r="V29" s="906">
        <v>29</v>
      </c>
      <c r="W29" s="906">
        <v>-1</v>
      </c>
      <c r="X29" s="956">
        <v>0.96666666666666667</v>
      </c>
      <c r="Y29" s="954">
        <v>4</v>
      </c>
    </row>
    <row r="30" spans="1:25" ht="14.45" customHeight="1" x14ac:dyDescent="0.2">
      <c r="A30" s="919" t="s">
        <v>2587</v>
      </c>
      <c r="B30" s="896">
        <v>13</v>
      </c>
      <c r="C30" s="897">
        <v>5.04</v>
      </c>
      <c r="D30" s="898">
        <v>5.6</v>
      </c>
      <c r="E30" s="905">
        <v>8</v>
      </c>
      <c r="F30" s="887">
        <v>3.14</v>
      </c>
      <c r="G30" s="888">
        <v>7.6</v>
      </c>
      <c r="H30" s="886">
        <v>10</v>
      </c>
      <c r="I30" s="887">
        <v>3.88</v>
      </c>
      <c r="J30" s="894">
        <v>5.2</v>
      </c>
      <c r="K30" s="889">
        <v>0.39</v>
      </c>
      <c r="L30" s="886">
        <v>2</v>
      </c>
      <c r="M30" s="886">
        <v>15</v>
      </c>
      <c r="N30" s="890">
        <v>5</v>
      </c>
      <c r="O30" s="886" t="s">
        <v>2563</v>
      </c>
      <c r="P30" s="903" t="s">
        <v>2588</v>
      </c>
      <c r="Q30" s="891">
        <f t="shared" si="0"/>
        <v>-3</v>
      </c>
      <c r="R30" s="950">
        <f t="shared" si="0"/>
        <v>-1.1600000000000001</v>
      </c>
      <c r="S30" s="891">
        <f t="shared" si="1"/>
        <v>2</v>
      </c>
      <c r="T30" s="950">
        <f t="shared" si="2"/>
        <v>0.73999999999999977</v>
      </c>
      <c r="U30" s="957">
        <v>50</v>
      </c>
      <c r="V30" s="900">
        <v>52</v>
      </c>
      <c r="W30" s="900">
        <v>2</v>
      </c>
      <c r="X30" s="955">
        <v>1.04</v>
      </c>
      <c r="Y30" s="953">
        <v>14</v>
      </c>
    </row>
    <row r="31" spans="1:25" ht="14.45" customHeight="1" x14ac:dyDescent="0.2">
      <c r="A31" s="920" t="s">
        <v>2589</v>
      </c>
      <c r="B31" s="917">
        <v>8</v>
      </c>
      <c r="C31" s="918">
        <v>6.74</v>
      </c>
      <c r="D31" s="899">
        <v>6.3</v>
      </c>
      <c r="E31" s="916">
        <v>7</v>
      </c>
      <c r="F31" s="911">
        <v>6.11</v>
      </c>
      <c r="G31" s="893">
        <v>11.3</v>
      </c>
      <c r="H31" s="910">
        <v>7</v>
      </c>
      <c r="I31" s="911">
        <v>6.4</v>
      </c>
      <c r="J31" s="895">
        <v>9.1</v>
      </c>
      <c r="K31" s="912">
        <v>0.84</v>
      </c>
      <c r="L31" s="910">
        <v>2</v>
      </c>
      <c r="M31" s="910">
        <v>21</v>
      </c>
      <c r="N31" s="913">
        <v>7</v>
      </c>
      <c r="O31" s="910" t="s">
        <v>2563</v>
      </c>
      <c r="P31" s="914" t="s">
        <v>2588</v>
      </c>
      <c r="Q31" s="915">
        <f t="shared" si="0"/>
        <v>-1</v>
      </c>
      <c r="R31" s="951">
        <f t="shared" si="0"/>
        <v>-0.33999999999999986</v>
      </c>
      <c r="S31" s="915">
        <f t="shared" si="1"/>
        <v>0</v>
      </c>
      <c r="T31" s="951">
        <f t="shared" si="2"/>
        <v>0.29000000000000004</v>
      </c>
      <c r="U31" s="958">
        <v>49</v>
      </c>
      <c r="V31" s="906">
        <v>63.699999999999996</v>
      </c>
      <c r="W31" s="906">
        <v>14.699999999999996</v>
      </c>
      <c r="X31" s="956">
        <v>1.2999999999999998</v>
      </c>
      <c r="Y31" s="954">
        <v>25</v>
      </c>
    </row>
    <row r="32" spans="1:25" ht="14.45" customHeight="1" x14ac:dyDescent="0.2">
      <c r="A32" s="920" t="s">
        <v>2590</v>
      </c>
      <c r="B32" s="917">
        <v>1</v>
      </c>
      <c r="C32" s="918">
        <v>3.47</v>
      </c>
      <c r="D32" s="899">
        <v>13</v>
      </c>
      <c r="E32" s="916">
        <v>1</v>
      </c>
      <c r="F32" s="911">
        <v>3.47</v>
      </c>
      <c r="G32" s="893">
        <v>11</v>
      </c>
      <c r="H32" s="910">
        <v>1</v>
      </c>
      <c r="I32" s="911">
        <v>3.47</v>
      </c>
      <c r="J32" s="895">
        <v>22</v>
      </c>
      <c r="K32" s="912">
        <v>3.47</v>
      </c>
      <c r="L32" s="910">
        <v>5</v>
      </c>
      <c r="M32" s="910">
        <v>42</v>
      </c>
      <c r="N32" s="913">
        <v>14</v>
      </c>
      <c r="O32" s="910" t="s">
        <v>2563</v>
      </c>
      <c r="P32" s="914" t="s">
        <v>2588</v>
      </c>
      <c r="Q32" s="915">
        <f t="shared" si="0"/>
        <v>0</v>
      </c>
      <c r="R32" s="951">
        <f t="shared" si="0"/>
        <v>0</v>
      </c>
      <c r="S32" s="915">
        <f t="shared" si="1"/>
        <v>0</v>
      </c>
      <c r="T32" s="951">
        <f t="shared" si="2"/>
        <v>0</v>
      </c>
      <c r="U32" s="958">
        <v>14</v>
      </c>
      <c r="V32" s="906">
        <v>22</v>
      </c>
      <c r="W32" s="906">
        <v>8</v>
      </c>
      <c r="X32" s="956">
        <v>1.5714285714285714</v>
      </c>
      <c r="Y32" s="954">
        <v>8</v>
      </c>
    </row>
    <row r="33" spans="1:25" ht="14.45" customHeight="1" x14ac:dyDescent="0.2">
      <c r="A33" s="919" t="s">
        <v>2591</v>
      </c>
      <c r="B33" s="900">
        <v>8</v>
      </c>
      <c r="C33" s="901">
        <v>60</v>
      </c>
      <c r="D33" s="902">
        <v>14.1</v>
      </c>
      <c r="E33" s="905">
        <v>15</v>
      </c>
      <c r="F33" s="887">
        <v>113.54</v>
      </c>
      <c r="G33" s="888">
        <v>13.1</v>
      </c>
      <c r="H33" s="883">
        <v>16</v>
      </c>
      <c r="I33" s="884">
        <v>125.67</v>
      </c>
      <c r="J33" s="894">
        <v>14.6</v>
      </c>
      <c r="K33" s="889">
        <v>7.45</v>
      </c>
      <c r="L33" s="886">
        <v>4</v>
      </c>
      <c r="M33" s="886">
        <v>36</v>
      </c>
      <c r="N33" s="890">
        <v>12</v>
      </c>
      <c r="O33" s="886" t="s">
        <v>2563</v>
      </c>
      <c r="P33" s="903" t="s">
        <v>2592</v>
      </c>
      <c r="Q33" s="891">
        <f t="shared" si="0"/>
        <v>8</v>
      </c>
      <c r="R33" s="950">
        <f t="shared" si="0"/>
        <v>65.67</v>
      </c>
      <c r="S33" s="891">
        <f t="shared" si="1"/>
        <v>1</v>
      </c>
      <c r="T33" s="950">
        <f t="shared" si="2"/>
        <v>12.129999999999995</v>
      </c>
      <c r="U33" s="957">
        <v>192</v>
      </c>
      <c r="V33" s="900">
        <v>233.6</v>
      </c>
      <c r="W33" s="900">
        <v>41.599999999999994</v>
      </c>
      <c r="X33" s="955">
        <v>1.2166666666666666</v>
      </c>
      <c r="Y33" s="953">
        <v>75</v>
      </c>
    </row>
    <row r="34" spans="1:25" ht="14.45" customHeight="1" x14ac:dyDescent="0.2">
      <c r="A34" s="919" t="s">
        <v>2593</v>
      </c>
      <c r="B34" s="896">
        <v>1</v>
      </c>
      <c r="C34" s="897">
        <v>18.399999999999999</v>
      </c>
      <c r="D34" s="898">
        <v>12</v>
      </c>
      <c r="E34" s="905"/>
      <c r="F34" s="887"/>
      <c r="G34" s="888"/>
      <c r="H34" s="886"/>
      <c r="I34" s="887"/>
      <c r="J34" s="888"/>
      <c r="K34" s="889">
        <v>3.26</v>
      </c>
      <c r="L34" s="886">
        <v>5</v>
      </c>
      <c r="M34" s="886">
        <v>42</v>
      </c>
      <c r="N34" s="890">
        <v>14</v>
      </c>
      <c r="O34" s="886" t="s">
        <v>2563</v>
      </c>
      <c r="P34" s="903" t="s">
        <v>2594</v>
      </c>
      <c r="Q34" s="891">
        <f t="shared" si="0"/>
        <v>-1</v>
      </c>
      <c r="R34" s="950">
        <f t="shared" si="0"/>
        <v>-18.399999999999999</v>
      </c>
      <c r="S34" s="891">
        <f t="shared" si="1"/>
        <v>0</v>
      </c>
      <c r="T34" s="950">
        <f t="shared" si="2"/>
        <v>0</v>
      </c>
      <c r="U34" s="957" t="s">
        <v>329</v>
      </c>
      <c r="V34" s="900" t="s">
        <v>329</v>
      </c>
      <c r="W34" s="900" t="s">
        <v>329</v>
      </c>
      <c r="X34" s="955" t="s">
        <v>329</v>
      </c>
      <c r="Y34" s="953"/>
    </row>
    <row r="35" spans="1:25" ht="14.45" customHeight="1" x14ac:dyDescent="0.2">
      <c r="A35" s="919" t="s">
        <v>2595</v>
      </c>
      <c r="B35" s="900">
        <v>2</v>
      </c>
      <c r="C35" s="901">
        <v>1.82</v>
      </c>
      <c r="D35" s="902">
        <v>8</v>
      </c>
      <c r="E35" s="905"/>
      <c r="F35" s="887"/>
      <c r="G35" s="888"/>
      <c r="H35" s="883">
        <v>4</v>
      </c>
      <c r="I35" s="884">
        <v>3.63</v>
      </c>
      <c r="J35" s="885">
        <v>6.8</v>
      </c>
      <c r="K35" s="889">
        <v>0.91</v>
      </c>
      <c r="L35" s="886">
        <v>3</v>
      </c>
      <c r="M35" s="886">
        <v>27</v>
      </c>
      <c r="N35" s="890">
        <v>9</v>
      </c>
      <c r="O35" s="886" t="s">
        <v>2563</v>
      </c>
      <c r="P35" s="903" t="s">
        <v>2596</v>
      </c>
      <c r="Q35" s="891">
        <f t="shared" si="0"/>
        <v>2</v>
      </c>
      <c r="R35" s="950">
        <f t="shared" si="0"/>
        <v>1.8099999999999998</v>
      </c>
      <c r="S35" s="891">
        <f t="shared" si="1"/>
        <v>4</v>
      </c>
      <c r="T35" s="950">
        <f t="shared" si="2"/>
        <v>3.63</v>
      </c>
      <c r="U35" s="957">
        <v>36</v>
      </c>
      <c r="V35" s="900">
        <v>27.2</v>
      </c>
      <c r="W35" s="900">
        <v>-8.8000000000000007</v>
      </c>
      <c r="X35" s="955">
        <v>0.75555555555555554</v>
      </c>
      <c r="Y35" s="953"/>
    </row>
    <row r="36" spans="1:25" ht="14.45" customHeight="1" x14ac:dyDescent="0.2">
      <c r="A36" s="920" t="s">
        <v>2597</v>
      </c>
      <c r="B36" s="906">
        <v>10</v>
      </c>
      <c r="C36" s="907">
        <v>9.5399999999999991</v>
      </c>
      <c r="D36" s="904">
        <v>7.7</v>
      </c>
      <c r="E36" s="916">
        <v>14</v>
      </c>
      <c r="F36" s="911">
        <v>13.35</v>
      </c>
      <c r="G36" s="893">
        <v>8.1</v>
      </c>
      <c r="H36" s="908">
        <v>19</v>
      </c>
      <c r="I36" s="909">
        <v>18.12</v>
      </c>
      <c r="J36" s="892">
        <v>8.8000000000000007</v>
      </c>
      <c r="K36" s="912">
        <v>0.95</v>
      </c>
      <c r="L36" s="910">
        <v>3</v>
      </c>
      <c r="M36" s="910">
        <v>27</v>
      </c>
      <c r="N36" s="913">
        <v>9</v>
      </c>
      <c r="O36" s="910" t="s">
        <v>2563</v>
      </c>
      <c r="P36" s="914" t="s">
        <v>2596</v>
      </c>
      <c r="Q36" s="915">
        <f t="shared" si="0"/>
        <v>9</v>
      </c>
      <c r="R36" s="951">
        <f t="shared" si="0"/>
        <v>8.5800000000000018</v>
      </c>
      <c r="S36" s="915">
        <f t="shared" si="1"/>
        <v>5</v>
      </c>
      <c r="T36" s="951">
        <f t="shared" si="2"/>
        <v>4.7700000000000014</v>
      </c>
      <c r="U36" s="958">
        <v>171</v>
      </c>
      <c r="V36" s="906">
        <v>167.20000000000002</v>
      </c>
      <c r="W36" s="906">
        <v>-3.7999999999999829</v>
      </c>
      <c r="X36" s="956">
        <v>0.97777777777777786</v>
      </c>
      <c r="Y36" s="954">
        <v>18</v>
      </c>
    </row>
    <row r="37" spans="1:25" ht="14.45" customHeight="1" x14ac:dyDescent="0.2">
      <c r="A37" s="920" t="s">
        <v>2598</v>
      </c>
      <c r="B37" s="906">
        <v>2</v>
      </c>
      <c r="C37" s="907">
        <v>5.86</v>
      </c>
      <c r="D37" s="904">
        <v>8.5</v>
      </c>
      <c r="E37" s="916">
        <v>2</v>
      </c>
      <c r="F37" s="911">
        <v>5.86</v>
      </c>
      <c r="G37" s="893">
        <v>17.5</v>
      </c>
      <c r="H37" s="908">
        <v>4</v>
      </c>
      <c r="I37" s="909">
        <v>11.73</v>
      </c>
      <c r="J37" s="895">
        <v>13.5</v>
      </c>
      <c r="K37" s="912">
        <v>2.93</v>
      </c>
      <c r="L37" s="910">
        <v>4</v>
      </c>
      <c r="M37" s="910">
        <v>33</v>
      </c>
      <c r="N37" s="913">
        <v>11</v>
      </c>
      <c r="O37" s="910" t="s">
        <v>2563</v>
      </c>
      <c r="P37" s="914" t="s">
        <v>2596</v>
      </c>
      <c r="Q37" s="915">
        <f t="shared" si="0"/>
        <v>2</v>
      </c>
      <c r="R37" s="951">
        <f t="shared" si="0"/>
        <v>5.87</v>
      </c>
      <c r="S37" s="915">
        <f t="shared" si="1"/>
        <v>2</v>
      </c>
      <c r="T37" s="951">
        <f t="shared" si="2"/>
        <v>5.87</v>
      </c>
      <c r="U37" s="958">
        <v>44</v>
      </c>
      <c r="V37" s="906">
        <v>54</v>
      </c>
      <c r="W37" s="906">
        <v>10</v>
      </c>
      <c r="X37" s="956">
        <v>1.2272727272727273</v>
      </c>
      <c r="Y37" s="954">
        <v>14</v>
      </c>
    </row>
    <row r="38" spans="1:25" ht="14.45" customHeight="1" x14ac:dyDescent="0.2">
      <c r="A38" s="919" t="s">
        <v>2599</v>
      </c>
      <c r="B38" s="900">
        <v>1095</v>
      </c>
      <c r="C38" s="901">
        <v>318.25</v>
      </c>
      <c r="D38" s="902">
        <v>4.3</v>
      </c>
      <c r="E38" s="883">
        <v>1141</v>
      </c>
      <c r="F38" s="884">
        <v>329.89</v>
      </c>
      <c r="G38" s="885">
        <v>4.0999999999999996</v>
      </c>
      <c r="H38" s="886">
        <v>1117</v>
      </c>
      <c r="I38" s="887">
        <v>322.12</v>
      </c>
      <c r="J38" s="888">
        <v>4</v>
      </c>
      <c r="K38" s="889">
        <v>0.28999999999999998</v>
      </c>
      <c r="L38" s="886">
        <v>2</v>
      </c>
      <c r="M38" s="886">
        <v>15</v>
      </c>
      <c r="N38" s="890">
        <v>5</v>
      </c>
      <c r="O38" s="886" t="s">
        <v>2563</v>
      </c>
      <c r="P38" s="903" t="s">
        <v>2600</v>
      </c>
      <c r="Q38" s="891">
        <f t="shared" si="0"/>
        <v>22</v>
      </c>
      <c r="R38" s="950">
        <f t="shared" si="0"/>
        <v>3.8700000000000045</v>
      </c>
      <c r="S38" s="891">
        <f t="shared" si="1"/>
        <v>-24</v>
      </c>
      <c r="T38" s="950">
        <f t="shared" si="2"/>
        <v>-7.7699999999999818</v>
      </c>
      <c r="U38" s="957">
        <v>5585</v>
      </c>
      <c r="V38" s="900">
        <v>4468</v>
      </c>
      <c r="W38" s="900">
        <v>-1117</v>
      </c>
      <c r="X38" s="955">
        <v>0.8</v>
      </c>
      <c r="Y38" s="953">
        <v>102</v>
      </c>
    </row>
    <row r="39" spans="1:25" ht="14.45" customHeight="1" x14ac:dyDescent="0.2">
      <c r="A39" s="920" t="s">
        <v>2601</v>
      </c>
      <c r="B39" s="906">
        <v>158</v>
      </c>
      <c r="C39" s="907">
        <v>59.47</v>
      </c>
      <c r="D39" s="904">
        <v>5.2</v>
      </c>
      <c r="E39" s="908">
        <v>135</v>
      </c>
      <c r="F39" s="909">
        <v>51.21</v>
      </c>
      <c r="G39" s="892">
        <v>5.5</v>
      </c>
      <c r="H39" s="910">
        <v>149</v>
      </c>
      <c r="I39" s="911">
        <v>56.15</v>
      </c>
      <c r="J39" s="893">
        <v>5</v>
      </c>
      <c r="K39" s="912">
        <v>0.38</v>
      </c>
      <c r="L39" s="910">
        <v>2</v>
      </c>
      <c r="M39" s="910">
        <v>18</v>
      </c>
      <c r="N39" s="913">
        <v>6</v>
      </c>
      <c r="O39" s="910" t="s">
        <v>2563</v>
      </c>
      <c r="P39" s="914" t="s">
        <v>2602</v>
      </c>
      <c r="Q39" s="915">
        <f t="shared" si="0"/>
        <v>-9</v>
      </c>
      <c r="R39" s="951">
        <f t="shared" si="0"/>
        <v>-3.3200000000000003</v>
      </c>
      <c r="S39" s="915">
        <f t="shared" si="1"/>
        <v>14</v>
      </c>
      <c r="T39" s="951">
        <f t="shared" si="2"/>
        <v>4.9399999999999977</v>
      </c>
      <c r="U39" s="958">
        <v>894</v>
      </c>
      <c r="V39" s="906">
        <v>745</v>
      </c>
      <c r="W39" s="906">
        <v>-149</v>
      </c>
      <c r="X39" s="956">
        <v>0.83333333333333337</v>
      </c>
      <c r="Y39" s="954">
        <v>50</v>
      </c>
    </row>
    <row r="40" spans="1:25" ht="14.45" customHeight="1" x14ac:dyDescent="0.2">
      <c r="A40" s="920" t="s">
        <v>2603</v>
      </c>
      <c r="B40" s="906">
        <v>14</v>
      </c>
      <c r="C40" s="907">
        <v>8.41</v>
      </c>
      <c r="D40" s="904">
        <v>5.4</v>
      </c>
      <c r="E40" s="908">
        <v>19</v>
      </c>
      <c r="F40" s="909">
        <v>11.25</v>
      </c>
      <c r="G40" s="892">
        <v>5.8</v>
      </c>
      <c r="H40" s="910">
        <v>11</v>
      </c>
      <c r="I40" s="911">
        <v>6.52</v>
      </c>
      <c r="J40" s="895">
        <v>6.6</v>
      </c>
      <c r="K40" s="912">
        <v>0.59</v>
      </c>
      <c r="L40" s="910">
        <v>2</v>
      </c>
      <c r="M40" s="910">
        <v>18</v>
      </c>
      <c r="N40" s="913">
        <v>6</v>
      </c>
      <c r="O40" s="910" t="s">
        <v>2563</v>
      </c>
      <c r="P40" s="914" t="s">
        <v>2602</v>
      </c>
      <c r="Q40" s="915">
        <f t="shared" si="0"/>
        <v>-3</v>
      </c>
      <c r="R40" s="951">
        <f t="shared" si="0"/>
        <v>-1.8900000000000006</v>
      </c>
      <c r="S40" s="915">
        <f t="shared" si="1"/>
        <v>-8</v>
      </c>
      <c r="T40" s="951">
        <f t="shared" si="2"/>
        <v>-4.7300000000000004</v>
      </c>
      <c r="U40" s="958">
        <v>66</v>
      </c>
      <c r="V40" s="906">
        <v>72.599999999999994</v>
      </c>
      <c r="W40" s="906">
        <v>6.5999999999999943</v>
      </c>
      <c r="X40" s="956">
        <v>1.0999999999999999</v>
      </c>
      <c r="Y40" s="954">
        <v>15</v>
      </c>
    </row>
    <row r="41" spans="1:25" ht="14.45" customHeight="1" x14ac:dyDescent="0.2">
      <c r="A41" s="919" t="s">
        <v>2604</v>
      </c>
      <c r="B41" s="900"/>
      <c r="C41" s="901"/>
      <c r="D41" s="902"/>
      <c r="E41" s="905"/>
      <c r="F41" s="887"/>
      <c r="G41" s="888"/>
      <c r="H41" s="883">
        <v>1</v>
      </c>
      <c r="I41" s="884">
        <v>0.35</v>
      </c>
      <c r="J41" s="885">
        <v>1</v>
      </c>
      <c r="K41" s="889">
        <v>0.56000000000000005</v>
      </c>
      <c r="L41" s="886">
        <v>2</v>
      </c>
      <c r="M41" s="886">
        <v>15</v>
      </c>
      <c r="N41" s="890">
        <v>5</v>
      </c>
      <c r="O41" s="886" t="s">
        <v>2542</v>
      </c>
      <c r="P41" s="903" t="s">
        <v>2605</v>
      </c>
      <c r="Q41" s="891">
        <f t="shared" si="0"/>
        <v>1</v>
      </c>
      <c r="R41" s="950">
        <f t="shared" si="0"/>
        <v>0.35</v>
      </c>
      <c r="S41" s="891">
        <f t="shared" si="1"/>
        <v>1</v>
      </c>
      <c r="T41" s="950">
        <f t="shared" si="2"/>
        <v>0.35</v>
      </c>
      <c r="U41" s="957">
        <v>5</v>
      </c>
      <c r="V41" s="900">
        <v>1</v>
      </c>
      <c r="W41" s="900">
        <v>-4</v>
      </c>
      <c r="X41" s="955">
        <v>0.2</v>
      </c>
      <c r="Y41" s="953"/>
    </row>
    <row r="42" spans="1:25" ht="14.45" customHeight="1" x14ac:dyDescent="0.2">
      <c r="A42" s="919" t="s">
        <v>2606</v>
      </c>
      <c r="B42" s="900"/>
      <c r="C42" s="901"/>
      <c r="D42" s="902"/>
      <c r="E42" s="883">
        <v>1</v>
      </c>
      <c r="F42" s="884">
        <v>0.38</v>
      </c>
      <c r="G42" s="885">
        <v>1</v>
      </c>
      <c r="H42" s="886"/>
      <c r="I42" s="887"/>
      <c r="J42" s="888"/>
      <c r="K42" s="889">
        <v>0.67</v>
      </c>
      <c r="L42" s="886">
        <v>2</v>
      </c>
      <c r="M42" s="886">
        <v>18</v>
      </c>
      <c r="N42" s="890">
        <v>6</v>
      </c>
      <c r="O42" s="886" t="s">
        <v>2542</v>
      </c>
      <c r="P42" s="903" t="s">
        <v>2607</v>
      </c>
      <c r="Q42" s="891">
        <f t="shared" si="0"/>
        <v>0</v>
      </c>
      <c r="R42" s="950">
        <f t="shared" si="0"/>
        <v>0</v>
      </c>
      <c r="S42" s="891">
        <f t="shared" si="1"/>
        <v>-1</v>
      </c>
      <c r="T42" s="950">
        <f t="shared" si="2"/>
        <v>-0.38</v>
      </c>
      <c r="U42" s="957" t="s">
        <v>329</v>
      </c>
      <c r="V42" s="900" t="s">
        <v>329</v>
      </c>
      <c r="W42" s="900" t="s">
        <v>329</v>
      </c>
      <c r="X42" s="955" t="s">
        <v>329</v>
      </c>
      <c r="Y42" s="953"/>
    </row>
    <row r="43" spans="1:25" ht="14.45" customHeight="1" x14ac:dyDescent="0.2">
      <c r="A43" s="919" t="s">
        <v>2608</v>
      </c>
      <c r="B43" s="900">
        <v>7</v>
      </c>
      <c r="C43" s="901">
        <v>2.04</v>
      </c>
      <c r="D43" s="902">
        <v>4.0999999999999996</v>
      </c>
      <c r="E43" s="883">
        <v>10</v>
      </c>
      <c r="F43" s="884">
        <v>2.57</v>
      </c>
      <c r="G43" s="885">
        <v>2.2999999999999998</v>
      </c>
      <c r="H43" s="886">
        <v>7</v>
      </c>
      <c r="I43" s="887">
        <v>1.8</v>
      </c>
      <c r="J43" s="888">
        <v>2.2999999999999998</v>
      </c>
      <c r="K43" s="889">
        <v>0.26</v>
      </c>
      <c r="L43" s="886">
        <v>1</v>
      </c>
      <c r="M43" s="886">
        <v>9</v>
      </c>
      <c r="N43" s="890">
        <v>3</v>
      </c>
      <c r="O43" s="886" t="s">
        <v>2542</v>
      </c>
      <c r="P43" s="903" t="s">
        <v>2609</v>
      </c>
      <c r="Q43" s="891">
        <f t="shared" si="0"/>
        <v>0</v>
      </c>
      <c r="R43" s="950">
        <f t="shared" si="0"/>
        <v>-0.24</v>
      </c>
      <c r="S43" s="891">
        <f t="shared" si="1"/>
        <v>-3</v>
      </c>
      <c r="T43" s="950">
        <f t="shared" si="2"/>
        <v>-0.7699999999999998</v>
      </c>
      <c r="U43" s="957">
        <v>21</v>
      </c>
      <c r="V43" s="900">
        <v>16.099999999999998</v>
      </c>
      <c r="W43" s="900">
        <v>-4.9000000000000021</v>
      </c>
      <c r="X43" s="955">
        <v>0.76666666666666661</v>
      </c>
      <c r="Y43" s="953">
        <v>3</v>
      </c>
    </row>
    <row r="44" spans="1:25" ht="14.45" customHeight="1" thickBot="1" x14ac:dyDescent="0.25">
      <c r="A44" s="935" t="s">
        <v>2610</v>
      </c>
      <c r="B44" s="936">
        <v>1</v>
      </c>
      <c r="C44" s="937">
        <v>0.11</v>
      </c>
      <c r="D44" s="938">
        <v>7</v>
      </c>
      <c r="E44" s="939">
        <v>2</v>
      </c>
      <c r="F44" s="940">
        <v>0.22</v>
      </c>
      <c r="G44" s="941">
        <v>3.5</v>
      </c>
      <c r="H44" s="942"/>
      <c r="I44" s="943"/>
      <c r="J44" s="944"/>
      <c r="K44" s="945">
        <v>0.11</v>
      </c>
      <c r="L44" s="942">
        <v>2</v>
      </c>
      <c r="M44" s="942">
        <v>15</v>
      </c>
      <c r="N44" s="946">
        <v>5</v>
      </c>
      <c r="O44" s="942" t="s">
        <v>2542</v>
      </c>
      <c r="P44" s="947" t="s">
        <v>2611</v>
      </c>
      <c r="Q44" s="948">
        <f t="shared" si="0"/>
        <v>-1</v>
      </c>
      <c r="R44" s="952">
        <f t="shared" si="0"/>
        <v>-0.11</v>
      </c>
      <c r="S44" s="948">
        <f t="shared" si="1"/>
        <v>-2</v>
      </c>
      <c r="T44" s="952">
        <f t="shared" si="2"/>
        <v>-0.22</v>
      </c>
      <c r="U44" s="962" t="s">
        <v>329</v>
      </c>
      <c r="V44" s="936" t="s">
        <v>329</v>
      </c>
      <c r="W44" s="936" t="s">
        <v>329</v>
      </c>
      <c r="X44" s="963" t="s">
        <v>329</v>
      </c>
      <c r="Y44" s="964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5:Q1048576">
    <cfRule type="cellIs" dxfId="14" priority="11" stopIfTrue="1" operator="lessThan">
      <formula>0</formula>
    </cfRule>
  </conditionalFormatting>
  <conditionalFormatting sqref="W45:W1048576">
    <cfRule type="cellIs" dxfId="13" priority="10" stopIfTrue="1" operator="greaterThan">
      <formula>0</formula>
    </cfRule>
  </conditionalFormatting>
  <conditionalFormatting sqref="X45:X1048576">
    <cfRule type="cellIs" dxfId="12" priority="9" stopIfTrue="1" operator="greaterThan">
      <formula>1</formula>
    </cfRule>
  </conditionalFormatting>
  <conditionalFormatting sqref="X45:X1048576">
    <cfRule type="cellIs" dxfId="11" priority="6" stopIfTrue="1" operator="greaterThan">
      <formula>1</formula>
    </cfRule>
  </conditionalFormatting>
  <conditionalFormatting sqref="W45:W1048576">
    <cfRule type="cellIs" dxfId="10" priority="7" stopIfTrue="1" operator="greaterThan">
      <formula>0</formula>
    </cfRule>
  </conditionalFormatting>
  <conditionalFormatting sqref="Q45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4">
    <cfRule type="cellIs" dxfId="7" priority="4" stopIfTrue="1" operator="lessThan">
      <formula>0</formula>
    </cfRule>
  </conditionalFormatting>
  <conditionalFormatting sqref="X5:X44">
    <cfRule type="cellIs" dxfId="6" priority="2" stopIfTrue="1" operator="greaterThan">
      <formula>1</formula>
    </cfRule>
  </conditionalFormatting>
  <conditionalFormatting sqref="W5:W44">
    <cfRule type="cellIs" dxfId="5" priority="3" stopIfTrue="1" operator="greaterThan">
      <formula>0</formula>
    </cfRule>
  </conditionalFormatting>
  <conditionalFormatting sqref="S5:S44">
    <cfRule type="cellIs" dxfId="4" priority="1" stopIfTrue="1" operator="lessThan">
      <formula>0</formula>
    </cfRule>
  </conditionalFormatting>
  <hyperlinks>
    <hyperlink ref="A2" location="Obsah!A1" display="Zpět na Obsah  KL 01  1.-4.měsíc" xr:uid="{5F6C72BE-C2BA-4545-9EE1-5F1FC9A9548B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2671.2361000000001</v>
      </c>
      <c r="C5" s="33">
        <v>3085.757160000001</v>
      </c>
      <c r="D5" s="12"/>
      <c r="E5" s="226">
        <v>3146.4047500000006</v>
      </c>
      <c r="F5" s="32">
        <v>0</v>
      </c>
      <c r="G5" s="225">
        <f>E5-F5</f>
        <v>3146.4047500000006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2690.0603900000006</v>
      </c>
      <c r="C6" s="35">
        <v>3281.4527199999993</v>
      </c>
      <c r="D6" s="12"/>
      <c r="E6" s="227">
        <v>3002.7351900000008</v>
      </c>
      <c r="F6" s="34">
        <v>0</v>
      </c>
      <c r="G6" s="228">
        <f>E6-F6</f>
        <v>3002.7351900000008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45119.48315</v>
      </c>
      <c r="C7" s="35">
        <v>55630.363600000004</v>
      </c>
      <c r="D7" s="12"/>
      <c r="E7" s="227">
        <v>46740.617589999994</v>
      </c>
      <c r="F7" s="34">
        <v>0</v>
      </c>
      <c r="G7" s="228">
        <f>E7-F7</f>
        <v>46740.617589999994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9303.8358700000026</v>
      </c>
      <c r="C8" s="37">
        <v>10618.240499999987</v>
      </c>
      <c r="D8" s="12"/>
      <c r="E8" s="229">
        <v>9913.6841599999807</v>
      </c>
      <c r="F8" s="36">
        <v>0</v>
      </c>
      <c r="G8" s="230">
        <f>E8-F8</f>
        <v>9913.6841599999807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59784.615510000003</v>
      </c>
      <c r="C9" s="39">
        <v>72615.813979999992</v>
      </c>
      <c r="D9" s="12"/>
      <c r="E9" s="3">
        <v>62803.441689999978</v>
      </c>
      <c r="F9" s="38">
        <v>0</v>
      </c>
      <c r="G9" s="38">
        <f>E9-F9</f>
        <v>62803.441689999978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315.25200000000001</v>
      </c>
      <c r="C11" s="33">
        <f>IF(ISERROR(VLOOKUP("Celkem:",'ZV Vykáz.-A'!A:H,5,0)),0,VLOOKUP("Celkem:",'ZV Vykáz.-A'!A:H,5,0)/1000)</f>
        <v>334.19499999999999</v>
      </c>
      <c r="D11" s="12"/>
      <c r="E11" s="226">
        <f>IF(ISERROR(VLOOKUP("Celkem:",'ZV Vykáz.-A'!A:H,8,0)),0,VLOOKUP("Celkem:",'ZV Vykáz.-A'!A:H,8,0)/1000)</f>
        <v>646.23599999999999</v>
      </c>
      <c r="F11" s="32"/>
      <c r="G11" s="225">
        <f>E11-F11</f>
        <v>646.23599999999999</v>
      </c>
      <c r="H11" s="231" t="str">
        <f>IF(F11&lt;0.00000001,"",E11/F11)</f>
        <v/>
      </c>
      <c r="I11" s="225">
        <f>E11-B11</f>
        <v>330.98399999999998</v>
      </c>
      <c r="J11" s="231">
        <f>IF(B11&lt;0.00000001,"",E11/B11)</f>
        <v>2.0499029347950208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44204.43</v>
      </c>
      <c r="C12" s="37">
        <f>IF(ISERROR(VLOOKUP("Celkem",CaseMix!A:D,3,0)),0,VLOOKUP("Celkem",CaseMix!A:D,3,0)*30)</f>
        <v>43536.72</v>
      </c>
      <c r="D12" s="12"/>
      <c r="E12" s="229">
        <f>IF(ISERROR(VLOOKUP("Celkem",CaseMix!A:D,4,0)),0,VLOOKUP("Celkem",CaseMix!A:D,4,0)*30)</f>
        <v>41395.289999999994</v>
      </c>
      <c r="F12" s="36"/>
      <c r="G12" s="230">
        <f>E12-F12</f>
        <v>41395.289999999994</v>
      </c>
      <c r="H12" s="233" t="str">
        <f>IF(F12&lt;0.00000001,"",E12/F12)</f>
        <v/>
      </c>
      <c r="I12" s="230">
        <f>E12-B12</f>
        <v>-2809.1400000000067</v>
      </c>
      <c r="J12" s="233">
        <f>IF(B12&lt;0.00000001,"",E12/B12)</f>
        <v>0.93645116564109054</v>
      </c>
    </row>
    <row r="13" spans="1:10" ht="14.45" customHeight="1" thickBot="1" x14ac:dyDescent="0.25">
      <c r="A13" s="4" t="s">
        <v>100</v>
      </c>
      <c r="B13" s="9">
        <f>SUM(B11:B12)</f>
        <v>44519.682000000001</v>
      </c>
      <c r="C13" s="41">
        <f>SUM(C11:C12)</f>
        <v>43870.915000000001</v>
      </c>
      <c r="D13" s="12"/>
      <c r="E13" s="9">
        <f>SUM(E11:E12)</f>
        <v>42041.525999999991</v>
      </c>
      <c r="F13" s="40"/>
      <c r="G13" s="40">
        <f>E13-F13</f>
        <v>42041.525999999991</v>
      </c>
      <c r="H13" s="235" t="str">
        <f>IF(F13&lt;0.00000001,"",E13/F13)</f>
        <v/>
      </c>
      <c r="I13" s="40">
        <f>SUM(I11:I12)</f>
        <v>-2478.1560000000068</v>
      </c>
      <c r="J13" s="235">
        <f>IF(B13&lt;0.00000001,"",E13/B13)</f>
        <v>0.94433572099638963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0.74466786513920658</v>
      </c>
      <c r="C15" s="43">
        <f>IF(C9=0,"",C13/C9)</f>
        <v>0.60415097752788427</v>
      </c>
      <c r="D15" s="12"/>
      <c r="E15" s="10">
        <f>IF(E9=0,"",E13/E9)</f>
        <v>0.66941436438337976</v>
      </c>
      <c r="F15" s="42"/>
      <c r="G15" s="42">
        <f>IF(ISERROR(F15-E15),"",E15-F15)</f>
        <v>0.66941436438337976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4344124E-654F-46CA-A82E-3318611261A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4194293</v>
      </c>
      <c r="C3" s="343">
        <f t="shared" ref="C3:L3" si="0">SUBTOTAL(9,C6:C1048576)</f>
        <v>0</v>
      </c>
      <c r="D3" s="343">
        <f t="shared" si="0"/>
        <v>4298492</v>
      </c>
      <c r="E3" s="343">
        <f t="shared" si="0"/>
        <v>0</v>
      </c>
      <c r="F3" s="343">
        <f t="shared" si="0"/>
        <v>4045483.67</v>
      </c>
      <c r="G3" s="346">
        <f>IF(D3&lt;&gt;0,F3/D3,"")</f>
        <v>0.94114021149742744</v>
      </c>
      <c r="H3" s="342">
        <f t="shared" si="0"/>
        <v>1438.0600000000002</v>
      </c>
      <c r="I3" s="343">
        <f t="shared" si="0"/>
        <v>0</v>
      </c>
      <c r="J3" s="343">
        <f t="shared" si="0"/>
        <v>508.73</v>
      </c>
      <c r="K3" s="343">
        <f t="shared" si="0"/>
        <v>0</v>
      </c>
      <c r="L3" s="343">
        <f t="shared" si="0"/>
        <v>609.03</v>
      </c>
      <c r="M3" s="344">
        <f>IF(J3&lt;&gt;0,L3/J3,"")</f>
        <v>1.1971576278182925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5"/>
      <c r="B5" s="966">
        <v>2019</v>
      </c>
      <c r="C5" s="967"/>
      <c r="D5" s="967">
        <v>2020</v>
      </c>
      <c r="E5" s="967"/>
      <c r="F5" s="967">
        <v>2021</v>
      </c>
      <c r="G5" s="877" t="s">
        <v>2</v>
      </c>
      <c r="H5" s="966">
        <v>2019</v>
      </c>
      <c r="I5" s="967"/>
      <c r="J5" s="967">
        <v>2020</v>
      </c>
      <c r="K5" s="967"/>
      <c r="L5" s="967">
        <v>2021</v>
      </c>
      <c r="M5" s="877" t="s">
        <v>2</v>
      </c>
    </row>
    <row r="6" spans="1:13" ht="14.45" customHeight="1" x14ac:dyDescent="0.2">
      <c r="A6" s="835" t="s">
        <v>2352</v>
      </c>
      <c r="B6" s="859"/>
      <c r="C6" s="807"/>
      <c r="D6" s="859">
        <v>3327</v>
      </c>
      <c r="E6" s="807"/>
      <c r="F6" s="859"/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2613</v>
      </c>
      <c r="B7" s="861">
        <v>59433</v>
      </c>
      <c r="C7" s="822"/>
      <c r="D7" s="861">
        <v>121134</v>
      </c>
      <c r="E7" s="822"/>
      <c r="F7" s="861">
        <v>136159.66999999998</v>
      </c>
      <c r="G7" s="827"/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2614</v>
      </c>
      <c r="B8" s="861">
        <v>392407</v>
      </c>
      <c r="C8" s="822"/>
      <c r="D8" s="861">
        <v>452236</v>
      </c>
      <c r="E8" s="822"/>
      <c r="F8" s="861">
        <v>404440</v>
      </c>
      <c r="G8" s="827"/>
      <c r="H8" s="861"/>
      <c r="I8" s="822"/>
      <c r="J8" s="861"/>
      <c r="K8" s="822"/>
      <c r="L8" s="861"/>
      <c r="M8" s="828"/>
    </row>
    <row r="9" spans="1:13" ht="14.45" customHeight="1" x14ac:dyDescent="0.2">
      <c r="A9" s="836" t="s">
        <v>2615</v>
      </c>
      <c r="B9" s="861">
        <v>2134539</v>
      </c>
      <c r="C9" s="822"/>
      <c r="D9" s="861">
        <v>2058098</v>
      </c>
      <c r="E9" s="822"/>
      <c r="F9" s="861">
        <v>1799084</v>
      </c>
      <c r="G9" s="827"/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2616</v>
      </c>
      <c r="B10" s="861">
        <v>219593</v>
      </c>
      <c r="C10" s="822"/>
      <c r="D10" s="861">
        <v>147238</v>
      </c>
      <c r="E10" s="822"/>
      <c r="F10" s="861">
        <v>257278</v>
      </c>
      <c r="G10" s="827"/>
      <c r="H10" s="861">
        <v>1438.0600000000002</v>
      </c>
      <c r="I10" s="822"/>
      <c r="J10" s="861">
        <v>508.73</v>
      </c>
      <c r="K10" s="822"/>
      <c r="L10" s="861">
        <v>609.03</v>
      </c>
      <c r="M10" s="828"/>
    </row>
    <row r="11" spans="1:13" ht="14.45" customHeight="1" x14ac:dyDescent="0.2">
      <c r="A11" s="836" t="s">
        <v>2617</v>
      </c>
      <c r="B11" s="861">
        <v>755233</v>
      </c>
      <c r="C11" s="822"/>
      <c r="D11" s="861">
        <v>914478</v>
      </c>
      <c r="E11" s="822"/>
      <c r="F11" s="861">
        <v>766264</v>
      </c>
      <c r="G11" s="827"/>
      <c r="H11" s="861"/>
      <c r="I11" s="822"/>
      <c r="J11" s="861"/>
      <c r="K11" s="822"/>
      <c r="L11" s="861"/>
      <c r="M11" s="828"/>
    </row>
    <row r="12" spans="1:13" ht="14.45" customHeight="1" x14ac:dyDescent="0.2">
      <c r="A12" s="836" t="s">
        <v>2618</v>
      </c>
      <c r="B12" s="861">
        <v>11834</v>
      </c>
      <c r="C12" s="822"/>
      <c r="D12" s="861">
        <v>22002</v>
      </c>
      <c r="E12" s="822"/>
      <c r="F12" s="861">
        <v>26398</v>
      </c>
      <c r="G12" s="827"/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2619</v>
      </c>
      <c r="B13" s="861">
        <v>571150</v>
      </c>
      <c r="C13" s="822"/>
      <c r="D13" s="861">
        <v>568185</v>
      </c>
      <c r="E13" s="822"/>
      <c r="F13" s="861">
        <v>602874</v>
      </c>
      <c r="G13" s="827"/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2620</v>
      </c>
      <c r="B14" s="861">
        <v>50104</v>
      </c>
      <c r="C14" s="822"/>
      <c r="D14" s="861">
        <v>11794</v>
      </c>
      <c r="E14" s="822"/>
      <c r="F14" s="861">
        <v>52886</v>
      </c>
      <c r="G14" s="827"/>
      <c r="H14" s="861"/>
      <c r="I14" s="822"/>
      <c r="J14" s="861"/>
      <c r="K14" s="822"/>
      <c r="L14" s="861"/>
      <c r="M14" s="828"/>
    </row>
    <row r="15" spans="1:13" ht="14.45" customHeight="1" thickBot="1" x14ac:dyDescent="0.25">
      <c r="A15" s="865" t="s">
        <v>2621</v>
      </c>
      <c r="B15" s="863"/>
      <c r="C15" s="814"/>
      <c r="D15" s="863"/>
      <c r="E15" s="814"/>
      <c r="F15" s="863">
        <v>100</v>
      </c>
      <c r="G15" s="819"/>
      <c r="H15" s="863"/>
      <c r="I15" s="814"/>
      <c r="J15" s="863"/>
      <c r="K15" s="814"/>
      <c r="L15" s="863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7D49EE81-60A1-47D8-A405-EF5E34E0482A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29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3205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27942.19</v>
      </c>
      <c r="G3" s="211">
        <f t="shared" si="0"/>
        <v>4195731.0600000005</v>
      </c>
      <c r="H3" s="212"/>
      <c r="I3" s="212"/>
      <c r="J3" s="207">
        <f t="shared" si="0"/>
        <v>29654.27</v>
      </c>
      <c r="K3" s="211">
        <f t="shared" si="0"/>
        <v>4299000.7300000004</v>
      </c>
      <c r="L3" s="212"/>
      <c r="M3" s="212"/>
      <c r="N3" s="207">
        <f t="shared" si="0"/>
        <v>29127.31</v>
      </c>
      <c r="O3" s="211">
        <f t="shared" si="0"/>
        <v>4046092.6999999997</v>
      </c>
      <c r="P3" s="177">
        <f>IF(K3=0,"",O3/K3)</f>
        <v>0.94117050777983913</v>
      </c>
      <c r="Q3" s="209">
        <f>IF(N3=0,"",O3/N3)</f>
        <v>138.91062030788285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2539</v>
      </c>
      <c r="B6" s="807" t="s">
        <v>2622</v>
      </c>
      <c r="C6" s="807" t="s">
        <v>2296</v>
      </c>
      <c r="D6" s="807" t="s">
        <v>2623</v>
      </c>
      <c r="E6" s="807" t="s">
        <v>2624</v>
      </c>
      <c r="F6" s="225"/>
      <c r="G6" s="225"/>
      <c r="H6" s="225"/>
      <c r="I6" s="225"/>
      <c r="J6" s="225">
        <v>2</v>
      </c>
      <c r="K6" s="225">
        <v>2996</v>
      </c>
      <c r="L6" s="225"/>
      <c r="M6" s="225">
        <v>1498</v>
      </c>
      <c r="N6" s="225"/>
      <c r="O6" s="225"/>
      <c r="P6" s="812"/>
      <c r="Q6" s="830"/>
    </row>
    <row r="7" spans="1:17" ht="14.45" customHeight="1" x14ac:dyDescent="0.2">
      <c r="A7" s="821" t="s">
        <v>2539</v>
      </c>
      <c r="B7" s="822" t="s">
        <v>2622</v>
      </c>
      <c r="C7" s="822" t="s">
        <v>2296</v>
      </c>
      <c r="D7" s="822" t="s">
        <v>2625</v>
      </c>
      <c r="E7" s="822" t="s">
        <v>2626</v>
      </c>
      <c r="F7" s="831"/>
      <c r="G7" s="831"/>
      <c r="H7" s="831"/>
      <c r="I7" s="831"/>
      <c r="J7" s="831">
        <v>1</v>
      </c>
      <c r="K7" s="831">
        <v>331</v>
      </c>
      <c r="L7" s="831"/>
      <c r="M7" s="831">
        <v>331</v>
      </c>
      <c r="N7" s="831"/>
      <c r="O7" s="831"/>
      <c r="P7" s="827"/>
      <c r="Q7" s="832"/>
    </row>
    <row r="8" spans="1:17" ht="14.45" customHeight="1" x14ac:dyDescent="0.2">
      <c r="A8" s="821" t="s">
        <v>2627</v>
      </c>
      <c r="B8" s="822" t="s">
        <v>2628</v>
      </c>
      <c r="C8" s="822" t="s">
        <v>2296</v>
      </c>
      <c r="D8" s="822" t="s">
        <v>2629</v>
      </c>
      <c r="E8" s="822" t="s">
        <v>2630</v>
      </c>
      <c r="F8" s="831">
        <v>14</v>
      </c>
      <c r="G8" s="831">
        <v>4228</v>
      </c>
      <c r="H8" s="831"/>
      <c r="I8" s="831">
        <v>302</v>
      </c>
      <c r="J8" s="831">
        <v>24</v>
      </c>
      <c r="K8" s="831">
        <v>7296</v>
      </c>
      <c r="L8" s="831"/>
      <c r="M8" s="831">
        <v>304</v>
      </c>
      <c r="N8" s="831">
        <v>12</v>
      </c>
      <c r="O8" s="831">
        <v>3768</v>
      </c>
      <c r="P8" s="827"/>
      <c r="Q8" s="832">
        <v>314</v>
      </c>
    </row>
    <row r="9" spans="1:17" ht="14.45" customHeight="1" x14ac:dyDescent="0.2">
      <c r="A9" s="821" t="s">
        <v>2627</v>
      </c>
      <c r="B9" s="822" t="s">
        <v>2628</v>
      </c>
      <c r="C9" s="822" t="s">
        <v>2296</v>
      </c>
      <c r="D9" s="822" t="s">
        <v>2631</v>
      </c>
      <c r="E9" s="822" t="s">
        <v>2632</v>
      </c>
      <c r="F9" s="831">
        <v>3</v>
      </c>
      <c r="G9" s="831">
        <v>22782</v>
      </c>
      <c r="H9" s="831"/>
      <c r="I9" s="831">
        <v>7594</v>
      </c>
      <c r="J9" s="831">
        <v>6</v>
      </c>
      <c r="K9" s="831">
        <v>45798</v>
      </c>
      <c r="L9" s="831"/>
      <c r="M9" s="831">
        <v>7633</v>
      </c>
      <c r="N9" s="831">
        <v>3</v>
      </c>
      <c r="O9" s="831">
        <v>23709</v>
      </c>
      <c r="P9" s="827"/>
      <c r="Q9" s="832">
        <v>7903</v>
      </c>
    </row>
    <row r="10" spans="1:17" ht="14.45" customHeight="1" x14ac:dyDescent="0.2">
      <c r="A10" s="821" t="s">
        <v>2627</v>
      </c>
      <c r="B10" s="822" t="s">
        <v>2628</v>
      </c>
      <c r="C10" s="822" t="s">
        <v>2296</v>
      </c>
      <c r="D10" s="822" t="s">
        <v>2633</v>
      </c>
      <c r="E10" s="822" t="s">
        <v>2634</v>
      </c>
      <c r="F10" s="831">
        <v>5</v>
      </c>
      <c r="G10" s="831">
        <v>5550</v>
      </c>
      <c r="H10" s="831"/>
      <c r="I10" s="831">
        <v>1110</v>
      </c>
      <c r="J10" s="831">
        <v>5</v>
      </c>
      <c r="K10" s="831">
        <v>5570</v>
      </c>
      <c r="L10" s="831"/>
      <c r="M10" s="831">
        <v>1114</v>
      </c>
      <c r="N10" s="831">
        <v>8</v>
      </c>
      <c r="O10" s="831">
        <v>9184</v>
      </c>
      <c r="P10" s="827"/>
      <c r="Q10" s="832">
        <v>1148</v>
      </c>
    </row>
    <row r="11" spans="1:17" ht="14.45" customHeight="1" x14ac:dyDescent="0.2">
      <c r="A11" s="821" t="s">
        <v>2627</v>
      </c>
      <c r="B11" s="822" t="s">
        <v>2628</v>
      </c>
      <c r="C11" s="822" t="s">
        <v>2296</v>
      </c>
      <c r="D11" s="822" t="s">
        <v>2635</v>
      </c>
      <c r="E11" s="822" t="s">
        <v>2636</v>
      </c>
      <c r="F11" s="831"/>
      <c r="G11" s="831"/>
      <c r="H11" s="831"/>
      <c r="I11" s="831"/>
      <c r="J11" s="831">
        <v>2</v>
      </c>
      <c r="K11" s="831">
        <v>14924</v>
      </c>
      <c r="L11" s="831"/>
      <c r="M11" s="831">
        <v>7462</v>
      </c>
      <c r="N11" s="831"/>
      <c r="O11" s="831"/>
      <c r="P11" s="827"/>
      <c r="Q11" s="832"/>
    </row>
    <row r="12" spans="1:17" ht="14.45" customHeight="1" x14ac:dyDescent="0.2">
      <c r="A12" s="821" t="s">
        <v>2627</v>
      </c>
      <c r="B12" s="822" t="s">
        <v>2628</v>
      </c>
      <c r="C12" s="822" t="s">
        <v>2296</v>
      </c>
      <c r="D12" s="822" t="s">
        <v>2637</v>
      </c>
      <c r="E12" s="822" t="s">
        <v>2638</v>
      </c>
      <c r="F12" s="831">
        <v>7</v>
      </c>
      <c r="G12" s="831">
        <v>26873</v>
      </c>
      <c r="H12" s="831"/>
      <c r="I12" s="831">
        <v>3839</v>
      </c>
      <c r="J12" s="831">
        <v>2</v>
      </c>
      <c r="K12" s="831">
        <v>7686</v>
      </c>
      <c r="L12" s="831"/>
      <c r="M12" s="831">
        <v>3843</v>
      </c>
      <c r="N12" s="831">
        <v>2</v>
      </c>
      <c r="O12" s="831">
        <v>7754</v>
      </c>
      <c r="P12" s="827"/>
      <c r="Q12" s="832">
        <v>3877</v>
      </c>
    </row>
    <row r="13" spans="1:17" ht="14.45" customHeight="1" x14ac:dyDescent="0.2">
      <c r="A13" s="821" t="s">
        <v>2627</v>
      </c>
      <c r="B13" s="822" t="s">
        <v>2628</v>
      </c>
      <c r="C13" s="822" t="s">
        <v>2296</v>
      </c>
      <c r="D13" s="822" t="s">
        <v>2639</v>
      </c>
      <c r="E13" s="822" t="s">
        <v>2640</v>
      </c>
      <c r="F13" s="831"/>
      <c r="G13" s="831"/>
      <c r="H13" s="831"/>
      <c r="I13" s="831"/>
      <c r="J13" s="831"/>
      <c r="K13" s="831"/>
      <c r="L13" s="831"/>
      <c r="M13" s="831"/>
      <c r="N13" s="831">
        <v>1</v>
      </c>
      <c r="O13" s="831">
        <v>10766.67</v>
      </c>
      <c r="P13" s="827"/>
      <c r="Q13" s="832">
        <v>10766.67</v>
      </c>
    </row>
    <row r="14" spans="1:17" ht="14.45" customHeight="1" x14ac:dyDescent="0.2">
      <c r="A14" s="821" t="s">
        <v>2627</v>
      </c>
      <c r="B14" s="822" t="s">
        <v>2628</v>
      </c>
      <c r="C14" s="822" t="s">
        <v>2296</v>
      </c>
      <c r="D14" s="822" t="s">
        <v>2641</v>
      </c>
      <c r="E14" s="822" t="s">
        <v>2642</v>
      </c>
      <c r="F14" s="831"/>
      <c r="G14" s="831"/>
      <c r="H14" s="831"/>
      <c r="I14" s="831"/>
      <c r="J14" s="831">
        <v>2</v>
      </c>
      <c r="K14" s="831">
        <v>0</v>
      </c>
      <c r="L14" s="831"/>
      <c r="M14" s="831">
        <v>0</v>
      </c>
      <c r="N14" s="831">
        <v>1</v>
      </c>
      <c r="O14" s="831">
        <v>0</v>
      </c>
      <c r="P14" s="827"/>
      <c r="Q14" s="832">
        <v>0</v>
      </c>
    </row>
    <row r="15" spans="1:17" ht="14.45" customHeight="1" x14ac:dyDescent="0.2">
      <c r="A15" s="821" t="s">
        <v>2627</v>
      </c>
      <c r="B15" s="822" t="s">
        <v>2628</v>
      </c>
      <c r="C15" s="822" t="s">
        <v>2296</v>
      </c>
      <c r="D15" s="822" t="s">
        <v>2643</v>
      </c>
      <c r="E15" s="822" t="s">
        <v>2644</v>
      </c>
      <c r="F15" s="831"/>
      <c r="G15" s="831"/>
      <c r="H15" s="831"/>
      <c r="I15" s="831"/>
      <c r="J15" s="831">
        <v>1</v>
      </c>
      <c r="K15" s="831">
        <v>39860</v>
      </c>
      <c r="L15" s="831"/>
      <c r="M15" s="831">
        <v>39860</v>
      </c>
      <c r="N15" s="831">
        <v>2</v>
      </c>
      <c r="O15" s="831">
        <v>80978</v>
      </c>
      <c r="P15" s="827"/>
      <c r="Q15" s="832">
        <v>40489</v>
      </c>
    </row>
    <row r="16" spans="1:17" ht="14.45" customHeight="1" x14ac:dyDescent="0.2">
      <c r="A16" s="821" t="s">
        <v>2645</v>
      </c>
      <c r="B16" s="822" t="s">
        <v>2646</v>
      </c>
      <c r="C16" s="822" t="s">
        <v>2296</v>
      </c>
      <c r="D16" s="822" t="s">
        <v>2647</v>
      </c>
      <c r="E16" s="822" t="s">
        <v>2648</v>
      </c>
      <c r="F16" s="831"/>
      <c r="G16" s="831"/>
      <c r="H16" s="831"/>
      <c r="I16" s="831"/>
      <c r="J16" s="831"/>
      <c r="K16" s="831"/>
      <c r="L16" s="831"/>
      <c r="M16" s="831"/>
      <c r="N16" s="831">
        <v>1</v>
      </c>
      <c r="O16" s="831">
        <v>227</v>
      </c>
      <c r="P16" s="827"/>
      <c r="Q16" s="832">
        <v>227</v>
      </c>
    </row>
    <row r="17" spans="1:17" ht="14.45" customHeight="1" x14ac:dyDescent="0.2">
      <c r="A17" s="821" t="s">
        <v>2645</v>
      </c>
      <c r="B17" s="822" t="s">
        <v>2646</v>
      </c>
      <c r="C17" s="822" t="s">
        <v>2296</v>
      </c>
      <c r="D17" s="822" t="s">
        <v>2649</v>
      </c>
      <c r="E17" s="822" t="s">
        <v>2650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525</v>
      </c>
      <c r="P17" s="827"/>
      <c r="Q17" s="832">
        <v>525</v>
      </c>
    </row>
    <row r="18" spans="1:17" ht="14.45" customHeight="1" x14ac:dyDescent="0.2">
      <c r="A18" s="821" t="s">
        <v>2645</v>
      </c>
      <c r="B18" s="822" t="s">
        <v>2646</v>
      </c>
      <c r="C18" s="822" t="s">
        <v>2296</v>
      </c>
      <c r="D18" s="822" t="s">
        <v>2651</v>
      </c>
      <c r="E18" s="822" t="s">
        <v>2652</v>
      </c>
      <c r="F18" s="831">
        <v>12</v>
      </c>
      <c r="G18" s="831">
        <v>4260</v>
      </c>
      <c r="H18" s="831"/>
      <c r="I18" s="831">
        <v>355</v>
      </c>
      <c r="J18" s="831"/>
      <c r="K18" s="831"/>
      <c r="L18" s="831"/>
      <c r="M18" s="831"/>
      <c r="N18" s="831">
        <v>1</v>
      </c>
      <c r="O18" s="831">
        <v>358</v>
      </c>
      <c r="P18" s="827"/>
      <c r="Q18" s="832">
        <v>358</v>
      </c>
    </row>
    <row r="19" spans="1:17" ht="14.45" customHeight="1" x14ac:dyDescent="0.2">
      <c r="A19" s="821" t="s">
        <v>2645</v>
      </c>
      <c r="B19" s="822" t="s">
        <v>2646</v>
      </c>
      <c r="C19" s="822" t="s">
        <v>2296</v>
      </c>
      <c r="D19" s="822" t="s">
        <v>2653</v>
      </c>
      <c r="E19" s="822" t="s">
        <v>2654</v>
      </c>
      <c r="F19" s="831">
        <v>1095</v>
      </c>
      <c r="G19" s="831">
        <v>71175</v>
      </c>
      <c r="H19" s="831"/>
      <c r="I19" s="831">
        <v>65</v>
      </c>
      <c r="J19" s="831">
        <v>1418</v>
      </c>
      <c r="K19" s="831">
        <v>93588</v>
      </c>
      <c r="L19" s="831"/>
      <c r="M19" s="831">
        <v>66</v>
      </c>
      <c r="N19" s="831">
        <v>1237</v>
      </c>
      <c r="O19" s="831">
        <v>81642</v>
      </c>
      <c r="P19" s="827"/>
      <c r="Q19" s="832">
        <v>66</v>
      </c>
    </row>
    <row r="20" spans="1:17" ht="14.45" customHeight="1" x14ac:dyDescent="0.2">
      <c r="A20" s="821" t="s">
        <v>2645</v>
      </c>
      <c r="B20" s="822" t="s">
        <v>2646</v>
      </c>
      <c r="C20" s="822" t="s">
        <v>2296</v>
      </c>
      <c r="D20" s="822" t="s">
        <v>2655</v>
      </c>
      <c r="E20" s="822" t="s">
        <v>2656</v>
      </c>
      <c r="F20" s="831">
        <v>35</v>
      </c>
      <c r="G20" s="831">
        <v>910</v>
      </c>
      <c r="H20" s="831"/>
      <c r="I20" s="831">
        <v>26</v>
      </c>
      <c r="J20" s="831">
        <v>40</v>
      </c>
      <c r="K20" s="831">
        <v>1040</v>
      </c>
      <c r="L20" s="831"/>
      <c r="M20" s="831">
        <v>26</v>
      </c>
      <c r="N20" s="831">
        <v>28</v>
      </c>
      <c r="O20" s="831">
        <v>728</v>
      </c>
      <c r="P20" s="827"/>
      <c r="Q20" s="832">
        <v>26</v>
      </c>
    </row>
    <row r="21" spans="1:17" ht="14.45" customHeight="1" x14ac:dyDescent="0.2">
      <c r="A21" s="821" t="s">
        <v>2645</v>
      </c>
      <c r="B21" s="822" t="s">
        <v>2646</v>
      </c>
      <c r="C21" s="822" t="s">
        <v>2296</v>
      </c>
      <c r="D21" s="822" t="s">
        <v>2657</v>
      </c>
      <c r="E21" s="822" t="s">
        <v>2658</v>
      </c>
      <c r="F21" s="831">
        <v>10</v>
      </c>
      <c r="G21" s="831">
        <v>550</v>
      </c>
      <c r="H21" s="831"/>
      <c r="I21" s="831">
        <v>55</v>
      </c>
      <c r="J21" s="831">
        <v>1</v>
      </c>
      <c r="K21" s="831">
        <v>55</v>
      </c>
      <c r="L21" s="831"/>
      <c r="M21" s="831">
        <v>55</v>
      </c>
      <c r="N21" s="831">
        <v>1</v>
      </c>
      <c r="O21" s="831">
        <v>56</v>
      </c>
      <c r="P21" s="827"/>
      <c r="Q21" s="832">
        <v>56</v>
      </c>
    </row>
    <row r="22" spans="1:17" ht="14.45" customHeight="1" x14ac:dyDescent="0.2">
      <c r="A22" s="821" t="s">
        <v>2645</v>
      </c>
      <c r="B22" s="822" t="s">
        <v>2646</v>
      </c>
      <c r="C22" s="822" t="s">
        <v>2296</v>
      </c>
      <c r="D22" s="822" t="s">
        <v>2659</v>
      </c>
      <c r="E22" s="822" t="s">
        <v>2660</v>
      </c>
      <c r="F22" s="831">
        <v>83</v>
      </c>
      <c r="G22" s="831">
        <v>6474</v>
      </c>
      <c r="H22" s="831"/>
      <c r="I22" s="831">
        <v>78</v>
      </c>
      <c r="J22" s="831">
        <v>56</v>
      </c>
      <c r="K22" s="831">
        <v>4368</v>
      </c>
      <c r="L22" s="831"/>
      <c r="M22" s="831">
        <v>78</v>
      </c>
      <c r="N22" s="831">
        <v>90</v>
      </c>
      <c r="O22" s="831">
        <v>7020</v>
      </c>
      <c r="P22" s="827"/>
      <c r="Q22" s="832">
        <v>78</v>
      </c>
    </row>
    <row r="23" spans="1:17" ht="14.45" customHeight="1" x14ac:dyDescent="0.2">
      <c r="A23" s="821" t="s">
        <v>2645</v>
      </c>
      <c r="B23" s="822" t="s">
        <v>2646</v>
      </c>
      <c r="C23" s="822" t="s">
        <v>2296</v>
      </c>
      <c r="D23" s="822" t="s">
        <v>2661</v>
      </c>
      <c r="E23" s="822" t="s">
        <v>2662</v>
      </c>
      <c r="F23" s="831">
        <v>308</v>
      </c>
      <c r="G23" s="831">
        <v>7392</v>
      </c>
      <c r="H23" s="831"/>
      <c r="I23" s="831">
        <v>24</v>
      </c>
      <c r="J23" s="831">
        <v>494</v>
      </c>
      <c r="K23" s="831">
        <v>12350</v>
      </c>
      <c r="L23" s="831"/>
      <c r="M23" s="831">
        <v>25</v>
      </c>
      <c r="N23" s="831">
        <v>469</v>
      </c>
      <c r="O23" s="831">
        <v>12194</v>
      </c>
      <c r="P23" s="827"/>
      <c r="Q23" s="832">
        <v>26</v>
      </c>
    </row>
    <row r="24" spans="1:17" ht="14.45" customHeight="1" x14ac:dyDescent="0.2">
      <c r="A24" s="821" t="s">
        <v>2645</v>
      </c>
      <c r="B24" s="822" t="s">
        <v>2646</v>
      </c>
      <c r="C24" s="822" t="s">
        <v>2296</v>
      </c>
      <c r="D24" s="822" t="s">
        <v>2663</v>
      </c>
      <c r="E24" s="822" t="s">
        <v>2664</v>
      </c>
      <c r="F24" s="831">
        <v>259</v>
      </c>
      <c r="G24" s="831">
        <v>17094</v>
      </c>
      <c r="H24" s="831"/>
      <c r="I24" s="831">
        <v>66</v>
      </c>
      <c r="J24" s="831">
        <v>286</v>
      </c>
      <c r="K24" s="831">
        <v>18876</v>
      </c>
      <c r="L24" s="831"/>
      <c r="M24" s="831">
        <v>66</v>
      </c>
      <c r="N24" s="831">
        <v>129</v>
      </c>
      <c r="O24" s="831">
        <v>8643</v>
      </c>
      <c r="P24" s="827"/>
      <c r="Q24" s="832">
        <v>67</v>
      </c>
    </row>
    <row r="25" spans="1:17" ht="14.45" customHeight="1" x14ac:dyDescent="0.2">
      <c r="A25" s="821" t="s">
        <v>2645</v>
      </c>
      <c r="B25" s="822" t="s">
        <v>2646</v>
      </c>
      <c r="C25" s="822" t="s">
        <v>2296</v>
      </c>
      <c r="D25" s="822" t="s">
        <v>2665</v>
      </c>
      <c r="E25" s="822" t="s">
        <v>2666</v>
      </c>
      <c r="F25" s="831">
        <v>709</v>
      </c>
      <c r="G25" s="831">
        <v>248859</v>
      </c>
      <c r="H25" s="831"/>
      <c r="I25" s="831">
        <v>351</v>
      </c>
      <c r="J25" s="831">
        <v>831</v>
      </c>
      <c r="K25" s="831">
        <v>292512</v>
      </c>
      <c r="L25" s="831"/>
      <c r="M25" s="831">
        <v>352</v>
      </c>
      <c r="N25" s="831">
        <v>677</v>
      </c>
      <c r="O25" s="831">
        <v>239658</v>
      </c>
      <c r="P25" s="827"/>
      <c r="Q25" s="832">
        <v>354</v>
      </c>
    </row>
    <row r="26" spans="1:17" ht="14.45" customHeight="1" x14ac:dyDescent="0.2">
      <c r="A26" s="821" t="s">
        <v>2645</v>
      </c>
      <c r="B26" s="822" t="s">
        <v>2646</v>
      </c>
      <c r="C26" s="822" t="s">
        <v>2296</v>
      </c>
      <c r="D26" s="822" t="s">
        <v>2667</v>
      </c>
      <c r="E26" s="822" t="s">
        <v>2668</v>
      </c>
      <c r="F26" s="831">
        <v>260</v>
      </c>
      <c r="G26" s="831">
        <v>6500</v>
      </c>
      <c r="H26" s="831"/>
      <c r="I26" s="831">
        <v>25</v>
      </c>
      <c r="J26" s="831">
        <v>373</v>
      </c>
      <c r="K26" s="831">
        <v>9698</v>
      </c>
      <c r="L26" s="831"/>
      <c r="M26" s="831">
        <v>26</v>
      </c>
      <c r="N26" s="831">
        <v>417</v>
      </c>
      <c r="O26" s="831">
        <v>11259</v>
      </c>
      <c r="P26" s="827"/>
      <c r="Q26" s="832">
        <v>27</v>
      </c>
    </row>
    <row r="27" spans="1:17" ht="14.45" customHeight="1" x14ac:dyDescent="0.2">
      <c r="A27" s="821" t="s">
        <v>2645</v>
      </c>
      <c r="B27" s="822" t="s">
        <v>2646</v>
      </c>
      <c r="C27" s="822" t="s">
        <v>2296</v>
      </c>
      <c r="D27" s="822" t="s">
        <v>2669</v>
      </c>
      <c r="E27" s="822" t="s">
        <v>2670</v>
      </c>
      <c r="F27" s="831">
        <v>46</v>
      </c>
      <c r="G27" s="831">
        <v>8326</v>
      </c>
      <c r="H27" s="831"/>
      <c r="I27" s="831">
        <v>181</v>
      </c>
      <c r="J27" s="831">
        <v>13</v>
      </c>
      <c r="K27" s="831">
        <v>2353</v>
      </c>
      <c r="L27" s="831"/>
      <c r="M27" s="831">
        <v>181</v>
      </c>
      <c r="N27" s="831">
        <v>29</v>
      </c>
      <c r="O27" s="831">
        <v>5307</v>
      </c>
      <c r="P27" s="827"/>
      <c r="Q27" s="832">
        <v>183</v>
      </c>
    </row>
    <row r="28" spans="1:17" ht="14.45" customHeight="1" x14ac:dyDescent="0.2">
      <c r="A28" s="821" t="s">
        <v>2645</v>
      </c>
      <c r="B28" s="822" t="s">
        <v>2646</v>
      </c>
      <c r="C28" s="822" t="s">
        <v>2296</v>
      </c>
      <c r="D28" s="822" t="s">
        <v>2671</v>
      </c>
      <c r="E28" s="822" t="s">
        <v>2672</v>
      </c>
      <c r="F28" s="831">
        <v>4</v>
      </c>
      <c r="G28" s="831">
        <v>104</v>
      </c>
      <c r="H28" s="831"/>
      <c r="I28" s="831">
        <v>26</v>
      </c>
      <c r="J28" s="831">
        <v>0</v>
      </c>
      <c r="K28" s="831">
        <v>0</v>
      </c>
      <c r="L28" s="831"/>
      <c r="M28" s="831"/>
      <c r="N28" s="831">
        <v>2</v>
      </c>
      <c r="O28" s="831">
        <v>54</v>
      </c>
      <c r="P28" s="827"/>
      <c r="Q28" s="832">
        <v>27</v>
      </c>
    </row>
    <row r="29" spans="1:17" ht="14.45" customHeight="1" x14ac:dyDescent="0.2">
      <c r="A29" s="821" t="s">
        <v>2645</v>
      </c>
      <c r="B29" s="822" t="s">
        <v>2646</v>
      </c>
      <c r="C29" s="822" t="s">
        <v>2296</v>
      </c>
      <c r="D29" s="822" t="s">
        <v>2673</v>
      </c>
      <c r="E29" s="822" t="s">
        <v>2674</v>
      </c>
      <c r="F29" s="831">
        <v>3</v>
      </c>
      <c r="G29" s="831">
        <v>252</v>
      </c>
      <c r="H29" s="831"/>
      <c r="I29" s="831">
        <v>84</v>
      </c>
      <c r="J29" s="831">
        <v>1</v>
      </c>
      <c r="K29" s="831">
        <v>84</v>
      </c>
      <c r="L29" s="831"/>
      <c r="M29" s="831">
        <v>84</v>
      </c>
      <c r="N29" s="831">
        <v>3</v>
      </c>
      <c r="O29" s="831">
        <v>255</v>
      </c>
      <c r="P29" s="827"/>
      <c r="Q29" s="832">
        <v>85</v>
      </c>
    </row>
    <row r="30" spans="1:17" ht="14.45" customHeight="1" x14ac:dyDescent="0.2">
      <c r="A30" s="821" t="s">
        <v>2645</v>
      </c>
      <c r="B30" s="822" t="s">
        <v>2646</v>
      </c>
      <c r="C30" s="822" t="s">
        <v>2296</v>
      </c>
      <c r="D30" s="822" t="s">
        <v>2675</v>
      </c>
      <c r="E30" s="822" t="s">
        <v>2676</v>
      </c>
      <c r="F30" s="831">
        <v>23</v>
      </c>
      <c r="G30" s="831">
        <v>5842</v>
      </c>
      <c r="H30" s="831"/>
      <c r="I30" s="831">
        <v>254</v>
      </c>
      <c r="J30" s="831">
        <v>16</v>
      </c>
      <c r="K30" s="831">
        <v>4064</v>
      </c>
      <c r="L30" s="831"/>
      <c r="M30" s="831">
        <v>254</v>
      </c>
      <c r="N30" s="831">
        <v>17</v>
      </c>
      <c r="O30" s="831">
        <v>4352</v>
      </c>
      <c r="P30" s="827"/>
      <c r="Q30" s="832">
        <v>256</v>
      </c>
    </row>
    <row r="31" spans="1:17" ht="14.45" customHeight="1" x14ac:dyDescent="0.2">
      <c r="A31" s="821" t="s">
        <v>2645</v>
      </c>
      <c r="B31" s="822" t="s">
        <v>2646</v>
      </c>
      <c r="C31" s="822" t="s">
        <v>2296</v>
      </c>
      <c r="D31" s="822" t="s">
        <v>2677</v>
      </c>
      <c r="E31" s="822" t="s">
        <v>2678</v>
      </c>
      <c r="F31" s="831">
        <v>24</v>
      </c>
      <c r="G31" s="831">
        <v>5208</v>
      </c>
      <c r="H31" s="831"/>
      <c r="I31" s="831">
        <v>217</v>
      </c>
      <c r="J31" s="831">
        <v>11</v>
      </c>
      <c r="K31" s="831">
        <v>2387</v>
      </c>
      <c r="L31" s="831"/>
      <c r="M31" s="831">
        <v>217</v>
      </c>
      <c r="N31" s="831">
        <v>29</v>
      </c>
      <c r="O31" s="831">
        <v>6351</v>
      </c>
      <c r="P31" s="827"/>
      <c r="Q31" s="832">
        <v>219</v>
      </c>
    </row>
    <row r="32" spans="1:17" ht="14.45" customHeight="1" x14ac:dyDescent="0.2">
      <c r="A32" s="821" t="s">
        <v>2645</v>
      </c>
      <c r="B32" s="822" t="s">
        <v>2646</v>
      </c>
      <c r="C32" s="822" t="s">
        <v>2296</v>
      </c>
      <c r="D32" s="822" t="s">
        <v>2679</v>
      </c>
      <c r="E32" s="822" t="s">
        <v>2680</v>
      </c>
      <c r="F32" s="831">
        <v>3</v>
      </c>
      <c r="G32" s="831">
        <v>111</v>
      </c>
      <c r="H32" s="831"/>
      <c r="I32" s="831">
        <v>37</v>
      </c>
      <c r="J32" s="831">
        <v>3</v>
      </c>
      <c r="K32" s="831">
        <v>111</v>
      </c>
      <c r="L32" s="831"/>
      <c r="M32" s="831">
        <v>37</v>
      </c>
      <c r="N32" s="831">
        <v>3</v>
      </c>
      <c r="O32" s="831">
        <v>117</v>
      </c>
      <c r="P32" s="827"/>
      <c r="Q32" s="832">
        <v>39</v>
      </c>
    </row>
    <row r="33" spans="1:17" ht="14.45" customHeight="1" x14ac:dyDescent="0.2">
      <c r="A33" s="821" t="s">
        <v>2645</v>
      </c>
      <c r="B33" s="822" t="s">
        <v>2646</v>
      </c>
      <c r="C33" s="822" t="s">
        <v>2296</v>
      </c>
      <c r="D33" s="822" t="s">
        <v>2681</v>
      </c>
      <c r="E33" s="822" t="s">
        <v>2682</v>
      </c>
      <c r="F33" s="831">
        <v>187</v>
      </c>
      <c r="G33" s="831">
        <v>9350</v>
      </c>
      <c r="H33" s="831"/>
      <c r="I33" s="831">
        <v>50</v>
      </c>
      <c r="J33" s="831">
        <v>215</v>
      </c>
      <c r="K33" s="831">
        <v>10750</v>
      </c>
      <c r="L33" s="831"/>
      <c r="M33" s="831">
        <v>50</v>
      </c>
      <c r="N33" s="831">
        <v>227</v>
      </c>
      <c r="O33" s="831">
        <v>11577</v>
      </c>
      <c r="P33" s="827"/>
      <c r="Q33" s="832">
        <v>51</v>
      </c>
    </row>
    <row r="34" spans="1:17" ht="14.45" customHeight="1" x14ac:dyDescent="0.2">
      <c r="A34" s="821" t="s">
        <v>2645</v>
      </c>
      <c r="B34" s="822" t="s">
        <v>2646</v>
      </c>
      <c r="C34" s="822" t="s">
        <v>2296</v>
      </c>
      <c r="D34" s="822" t="s">
        <v>2683</v>
      </c>
      <c r="E34" s="822" t="s">
        <v>2684</v>
      </c>
      <c r="F34" s="831"/>
      <c r="G34" s="831"/>
      <c r="H34" s="831"/>
      <c r="I34" s="831"/>
      <c r="J34" s="831"/>
      <c r="K34" s="831"/>
      <c r="L34" s="831"/>
      <c r="M34" s="831"/>
      <c r="N34" s="831">
        <v>1</v>
      </c>
      <c r="O34" s="831">
        <v>414</v>
      </c>
      <c r="P34" s="827"/>
      <c r="Q34" s="832">
        <v>414</v>
      </c>
    </row>
    <row r="35" spans="1:17" ht="14.45" customHeight="1" x14ac:dyDescent="0.2">
      <c r="A35" s="821" t="s">
        <v>2645</v>
      </c>
      <c r="B35" s="822" t="s">
        <v>2646</v>
      </c>
      <c r="C35" s="822" t="s">
        <v>2296</v>
      </c>
      <c r="D35" s="822" t="s">
        <v>2685</v>
      </c>
      <c r="E35" s="822" t="s">
        <v>2686</v>
      </c>
      <c r="F35" s="831"/>
      <c r="G35" s="831"/>
      <c r="H35" s="831"/>
      <c r="I35" s="831"/>
      <c r="J35" s="831"/>
      <c r="K35" s="831"/>
      <c r="L35" s="831"/>
      <c r="M35" s="831"/>
      <c r="N35" s="831">
        <v>1</v>
      </c>
      <c r="O35" s="831">
        <v>596</v>
      </c>
      <c r="P35" s="827"/>
      <c r="Q35" s="832">
        <v>596</v>
      </c>
    </row>
    <row r="36" spans="1:17" ht="14.45" customHeight="1" x14ac:dyDescent="0.2">
      <c r="A36" s="821" t="s">
        <v>2645</v>
      </c>
      <c r="B36" s="822" t="s">
        <v>2646</v>
      </c>
      <c r="C36" s="822" t="s">
        <v>2296</v>
      </c>
      <c r="D36" s="822" t="s">
        <v>2687</v>
      </c>
      <c r="E36" s="822" t="s">
        <v>2688</v>
      </c>
      <c r="F36" s="831"/>
      <c r="G36" s="831"/>
      <c r="H36" s="831"/>
      <c r="I36" s="831"/>
      <c r="J36" s="831"/>
      <c r="K36" s="831"/>
      <c r="L36" s="831"/>
      <c r="M36" s="831"/>
      <c r="N36" s="831">
        <v>5</v>
      </c>
      <c r="O36" s="831">
        <v>3975</v>
      </c>
      <c r="P36" s="827"/>
      <c r="Q36" s="832">
        <v>795</v>
      </c>
    </row>
    <row r="37" spans="1:17" ht="14.45" customHeight="1" x14ac:dyDescent="0.2">
      <c r="A37" s="821" t="s">
        <v>2645</v>
      </c>
      <c r="B37" s="822" t="s">
        <v>2646</v>
      </c>
      <c r="C37" s="822" t="s">
        <v>2296</v>
      </c>
      <c r="D37" s="822" t="s">
        <v>2689</v>
      </c>
      <c r="E37" s="822" t="s">
        <v>2690</v>
      </c>
      <c r="F37" s="831"/>
      <c r="G37" s="831"/>
      <c r="H37" s="831"/>
      <c r="I37" s="831"/>
      <c r="J37" s="831"/>
      <c r="K37" s="831"/>
      <c r="L37" s="831"/>
      <c r="M37" s="831"/>
      <c r="N37" s="831">
        <v>1</v>
      </c>
      <c r="O37" s="831">
        <v>3242</v>
      </c>
      <c r="P37" s="827"/>
      <c r="Q37" s="832">
        <v>3242</v>
      </c>
    </row>
    <row r="38" spans="1:17" ht="14.45" customHeight="1" x14ac:dyDescent="0.2">
      <c r="A38" s="821" t="s">
        <v>2645</v>
      </c>
      <c r="B38" s="822" t="s">
        <v>2646</v>
      </c>
      <c r="C38" s="822" t="s">
        <v>2296</v>
      </c>
      <c r="D38" s="822" t="s">
        <v>2691</v>
      </c>
      <c r="E38" s="822" t="s">
        <v>2692</v>
      </c>
      <c r="F38" s="831"/>
      <c r="G38" s="831"/>
      <c r="H38" s="831"/>
      <c r="I38" s="831"/>
      <c r="J38" s="831"/>
      <c r="K38" s="831"/>
      <c r="L38" s="831"/>
      <c r="M38" s="831"/>
      <c r="N38" s="831">
        <v>19</v>
      </c>
      <c r="O38" s="831">
        <v>5890</v>
      </c>
      <c r="P38" s="827"/>
      <c r="Q38" s="832">
        <v>310</v>
      </c>
    </row>
    <row r="39" spans="1:17" ht="14.45" customHeight="1" x14ac:dyDescent="0.2">
      <c r="A39" s="821" t="s">
        <v>2693</v>
      </c>
      <c r="B39" s="822" t="s">
        <v>2694</v>
      </c>
      <c r="C39" s="822" t="s">
        <v>2296</v>
      </c>
      <c r="D39" s="822" t="s">
        <v>2695</v>
      </c>
      <c r="E39" s="822" t="s">
        <v>2696</v>
      </c>
      <c r="F39" s="831">
        <v>49</v>
      </c>
      <c r="G39" s="831">
        <v>1372</v>
      </c>
      <c r="H39" s="831"/>
      <c r="I39" s="831">
        <v>28</v>
      </c>
      <c r="J39" s="831">
        <v>63</v>
      </c>
      <c r="K39" s="831">
        <v>1764</v>
      </c>
      <c r="L39" s="831"/>
      <c r="M39" s="831">
        <v>28</v>
      </c>
      <c r="N39" s="831">
        <v>121</v>
      </c>
      <c r="O39" s="831">
        <v>3509</v>
      </c>
      <c r="P39" s="827"/>
      <c r="Q39" s="832">
        <v>29</v>
      </c>
    </row>
    <row r="40" spans="1:17" ht="14.45" customHeight="1" x14ac:dyDescent="0.2">
      <c r="A40" s="821" t="s">
        <v>2693</v>
      </c>
      <c r="B40" s="822" t="s">
        <v>2694</v>
      </c>
      <c r="C40" s="822" t="s">
        <v>2296</v>
      </c>
      <c r="D40" s="822" t="s">
        <v>2697</v>
      </c>
      <c r="E40" s="822" t="s">
        <v>2698</v>
      </c>
      <c r="F40" s="831">
        <v>1</v>
      </c>
      <c r="G40" s="831">
        <v>54</v>
      </c>
      <c r="H40" s="831"/>
      <c r="I40" s="831">
        <v>54</v>
      </c>
      <c r="J40" s="831">
        <v>1</v>
      </c>
      <c r="K40" s="831">
        <v>54</v>
      </c>
      <c r="L40" s="831"/>
      <c r="M40" s="831">
        <v>54</v>
      </c>
      <c r="N40" s="831"/>
      <c r="O40" s="831"/>
      <c r="P40" s="827"/>
      <c r="Q40" s="832"/>
    </row>
    <row r="41" spans="1:17" ht="14.45" customHeight="1" x14ac:dyDescent="0.2">
      <c r="A41" s="821" t="s">
        <v>2693</v>
      </c>
      <c r="B41" s="822" t="s">
        <v>2694</v>
      </c>
      <c r="C41" s="822" t="s">
        <v>2296</v>
      </c>
      <c r="D41" s="822" t="s">
        <v>2699</v>
      </c>
      <c r="E41" s="822" t="s">
        <v>2700</v>
      </c>
      <c r="F41" s="831">
        <v>61</v>
      </c>
      <c r="G41" s="831">
        <v>1464</v>
      </c>
      <c r="H41" s="831"/>
      <c r="I41" s="831">
        <v>24</v>
      </c>
      <c r="J41" s="831">
        <v>83</v>
      </c>
      <c r="K41" s="831">
        <v>1992</v>
      </c>
      <c r="L41" s="831"/>
      <c r="M41" s="831">
        <v>24</v>
      </c>
      <c r="N41" s="831">
        <v>64</v>
      </c>
      <c r="O41" s="831">
        <v>1600</v>
      </c>
      <c r="P41" s="827"/>
      <c r="Q41" s="832">
        <v>25</v>
      </c>
    </row>
    <row r="42" spans="1:17" ht="14.45" customHeight="1" x14ac:dyDescent="0.2">
      <c r="A42" s="821" t="s">
        <v>2693</v>
      </c>
      <c r="B42" s="822" t="s">
        <v>2694</v>
      </c>
      <c r="C42" s="822" t="s">
        <v>2296</v>
      </c>
      <c r="D42" s="822" t="s">
        <v>2701</v>
      </c>
      <c r="E42" s="822" t="s">
        <v>2702</v>
      </c>
      <c r="F42" s="831">
        <v>98</v>
      </c>
      <c r="G42" s="831">
        <v>2646</v>
      </c>
      <c r="H42" s="831"/>
      <c r="I42" s="831">
        <v>27</v>
      </c>
      <c r="J42" s="831">
        <v>100</v>
      </c>
      <c r="K42" s="831">
        <v>2700</v>
      </c>
      <c r="L42" s="831"/>
      <c r="M42" s="831">
        <v>27</v>
      </c>
      <c r="N42" s="831">
        <v>200</v>
      </c>
      <c r="O42" s="831">
        <v>5600</v>
      </c>
      <c r="P42" s="827"/>
      <c r="Q42" s="832">
        <v>28</v>
      </c>
    </row>
    <row r="43" spans="1:17" ht="14.45" customHeight="1" x14ac:dyDescent="0.2">
      <c r="A43" s="821" t="s">
        <v>2693</v>
      </c>
      <c r="B43" s="822" t="s">
        <v>2694</v>
      </c>
      <c r="C43" s="822" t="s">
        <v>2296</v>
      </c>
      <c r="D43" s="822" t="s">
        <v>2703</v>
      </c>
      <c r="E43" s="822" t="s">
        <v>2704</v>
      </c>
      <c r="F43" s="831">
        <v>18</v>
      </c>
      <c r="G43" s="831">
        <v>486</v>
      </c>
      <c r="H43" s="831"/>
      <c r="I43" s="831">
        <v>27</v>
      </c>
      <c r="J43" s="831">
        <v>14</v>
      </c>
      <c r="K43" s="831">
        <v>378</v>
      </c>
      <c r="L43" s="831"/>
      <c r="M43" s="831">
        <v>27</v>
      </c>
      <c r="N43" s="831">
        <v>32</v>
      </c>
      <c r="O43" s="831">
        <v>896</v>
      </c>
      <c r="P43" s="827"/>
      <c r="Q43" s="832">
        <v>28</v>
      </c>
    </row>
    <row r="44" spans="1:17" ht="14.45" customHeight="1" x14ac:dyDescent="0.2">
      <c r="A44" s="821" t="s">
        <v>2693</v>
      </c>
      <c r="B44" s="822" t="s">
        <v>2694</v>
      </c>
      <c r="C44" s="822" t="s">
        <v>2296</v>
      </c>
      <c r="D44" s="822" t="s">
        <v>2705</v>
      </c>
      <c r="E44" s="822" t="s">
        <v>2706</v>
      </c>
      <c r="F44" s="831">
        <v>1403</v>
      </c>
      <c r="G44" s="831">
        <v>32269</v>
      </c>
      <c r="H44" s="831"/>
      <c r="I44" s="831">
        <v>23</v>
      </c>
      <c r="J44" s="831">
        <v>1601</v>
      </c>
      <c r="K44" s="831">
        <v>36823</v>
      </c>
      <c r="L44" s="831"/>
      <c r="M44" s="831">
        <v>23</v>
      </c>
      <c r="N44" s="831">
        <v>1566</v>
      </c>
      <c r="O44" s="831">
        <v>37584</v>
      </c>
      <c r="P44" s="827"/>
      <c r="Q44" s="832">
        <v>24</v>
      </c>
    </row>
    <row r="45" spans="1:17" ht="14.45" customHeight="1" x14ac:dyDescent="0.2">
      <c r="A45" s="821" t="s">
        <v>2693</v>
      </c>
      <c r="B45" s="822" t="s">
        <v>2694</v>
      </c>
      <c r="C45" s="822" t="s">
        <v>2296</v>
      </c>
      <c r="D45" s="822" t="s">
        <v>2707</v>
      </c>
      <c r="E45" s="822" t="s">
        <v>2708</v>
      </c>
      <c r="F45" s="831"/>
      <c r="G45" s="831"/>
      <c r="H45" s="831"/>
      <c r="I45" s="831"/>
      <c r="J45" s="831"/>
      <c r="K45" s="831"/>
      <c r="L45" s="831"/>
      <c r="M45" s="831"/>
      <c r="N45" s="831">
        <v>1</v>
      </c>
      <c r="O45" s="831">
        <v>70</v>
      </c>
      <c r="P45" s="827"/>
      <c r="Q45" s="832">
        <v>70</v>
      </c>
    </row>
    <row r="46" spans="1:17" ht="14.45" customHeight="1" x14ac:dyDescent="0.2">
      <c r="A46" s="821" t="s">
        <v>2693</v>
      </c>
      <c r="B46" s="822" t="s">
        <v>2694</v>
      </c>
      <c r="C46" s="822" t="s">
        <v>2296</v>
      </c>
      <c r="D46" s="822" t="s">
        <v>2709</v>
      </c>
      <c r="E46" s="822" t="s">
        <v>2710</v>
      </c>
      <c r="F46" s="831">
        <v>2811</v>
      </c>
      <c r="G46" s="831">
        <v>174282</v>
      </c>
      <c r="H46" s="831"/>
      <c r="I46" s="831">
        <v>62</v>
      </c>
      <c r="J46" s="831">
        <v>3181</v>
      </c>
      <c r="K46" s="831">
        <v>200403</v>
      </c>
      <c r="L46" s="831"/>
      <c r="M46" s="831">
        <v>63</v>
      </c>
      <c r="N46" s="831">
        <v>2970</v>
      </c>
      <c r="O46" s="831">
        <v>187110</v>
      </c>
      <c r="P46" s="827"/>
      <c r="Q46" s="832">
        <v>63</v>
      </c>
    </row>
    <row r="47" spans="1:17" ht="14.45" customHeight="1" x14ac:dyDescent="0.2">
      <c r="A47" s="821" t="s">
        <v>2693</v>
      </c>
      <c r="B47" s="822" t="s">
        <v>2694</v>
      </c>
      <c r="C47" s="822" t="s">
        <v>2296</v>
      </c>
      <c r="D47" s="822" t="s">
        <v>2711</v>
      </c>
      <c r="E47" s="822" t="s">
        <v>2712</v>
      </c>
      <c r="F47" s="831"/>
      <c r="G47" s="831"/>
      <c r="H47" s="831"/>
      <c r="I47" s="831"/>
      <c r="J47" s="831"/>
      <c r="K47" s="831"/>
      <c r="L47" s="831"/>
      <c r="M47" s="831"/>
      <c r="N47" s="831">
        <v>2</v>
      </c>
      <c r="O47" s="831">
        <v>172</v>
      </c>
      <c r="P47" s="827"/>
      <c r="Q47" s="832">
        <v>86</v>
      </c>
    </row>
    <row r="48" spans="1:17" ht="14.45" customHeight="1" x14ac:dyDescent="0.2">
      <c r="A48" s="821" t="s">
        <v>2693</v>
      </c>
      <c r="B48" s="822" t="s">
        <v>2694</v>
      </c>
      <c r="C48" s="822" t="s">
        <v>2296</v>
      </c>
      <c r="D48" s="822" t="s">
        <v>2713</v>
      </c>
      <c r="E48" s="822" t="s">
        <v>2714</v>
      </c>
      <c r="F48" s="831">
        <v>9</v>
      </c>
      <c r="G48" s="831">
        <v>8892</v>
      </c>
      <c r="H48" s="831"/>
      <c r="I48" s="831">
        <v>988</v>
      </c>
      <c r="J48" s="831">
        <v>28</v>
      </c>
      <c r="K48" s="831">
        <v>27664</v>
      </c>
      <c r="L48" s="831"/>
      <c r="M48" s="831">
        <v>988</v>
      </c>
      <c r="N48" s="831">
        <v>26</v>
      </c>
      <c r="O48" s="831">
        <v>25740</v>
      </c>
      <c r="P48" s="827"/>
      <c r="Q48" s="832">
        <v>990</v>
      </c>
    </row>
    <row r="49" spans="1:17" ht="14.45" customHeight="1" x14ac:dyDescent="0.2">
      <c r="A49" s="821" t="s">
        <v>2693</v>
      </c>
      <c r="B49" s="822" t="s">
        <v>2694</v>
      </c>
      <c r="C49" s="822" t="s">
        <v>2296</v>
      </c>
      <c r="D49" s="822" t="s">
        <v>2715</v>
      </c>
      <c r="E49" s="822" t="s">
        <v>2716</v>
      </c>
      <c r="F49" s="831">
        <v>752</v>
      </c>
      <c r="G49" s="831">
        <v>22560</v>
      </c>
      <c r="H49" s="831"/>
      <c r="I49" s="831">
        <v>30</v>
      </c>
      <c r="J49" s="831">
        <v>769</v>
      </c>
      <c r="K49" s="831">
        <v>23070</v>
      </c>
      <c r="L49" s="831"/>
      <c r="M49" s="831">
        <v>30</v>
      </c>
      <c r="N49" s="831">
        <v>893</v>
      </c>
      <c r="O49" s="831">
        <v>27683</v>
      </c>
      <c r="P49" s="827"/>
      <c r="Q49" s="832">
        <v>31</v>
      </c>
    </row>
    <row r="50" spans="1:17" ht="14.45" customHeight="1" x14ac:dyDescent="0.2">
      <c r="A50" s="821" t="s">
        <v>2693</v>
      </c>
      <c r="B50" s="822" t="s">
        <v>2694</v>
      </c>
      <c r="C50" s="822" t="s">
        <v>2296</v>
      </c>
      <c r="D50" s="822" t="s">
        <v>2717</v>
      </c>
      <c r="E50" s="822" t="s">
        <v>2718</v>
      </c>
      <c r="F50" s="831">
        <v>3</v>
      </c>
      <c r="G50" s="831">
        <v>5382</v>
      </c>
      <c r="H50" s="831"/>
      <c r="I50" s="831">
        <v>1794</v>
      </c>
      <c r="J50" s="831">
        <v>2</v>
      </c>
      <c r="K50" s="831">
        <v>3600</v>
      </c>
      <c r="L50" s="831"/>
      <c r="M50" s="831">
        <v>1800</v>
      </c>
      <c r="N50" s="831"/>
      <c r="O50" s="831"/>
      <c r="P50" s="827"/>
      <c r="Q50" s="832"/>
    </row>
    <row r="51" spans="1:17" ht="14.45" customHeight="1" x14ac:dyDescent="0.2">
      <c r="A51" s="821" t="s">
        <v>2693</v>
      </c>
      <c r="B51" s="822" t="s">
        <v>2694</v>
      </c>
      <c r="C51" s="822" t="s">
        <v>2296</v>
      </c>
      <c r="D51" s="822" t="s">
        <v>2719</v>
      </c>
      <c r="E51" s="822" t="s">
        <v>2720</v>
      </c>
      <c r="F51" s="831"/>
      <c r="G51" s="831"/>
      <c r="H51" s="831"/>
      <c r="I51" s="831"/>
      <c r="J51" s="831">
        <v>1</v>
      </c>
      <c r="K51" s="831">
        <v>19</v>
      </c>
      <c r="L51" s="831"/>
      <c r="M51" s="831">
        <v>19</v>
      </c>
      <c r="N51" s="831">
        <v>1</v>
      </c>
      <c r="O51" s="831">
        <v>19</v>
      </c>
      <c r="P51" s="827"/>
      <c r="Q51" s="832">
        <v>19</v>
      </c>
    </row>
    <row r="52" spans="1:17" ht="14.45" customHeight="1" x14ac:dyDescent="0.2">
      <c r="A52" s="821" t="s">
        <v>2693</v>
      </c>
      <c r="B52" s="822" t="s">
        <v>2694</v>
      </c>
      <c r="C52" s="822" t="s">
        <v>2296</v>
      </c>
      <c r="D52" s="822" t="s">
        <v>2721</v>
      </c>
      <c r="E52" s="822" t="s">
        <v>2722</v>
      </c>
      <c r="F52" s="831">
        <v>2</v>
      </c>
      <c r="G52" s="831">
        <v>164</v>
      </c>
      <c r="H52" s="831"/>
      <c r="I52" s="831">
        <v>82</v>
      </c>
      <c r="J52" s="831">
        <v>3</v>
      </c>
      <c r="K52" s="831">
        <v>246</v>
      </c>
      <c r="L52" s="831"/>
      <c r="M52" s="831">
        <v>82</v>
      </c>
      <c r="N52" s="831">
        <v>4</v>
      </c>
      <c r="O52" s="831">
        <v>332</v>
      </c>
      <c r="P52" s="827"/>
      <c r="Q52" s="832">
        <v>83</v>
      </c>
    </row>
    <row r="53" spans="1:17" ht="14.45" customHeight="1" x14ac:dyDescent="0.2">
      <c r="A53" s="821" t="s">
        <v>2693</v>
      </c>
      <c r="B53" s="822" t="s">
        <v>2694</v>
      </c>
      <c r="C53" s="822" t="s">
        <v>2296</v>
      </c>
      <c r="D53" s="822" t="s">
        <v>2723</v>
      </c>
      <c r="E53" s="822" t="s">
        <v>2724</v>
      </c>
      <c r="F53" s="831">
        <v>1</v>
      </c>
      <c r="G53" s="831">
        <v>266</v>
      </c>
      <c r="H53" s="831"/>
      <c r="I53" s="831">
        <v>266</v>
      </c>
      <c r="J53" s="831">
        <v>2</v>
      </c>
      <c r="K53" s="831">
        <v>532</v>
      </c>
      <c r="L53" s="831"/>
      <c r="M53" s="831">
        <v>266</v>
      </c>
      <c r="N53" s="831"/>
      <c r="O53" s="831"/>
      <c r="P53" s="827"/>
      <c r="Q53" s="832"/>
    </row>
    <row r="54" spans="1:17" ht="14.45" customHeight="1" x14ac:dyDescent="0.2">
      <c r="A54" s="821" t="s">
        <v>2693</v>
      </c>
      <c r="B54" s="822" t="s">
        <v>2694</v>
      </c>
      <c r="C54" s="822" t="s">
        <v>2296</v>
      </c>
      <c r="D54" s="822" t="s">
        <v>2725</v>
      </c>
      <c r="E54" s="822" t="s">
        <v>2726</v>
      </c>
      <c r="F54" s="831"/>
      <c r="G54" s="831"/>
      <c r="H54" s="831"/>
      <c r="I54" s="831"/>
      <c r="J54" s="831">
        <v>1</v>
      </c>
      <c r="K54" s="831">
        <v>19</v>
      </c>
      <c r="L54" s="831"/>
      <c r="M54" s="831">
        <v>19</v>
      </c>
      <c r="N54" s="831">
        <v>1</v>
      </c>
      <c r="O54" s="831">
        <v>19</v>
      </c>
      <c r="P54" s="827"/>
      <c r="Q54" s="832">
        <v>19</v>
      </c>
    </row>
    <row r="55" spans="1:17" ht="14.45" customHeight="1" x14ac:dyDescent="0.2">
      <c r="A55" s="821" t="s">
        <v>2693</v>
      </c>
      <c r="B55" s="822" t="s">
        <v>2694</v>
      </c>
      <c r="C55" s="822" t="s">
        <v>2296</v>
      </c>
      <c r="D55" s="822" t="s">
        <v>2727</v>
      </c>
      <c r="E55" s="822" t="s">
        <v>2728</v>
      </c>
      <c r="F55" s="831"/>
      <c r="G55" s="831"/>
      <c r="H55" s="831"/>
      <c r="I55" s="831"/>
      <c r="J55" s="831">
        <v>1</v>
      </c>
      <c r="K55" s="831">
        <v>16</v>
      </c>
      <c r="L55" s="831"/>
      <c r="M55" s="831">
        <v>16</v>
      </c>
      <c r="N55" s="831">
        <v>1</v>
      </c>
      <c r="O55" s="831">
        <v>16</v>
      </c>
      <c r="P55" s="827"/>
      <c r="Q55" s="832">
        <v>16</v>
      </c>
    </row>
    <row r="56" spans="1:17" ht="14.45" customHeight="1" x14ac:dyDescent="0.2">
      <c r="A56" s="821" t="s">
        <v>2693</v>
      </c>
      <c r="B56" s="822" t="s">
        <v>2694</v>
      </c>
      <c r="C56" s="822" t="s">
        <v>2296</v>
      </c>
      <c r="D56" s="822" t="s">
        <v>2729</v>
      </c>
      <c r="E56" s="822" t="s">
        <v>2730</v>
      </c>
      <c r="F56" s="831">
        <v>3</v>
      </c>
      <c r="G56" s="831">
        <v>798</v>
      </c>
      <c r="H56" s="831"/>
      <c r="I56" s="831">
        <v>266</v>
      </c>
      <c r="J56" s="831">
        <v>7</v>
      </c>
      <c r="K56" s="831">
        <v>1862</v>
      </c>
      <c r="L56" s="831"/>
      <c r="M56" s="831">
        <v>266</v>
      </c>
      <c r="N56" s="831">
        <v>2</v>
      </c>
      <c r="O56" s="831">
        <v>534</v>
      </c>
      <c r="P56" s="827"/>
      <c r="Q56" s="832">
        <v>267</v>
      </c>
    </row>
    <row r="57" spans="1:17" ht="14.45" customHeight="1" x14ac:dyDescent="0.2">
      <c r="A57" s="821" t="s">
        <v>2693</v>
      </c>
      <c r="B57" s="822" t="s">
        <v>2694</v>
      </c>
      <c r="C57" s="822" t="s">
        <v>2296</v>
      </c>
      <c r="D57" s="822" t="s">
        <v>2731</v>
      </c>
      <c r="E57" s="822" t="s">
        <v>2732</v>
      </c>
      <c r="F57" s="831">
        <v>3</v>
      </c>
      <c r="G57" s="831">
        <v>693</v>
      </c>
      <c r="H57" s="831"/>
      <c r="I57" s="831">
        <v>231</v>
      </c>
      <c r="J57" s="831">
        <v>6</v>
      </c>
      <c r="K57" s="831">
        <v>1386</v>
      </c>
      <c r="L57" s="831"/>
      <c r="M57" s="831">
        <v>231</v>
      </c>
      <c r="N57" s="831">
        <v>2</v>
      </c>
      <c r="O57" s="831">
        <v>464</v>
      </c>
      <c r="P57" s="827"/>
      <c r="Q57" s="832">
        <v>232</v>
      </c>
    </row>
    <row r="58" spans="1:17" ht="14.45" customHeight="1" x14ac:dyDescent="0.2">
      <c r="A58" s="821" t="s">
        <v>2693</v>
      </c>
      <c r="B58" s="822" t="s">
        <v>2694</v>
      </c>
      <c r="C58" s="822" t="s">
        <v>2296</v>
      </c>
      <c r="D58" s="822" t="s">
        <v>2733</v>
      </c>
      <c r="E58" s="822" t="s">
        <v>2734</v>
      </c>
      <c r="F58" s="831">
        <v>1</v>
      </c>
      <c r="G58" s="831">
        <v>64</v>
      </c>
      <c r="H58" s="831"/>
      <c r="I58" s="831">
        <v>64</v>
      </c>
      <c r="J58" s="831">
        <v>1</v>
      </c>
      <c r="K58" s="831">
        <v>64</v>
      </c>
      <c r="L58" s="831"/>
      <c r="M58" s="831">
        <v>64</v>
      </c>
      <c r="N58" s="831">
        <v>1</v>
      </c>
      <c r="O58" s="831">
        <v>65</v>
      </c>
      <c r="P58" s="827"/>
      <c r="Q58" s="832">
        <v>65</v>
      </c>
    </row>
    <row r="59" spans="1:17" ht="14.45" customHeight="1" x14ac:dyDescent="0.2">
      <c r="A59" s="821" t="s">
        <v>2693</v>
      </c>
      <c r="B59" s="822" t="s">
        <v>2694</v>
      </c>
      <c r="C59" s="822" t="s">
        <v>2296</v>
      </c>
      <c r="D59" s="822" t="s">
        <v>2735</v>
      </c>
      <c r="E59" s="822" t="s">
        <v>2736</v>
      </c>
      <c r="F59" s="831"/>
      <c r="G59" s="831"/>
      <c r="H59" s="831"/>
      <c r="I59" s="831"/>
      <c r="J59" s="831">
        <v>1</v>
      </c>
      <c r="K59" s="831">
        <v>18</v>
      </c>
      <c r="L59" s="831"/>
      <c r="M59" s="831">
        <v>18</v>
      </c>
      <c r="N59" s="831">
        <v>1</v>
      </c>
      <c r="O59" s="831">
        <v>18</v>
      </c>
      <c r="P59" s="827"/>
      <c r="Q59" s="832">
        <v>18</v>
      </c>
    </row>
    <row r="60" spans="1:17" ht="14.45" customHeight="1" x14ac:dyDescent="0.2">
      <c r="A60" s="821" t="s">
        <v>2693</v>
      </c>
      <c r="B60" s="822" t="s">
        <v>2694</v>
      </c>
      <c r="C60" s="822" t="s">
        <v>2296</v>
      </c>
      <c r="D60" s="822" t="s">
        <v>2737</v>
      </c>
      <c r="E60" s="822" t="s">
        <v>2738</v>
      </c>
      <c r="F60" s="831">
        <v>278</v>
      </c>
      <c r="G60" s="831">
        <v>4726</v>
      </c>
      <c r="H60" s="831"/>
      <c r="I60" s="831">
        <v>17</v>
      </c>
      <c r="J60" s="831">
        <v>263</v>
      </c>
      <c r="K60" s="831">
        <v>4471</v>
      </c>
      <c r="L60" s="831"/>
      <c r="M60" s="831">
        <v>17</v>
      </c>
      <c r="N60" s="831">
        <v>174</v>
      </c>
      <c r="O60" s="831">
        <v>2958</v>
      </c>
      <c r="P60" s="827"/>
      <c r="Q60" s="832">
        <v>17</v>
      </c>
    </row>
    <row r="61" spans="1:17" ht="14.45" customHeight="1" x14ac:dyDescent="0.2">
      <c r="A61" s="821" t="s">
        <v>2693</v>
      </c>
      <c r="B61" s="822" t="s">
        <v>2694</v>
      </c>
      <c r="C61" s="822" t="s">
        <v>2296</v>
      </c>
      <c r="D61" s="822" t="s">
        <v>2739</v>
      </c>
      <c r="E61" s="822" t="s">
        <v>2740</v>
      </c>
      <c r="F61" s="831"/>
      <c r="G61" s="831"/>
      <c r="H61" s="831"/>
      <c r="I61" s="831"/>
      <c r="J61" s="831"/>
      <c r="K61" s="831"/>
      <c r="L61" s="831"/>
      <c r="M61" s="831"/>
      <c r="N61" s="831">
        <v>1</v>
      </c>
      <c r="O61" s="831">
        <v>23</v>
      </c>
      <c r="P61" s="827"/>
      <c r="Q61" s="832">
        <v>23</v>
      </c>
    </row>
    <row r="62" spans="1:17" ht="14.45" customHeight="1" x14ac:dyDescent="0.2">
      <c r="A62" s="821" t="s">
        <v>2693</v>
      </c>
      <c r="B62" s="822" t="s">
        <v>2694</v>
      </c>
      <c r="C62" s="822" t="s">
        <v>2296</v>
      </c>
      <c r="D62" s="822" t="s">
        <v>2741</v>
      </c>
      <c r="E62" s="822" t="s">
        <v>2742</v>
      </c>
      <c r="F62" s="831">
        <v>1</v>
      </c>
      <c r="G62" s="831">
        <v>47</v>
      </c>
      <c r="H62" s="831"/>
      <c r="I62" s="831">
        <v>47</v>
      </c>
      <c r="J62" s="831"/>
      <c r="K62" s="831"/>
      <c r="L62" s="831"/>
      <c r="M62" s="831"/>
      <c r="N62" s="831"/>
      <c r="O62" s="831"/>
      <c r="P62" s="827"/>
      <c r="Q62" s="832"/>
    </row>
    <row r="63" spans="1:17" ht="14.45" customHeight="1" x14ac:dyDescent="0.2">
      <c r="A63" s="821" t="s">
        <v>2693</v>
      </c>
      <c r="B63" s="822" t="s">
        <v>2694</v>
      </c>
      <c r="C63" s="822" t="s">
        <v>2296</v>
      </c>
      <c r="D63" s="822" t="s">
        <v>2743</v>
      </c>
      <c r="E63" s="822" t="s">
        <v>2744</v>
      </c>
      <c r="F63" s="831">
        <v>4</v>
      </c>
      <c r="G63" s="831">
        <v>212</v>
      </c>
      <c r="H63" s="831"/>
      <c r="I63" s="831">
        <v>53</v>
      </c>
      <c r="J63" s="831">
        <v>5</v>
      </c>
      <c r="K63" s="831">
        <v>265</v>
      </c>
      <c r="L63" s="831"/>
      <c r="M63" s="831">
        <v>53</v>
      </c>
      <c r="N63" s="831">
        <v>5</v>
      </c>
      <c r="O63" s="831">
        <v>270</v>
      </c>
      <c r="P63" s="827"/>
      <c r="Q63" s="832">
        <v>54</v>
      </c>
    </row>
    <row r="64" spans="1:17" ht="14.45" customHeight="1" x14ac:dyDescent="0.2">
      <c r="A64" s="821" t="s">
        <v>2693</v>
      </c>
      <c r="B64" s="822" t="s">
        <v>2694</v>
      </c>
      <c r="C64" s="822" t="s">
        <v>2296</v>
      </c>
      <c r="D64" s="822" t="s">
        <v>2745</v>
      </c>
      <c r="E64" s="822" t="s">
        <v>2746</v>
      </c>
      <c r="F64" s="831">
        <v>1</v>
      </c>
      <c r="G64" s="831">
        <v>61</v>
      </c>
      <c r="H64" s="831"/>
      <c r="I64" s="831">
        <v>61</v>
      </c>
      <c r="J64" s="831">
        <v>3</v>
      </c>
      <c r="K64" s="831">
        <v>183</v>
      </c>
      <c r="L64" s="831"/>
      <c r="M64" s="831">
        <v>61</v>
      </c>
      <c r="N64" s="831">
        <v>1</v>
      </c>
      <c r="O64" s="831">
        <v>62</v>
      </c>
      <c r="P64" s="827"/>
      <c r="Q64" s="832">
        <v>62</v>
      </c>
    </row>
    <row r="65" spans="1:17" ht="14.45" customHeight="1" x14ac:dyDescent="0.2">
      <c r="A65" s="821" t="s">
        <v>2693</v>
      </c>
      <c r="B65" s="822" t="s">
        <v>2694</v>
      </c>
      <c r="C65" s="822" t="s">
        <v>2296</v>
      </c>
      <c r="D65" s="822" t="s">
        <v>2747</v>
      </c>
      <c r="E65" s="822" t="s">
        <v>2748</v>
      </c>
      <c r="F65" s="831"/>
      <c r="G65" s="831"/>
      <c r="H65" s="831"/>
      <c r="I65" s="831"/>
      <c r="J65" s="831"/>
      <c r="K65" s="831"/>
      <c r="L65" s="831"/>
      <c r="M65" s="831"/>
      <c r="N65" s="831">
        <v>1</v>
      </c>
      <c r="O65" s="831">
        <v>29</v>
      </c>
      <c r="P65" s="827"/>
      <c r="Q65" s="832">
        <v>29</v>
      </c>
    </row>
    <row r="66" spans="1:17" ht="14.45" customHeight="1" x14ac:dyDescent="0.2">
      <c r="A66" s="821" t="s">
        <v>2693</v>
      </c>
      <c r="B66" s="822" t="s">
        <v>2694</v>
      </c>
      <c r="C66" s="822" t="s">
        <v>2296</v>
      </c>
      <c r="D66" s="822" t="s">
        <v>2749</v>
      </c>
      <c r="E66" s="822" t="s">
        <v>2750</v>
      </c>
      <c r="F66" s="831"/>
      <c r="G66" s="831"/>
      <c r="H66" s="831"/>
      <c r="I66" s="831"/>
      <c r="J66" s="831">
        <v>1</v>
      </c>
      <c r="K66" s="831">
        <v>18</v>
      </c>
      <c r="L66" s="831"/>
      <c r="M66" s="831">
        <v>18</v>
      </c>
      <c r="N66" s="831">
        <v>1</v>
      </c>
      <c r="O66" s="831">
        <v>18</v>
      </c>
      <c r="P66" s="827"/>
      <c r="Q66" s="832">
        <v>18</v>
      </c>
    </row>
    <row r="67" spans="1:17" ht="14.45" customHeight="1" x14ac:dyDescent="0.2">
      <c r="A67" s="821" t="s">
        <v>2693</v>
      </c>
      <c r="B67" s="822" t="s">
        <v>2694</v>
      </c>
      <c r="C67" s="822" t="s">
        <v>2296</v>
      </c>
      <c r="D67" s="822" t="s">
        <v>2751</v>
      </c>
      <c r="E67" s="822" t="s">
        <v>2752</v>
      </c>
      <c r="F67" s="831"/>
      <c r="G67" s="831"/>
      <c r="H67" s="831"/>
      <c r="I67" s="831"/>
      <c r="J67" s="831">
        <v>4</v>
      </c>
      <c r="K67" s="831">
        <v>76</v>
      </c>
      <c r="L67" s="831"/>
      <c r="M67" s="831">
        <v>19</v>
      </c>
      <c r="N67" s="831">
        <v>3</v>
      </c>
      <c r="O67" s="831">
        <v>57</v>
      </c>
      <c r="P67" s="827"/>
      <c r="Q67" s="832">
        <v>19</v>
      </c>
    </row>
    <row r="68" spans="1:17" ht="14.45" customHeight="1" x14ac:dyDescent="0.2">
      <c r="A68" s="821" t="s">
        <v>2693</v>
      </c>
      <c r="B68" s="822" t="s">
        <v>2694</v>
      </c>
      <c r="C68" s="822" t="s">
        <v>2296</v>
      </c>
      <c r="D68" s="822" t="s">
        <v>2753</v>
      </c>
      <c r="E68" s="822" t="s">
        <v>2754</v>
      </c>
      <c r="F68" s="831">
        <v>6</v>
      </c>
      <c r="G68" s="831">
        <v>654</v>
      </c>
      <c r="H68" s="831"/>
      <c r="I68" s="831">
        <v>109</v>
      </c>
      <c r="J68" s="831">
        <v>14</v>
      </c>
      <c r="K68" s="831">
        <v>1526</v>
      </c>
      <c r="L68" s="831"/>
      <c r="M68" s="831">
        <v>109</v>
      </c>
      <c r="N68" s="831">
        <v>6</v>
      </c>
      <c r="O68" s="831">
        <v>666</v>
      </c>
      <c r="P68" s="827"/>
      <c r="Q68" s="832">
        <v>111</v>
      </c>
    </row>
    <row r="69" spans="1:17" ht="14.45" customHeight="1" x14ac:dyDescent="0.2">
      <c r="A69" s="821" t="s">
        <v>2693</v>
      </c>
      <c r="B69" s="822" t="s">
        <v>2694</v>
      </c>
      <c r="C69" s="822" t="s">
        <v>2296</v>
      </c>
      <c r="D69" s="822" t="s">
        <v>2755</v>
      </c>
      <c r="E69" s="822" t="s">
        <v>2756</v>
      </c>
      <c r="F69" s="831">
        <v>1</v>
      </c>
      <c r="G69" s="831">
        <v>1470</v>
      </c>
      <c r="H69" s="831"/>
      <c r="I69" s="831">
        <v>1470</v>
      </c>
      <c r="J69" s="831"/>
      <c r="K69" s="831"/>
      <c r="L69" s="831"/>
      <c r="M69" s="831"/>
      <c r="N69" s="831"/>
      <c r="O69" s="831"/>
      <c r="P69" s="827"/>
      <c r="Q69" s="832"/>
    </row>
    <row r="70" spans="1:17" ht="14.45" customHeight="1" x14ac:dyDescent="0.2">
      <c r="A70" s="821" t="s">
        <v>2693</v>
      </c>
      <c r="B70" s="822" t="s">
        <v>2694</v>
      </c>
      <c r="C70" s="822" t="s">
        <v>2296</v>
      </c>
      <c r="D70" s="822" t="s">
        <v>2757</v>
      </c>
      <c r="E70" s="822" t="s">
        <v>2758</v>
      </c>
      <c r="F70" s="831">
        <v>1</v>
      </c>
      <c r="G70" s="831">
        <v>392</v>
      </c>
      <c r="H70" s="831"/>
      <c r="I70" s="831">
        <v>392</v>
      </c>
      <c r="J70" s="831">
        <v>2</v>
      </c>
      <c r="K70" s="831">
        <v>784</v>
      </c>
      <c r="L70" s="831"/>
      <c r="M70" s="831">
        <v>392</v>
      </c>
      <c r="N70" s="831">
        <v>1</v>
      </c>
      <c r="O70" s="831">
        <v>394</v>
      </c>
      <c r="P70" s="827"/>
      <c r="Q70" s="832">
        <v>394</v>
      </c>
    </row>
    <row r="71" spans="1:17" ht="14.45" customHeight="1" x14ac:dyDescent="0.2">
      <c r="A71" s="821" t="s">
        <v>2693</v>
      </c>
      <c r="B71" s="822" t="s">
        <v>2694</v>
      </c>
      <c r="C71" s="822" t="s">
        <v>2296</v>
      </c>
      <c r="D71" s="822" t="s">
        <v>2759</v>
      </c>
      <c r="E71" s="822" t="s">
        <v>2760</v>
      </c>
      <c r="F71" s="831">
        <v>12</v>
      </c>
      <c r="G71" s="831">
        <v>5568</v>
      </c>
      <c r="H71" s="831"/>
      <c r="I71" s="831">
        <v>464</v>
      </c>
      <c r="J71" s="831">
        <v>10</v>
      </c>
      <c r="K71" s="831">
        <v>4650</v>
      </c>
      <c r="L71" s="831"/>
      <c r="M71" s="831">
        <v>465</v>
      </c>
      <c r="N71" s="831">
        <v>19</v>
      </c>
      <c r="O71" s="831">
        <v>8873</v>
      </c>
      <c r="P71" s="827"/>
      <c r="Q71" s="832">
        <v>467</v>
      </c>
    </row>
    <row r="72" spans="1:17" ht="14.45" customHeight="1" x14ac:dyDescent="0.2">
      <c r="A72" s="821" t="s">
        <v>2693</v>
      </c>
      <c r="B72" s="822" t="s">
        <v>2694</v>
      </c>
      <c r="C72" s="822" t="s">
        <v>2296</v>
      </c>
      <c r="D72" s="822" t="s">
        <v>2761</v>
      </c>
      <c r="E72" s="822" t="s">
        <v>2762</v>
      </c>
      <c r="F72" s="831">
        <v>41</v>
      </c>
      <c r="G72" s="831">
        <v>35014</v>
      </c>
      <c r="H72" s="831"/>
      <c r="I72" s="831">
        <v>854</v>
      </c>
      <c r="J72" s="831">
        <v>56</v>
      </c>
      <c r="K72" s="831">
        <v>47880</v>
      </c>
      <c r="L72" s="831"/>
      <c r="M72" s="831">
        <v>855</v>
      </c>
      <c r="N72" s="831">
        <v>34</v>
      </c>
      <c r="O72" s="831">
        <v>29138</v>
      </c>
      <c r="P72" s="827"/>
      <c r="Q72" s="832">
        <v>857</v>
      </c>
    </row>
    <row r="73" spans="1:17" ht="14.45" customHeight="1" x14ac:dyDescent="0.2">
      <c r="A73" s="821" t="s">
        <v>2693</v>
      </c>
      <c r="B73" s="822" t="s">
        <v>2694</v>
      </c>
      <c r="C73" s="822" t="s">
        <v>2296</v>
      </c>
      <c r="D73" s="822" t="s">
        <v>2763</v>
      </c>
      <c r="E73" s="822" t="s">
        <v>2764</v>
      </c>
      <c r="F73" s="831">
        <v>1998</v>
      </c>
      <c r="G73" s="831">
        <v>375624</v>
      </c>
      <c r="H73" s="831"/>
      <c r="I73" s="831">
        <v>188</v>
      </c>
      <c r="J73" s="831">
        <v>1720</v>
      </c>
      <c r="K73" s="831">
        <v>323360</v>
      </c>
      <c r="L73" s="831"/>
      <c r="M73" s="831">
        <v>188</v>
      </c>
      <c r="N73" s="831">
        <v>1901</v>
      </c>
      <c r="O73" s="831">
        <v>361190</v>
      </c>
      <c r="P73" s="827"/>
      <c r="Q73" s="832">
        <v>190</v>
      </c>
    </row>
    <row r="74" spans="1:17" ht="14.45" customHeight="1" x14ac:dyDescent="0.2">
      <c r="A74" s="821" t="s">
        <v>2693</v>
      </c>
      <c r="B74" s="822" t="s">
        <v>2694</v>
      </c>
      <c r="C74" s="822" t="s">
        <v>2296</v>
      </c>
      <c r="D74" s="822" t="s">
        <v>2765</v>
      </c>
      <c r="E74" s="822" t="s">
        <v>2766</v>
      </c>
      <c r="F74" s="831"/>
      <c r="G74" s="831"/>
      <c r="H74" s="831"/>
      <c r="I74" s="831"/>
      <c r="J74" s="831">
        <v>1</v>
      </c>
      <c r="K74" s="831">
        <v>168</v>
      </c>
      <c r="L74" s="831"/>
      <c r="M74" s="831">
        <v>168</v>
      </c>
      <c r="N74" s="831"/>
      <c r="O74" s="831"/>
      <c r="P74" s="827"/>
      <c r="Q74" s="832"/>
    </row>
    <row r="75" spans="1:17" ht="14.45" customHeight="1" x14ac:dyDescent="0.2">
      <c r="A75" s="821" t="s">
        <v>2693</v>
      </c>
      <c r="B75" s="822" t="s">
        <v>2694</v>
      </c>
      <c r="C75" s="822" t="s">
        <v>2296</v>
      </c>
      <c r="D75" s="822" t="s">
        <v>2767</v>
      </c>
      <c r="E75" s="822" t="s">
        <v>2768</v>
      </c>
      <c r="F75" s="831"/>
      <c r="G75" s="831"/>
      <c r="H75" s="831"/>
      <c r="I75" s="831"/>
      <c r="J75" s="831">
        <v>1</v>
      </c>
      <c r="K75" s="831">
        <v>310</v>
      </c>
      <c r="L75" s="831"/>
      <c r="M75" s="831">
        <v>310</v>
      </c>
      <c r="N75" s="831"/>
      <c r="O75" s="831"/>
      <c r="P75" s="827"/>
      <c r="Q75" s="832"/>
    </row>
    <row r="76" spans="1:17" ht="14.45" customHeight="1" x14ac:dyDescent="0.2">
      <c r="A76" s="821" t="s">
        <v>2693</v>
      </c>
      <c r="B76" s="822" t="s">
        <v>2694</v>
      </c>
      <c r="C76" s="822" t="s">
        <v>2296</v>
      </c>
      <c r="D76" s="822" t="s">
        <v>2769</v>
      </c>
      <c r="E76" s="822" t="s">
        <v>2770</v>
      </c>
      <c r="F76" s="831">
        <v>3</v>
      </c>
      <c r="G76" s="831">
        <v>3681</v>
      </c>
      <c r="H76" s="831"/>
      <c r="I76" s="831">
        <v>1227</v>
      </c>
      <c r="J76" s="831">
        <v>4</v>
      </c>
      <c r="K76" s="831">
        <v>4920</v>
      </c>
      <c r="L76" s="831"/>
      <c r="M76" s="831">
        <v>1230</v>
      </c>
      <c r="N76" s="831">
        <v>2</v>
      </c>
      <c r="O76" s="831">
        <v>2480</v>
      </c>
      <c r="P76" s="827"/>
      <c r="Q76" s="832">
        <v>1240</v>
      </c>
    </row>
    <row r="77" spans="1:17" ht="14.45" customHeight="1" x14ac:dyDescent="0.2">
      <c r="A77" s="821" t="s">
        <v>2693</v>
      </c>
      <c r="B77" s="822" t="s">
        <v>2694</v>
      </c>
      <c r="C77" s="822" t="s">
        <v>2296</v>
      </c>
      <c r="D77" s="822" t="s">
        <v>2771</v>
      </c>
      <c r="E77" s="822" t="s">
        <v>2772</v>
      </c>
      <c r="F77" s="831">
        <v>245</v>
      </c>
      <c r="G77" s="831">
        <v>193305</v>
      </c>
      <c r="H77" s="831"/>
      <c r="I77" s="831">
        <v>789</v>
      </c>
      <c r="J77" s="831">
        <v>286</v>
      </c>
      <c r="K77" s="831">
        <v>226226</v>
      </c>
      <c r="L77" s="831"/>
      <c r="M77" s="831">
        <v>791</v>
      </c>
      <c r="N77" s="831">
        <v>130</v>
      </c>
      <c r="O77" s="831">
        <v>103220</v>
      </c>
      <c r="P77" s="827"/>
      <c r="Q77" s="832">
        <v>794</v>
      </c>
    </row>
    <row r="78" spans="1:17" ht="14.45" customHeight="1" x14ac:dyDescent="0.2">
      <c r="A78" s="821" t="s">
        <v>2693</v>
      </c>
      <c r="B78" s="822" t="s">
        <v>2694</v>
      </c>
      <c r="C78" s="822" t="s">
        <v>2296</v>
      </c>
      <c r="D78" s="822" t="s">
        <v>2773</v>
      </c>
      <c r="E78" s="822" t="s">
        <v>2774</v>
      </c>
      <c r="F78" s="831">
        <v>7</v>
      </c>
      <c r="G78" s="831">
        <v>1330</v>
      </c>
      <c r="H78" s="831"/>
      <c r="I78" s="831">
        <v>190</v>
      </c>
      <c r="J78" s="831">
        <v>20</v>
      </c>
      <c r="K78" s="831">
        <v>3820</v>
      </c>
      <c r="L78" s="831"/>
      <c r="M78" s="831">
        <v>191</v>
      </c>
      <c r="N78" s="831">
        <v>2</v>
      </c>
      <c r="O78" s="831">
        <v>386</v>
      </c>
      <c r="P78" s="827"/>
      <c r="Q78" s="832">
        <v>193</v>
      </c>
    </row>
    <row r="79" spans="1:17" ht="14.45" customHeight="1" x14ac:dyDescent="0.2">
      <c r="A79" s="821" t="s">
        <v>2693</v>
      </c>
      <c r="B79" s="822" t="s">
        <v>2694</v>
      </c>
      <c r="C79" s="822" t="s">
        <v>2296</v>
      </c>
      <c r="D79" s="822" t="s">
        <v>2775</v>
      </c>
      <c r="E79" s="822" t="s">
        <v>2776</v>
      </c>
      <c r="F79" s="831">
        <v>171</v>
      </c>
      <c r="G79" s="831">
        <v>39159</v>
      </c>
      <c r="H79" s="831"/>
      <c r="I79" s="831">
        <v>229</v>
      </c>
      <c r="J79" s="831">
        <v>168</v>
      </c>
      <c r="K79" s="831">
        <v>38640</v>
      </c>
      <c r="L79" s="831"/>
      <c r="M79" s="831">
        <v>230</v>
      </c>
      <c r="N79" s="831">
        <v>126</v>
      </c>
      <c r="O79" s="831">
        <v>29232</v>
      </c>
      <c r="P79" s="827"/>
      <c r="Q79" s="832">
        <v>232</v>
      </c>
    </row>
    <row r="80" spans="1:17" ht="14.45" customHeight="1" x14ac:dyDescent="0.2">
      <c r="A80" s="821" t="s">
        <v>2693</v>
      </c>
      <c r="B80" s="822" t="s">
        <v>2694</v>
      </c>
      <c r="C80" s="822" t="s">
        <v>2296</v>
      </c>
      <c r="D80" s="822" t="s">
        <v>2777</v>
      </c>
      <c r="E80" s="822" t="s">
        <v>2778</v>
      </c>
      <c r="F80" s="831">
        <v>6</v>
      </c>
      <c r="G80" s="831">
        <v>960</v>
      </c>
      <c r="H80" s="831"/>
      <c r="I80" s="831">
        <v>160</v>
      </c>
      <c r="J80" s="831">
        <v>17</v>
      </c>
      <c r="K80" s="831">
        <v>2737</v>
      </c>
      <c r="L80" s="831"/>
      <c r="M80" s="831">
        <v>161</v>
      </c>
      <c r="N80" s="831">
        <v>2</v>
      </c>
      <c r="O80" s="831">
        <v>326</v>
      </c>
      <c r="P80" s="827"/>
      <c r="Q80" s="832">
        <v>163</v>
      </c>
    </row>
    <row r="81" spans="1:17" ht="14.45" customHeight="1" x14ac:dyDescent="0.2">
      <c r="A81" s="821" t="s">
        <v>2693</v>
      </c>
      <c r="B81" s="822" t="s">
        <v>2694</v>
      </c>
      <c r="C81" s="822" t="s">
        <v>2296</v>
      </c>
      <c r="D81" s="822" t="s">
        <v>2779</v>
      </c>
      <c r="E81" s="822" t="s">
        <v>2780</v>
      </c>
      <c r="F81" s="831"/>
      <c r="G81" s="831"/>
      <c r="H81" s="831"/>
      <c r="I81" s="831"/>
      <c r="J81" s="831">
        <v>1</v>
      </c>
      <c r="K81" s="831">
        <v>464</v>
      </c>
      <c r="L81" s="831"/>
      <c r="M81" s="831">
        <v>464</v>
      </c>
      <c r="N81" s="831"/>
      <c r="O81" s="831"/>
      <c r="P81" s="827"/>
      <c r="Q81" s="832"/>
    </row>
    <row r="82" spans="1:17" ht="14.45" customHeight="1" x14ac:dyDescent="0.2">
      <c r="A82" s="821" t="s">
        <v>2693</v>
      </c>
      <c r="B82" s="822" t="s">
        <v>2694</v>
      </c>
      <c r="C82" s="822" t="s">
        <v>2296</v>
      </c>
      <c r="D82" s="822" t="s">
        <v>2781</v>
      </c>
      <c r="E82" s="822" t="s">
        <v>2782</v>
      </c>
      <c r="F82" s="831">
        <v>1</v>
      </c>
      <c r="G82" s="831">
        <v>563</v>
      </c>
      <c r="H82" s="831"/>
      <c r="I82" s="831">
        <v>563</v>
      </c>
      <c r="J82" s="831">
        <v>4</v>
      </c>
      <c r="K82" s="831">
        <v>2256</v>
      </c>
      <c r="L82" s="831"/>
      <c r="M82" s="831">
        <v>564</v>
      </c>
      <c r="N82" s="831"/>
      <c r="O82" s="831"/>
      <c r="P82" s="827"/>
      <c r="Q82" s="832"/>
    </row>
    <row r="83" spans="1:17" ht="14.45" customHeight="1" x14ac:dyDescent="0.2">
      <c r="A83" s="821" t="s">
        <v>2693</v>
      </c>
      <c r="B83" s="822" t="s">
        <v>2694</v>
      </c>
      <c r="C83" s="822" t="s">
        <v>2296</v>
      </c>
      <c r="D83" s="822" t="s">
        <v>2783</v>
      </c>
      <c r="E83" s="822" t="s">
        <v>2784</v>
      </c>
      <c r="F83" s="831"/>
      <c r="G83" s="831"/>
      <c r="H83" s="831"/>
      <c r="I83" s="831"/>
      <c r="J83" s="831">
        <v>2</v>
      </c>
      <c r="K83" s="831">
        <v>348</v>
      </c>
      <c r="L83" s="831"/>
      <c r="M83" s="831">
        <v>174</v>
      </c>
      <c r="N83" s="831"/>
      <c r="O83" s="831"/>
      <c r="P83" s="827"/>
      <c r="Q83" s="832"/>
    </row>
    <row r="84" spans="1:17" ht="14.45" customHeight="1" x14ac:dyDescent="0.2">
      <c r="A84" s="821" t="s">
        <v>2693</v>
      </c>
      <c r="B84" s="822" t="s">
        <v>2694</v>
      </c>
      <c r="C84" s="822" t="s">
        <v>2296</v>
      </c>
      <c r="D84" s="822" t="s">
        <v>2785</v>
      </c>
      <c r="E84" s="822" t="s">
        <v>2786</v>
      </c>
      <c r="F84" s="831">
        <v>1</v>
      </c>
      <c r="G84" s="831">
        <v>202</v>
      </c>
      <c r="H84" s="831"/>
      <c r="I84" s="831">
        <v>202</v>
      </c>
      <c r="J84" s="831">
        <v>11</v>
      </c>
      <c r="K84" s="831">
        <v>2233</v>
      </c>
      <c r="L84" s="831"/>
      <c r="M84" s="831">
        <v>203</v>
      </c>
      <c r="N84" s="831">
        <v>2</v>
      </c>
      <c r="O84" s="831">
        <v>410</v>
      </c>
      <c r="P84" s="827"/>
      <c r="Q84" s="832">
        <v>205</v>
      </c>
    </row>
    <row r="85" spans="1:17" ht="14.45" customHeight="1" x14ac:dyDescent="0.2">
      <c r="A85" s="821" t="s">
        <v>2693</v>
      </c>
      <c r="B85" s="822" t="s">
        <v>2694</v>
      </c>
      <c r="C85" s="822" t="s">
        <v>2296</v>
      </c>
      <c r="D85" s="822" t="s">
        <v>2787</v>
      </c>
      <c r="E85" s="822" t="s">
        <v>2788</v>
      </c>
      <c r="F85" s="831"/>
      <c r="G85" s="831"/>
      <c r="H85" s="831"/>
      <c r="I85" s="831"/>
      <c r="J85" s="831">
        <v>1</v>
      </c>
      <c r="K85" s="831">
        <v>135</v>
      </c>
      <c r="L85" s="831"/>
      <c r="M85" s="831">
        <v>135</v>
      </c>
      <c r="N85" s="831"/>
      <c r="O85" s="831"/>
      <c r="P85" s="827"/>
      <c r="Q85" s="832"/>
    </row>
    <row r="86" spans="1:17" ht="14.45" customHeight="1" x14ac:dyDescent="0.2">
      <c r="A86" s="821" t="s">
        <v>2693</v>
      </c>
      <c r="B86" s="822" t="s">
        <v>2694</v>
      </c>
      <c r="C86" s="822" t="s">
        <v>2296</v>
      </c>
      <c r="D86" s="822" t="s">
        <v>2789</v>
      </c>
      <c r="E86" s="822" t="s">
        <v>2790</v>
      </c>
      <c r="F86" s="831"/>
      <c r="G86" s="831"/>
      <c r="H86" s="831"/>
      <c r="I86" s="831"/>
      <c r="J86" s="831">
        <v>6</v>
      </c>
      <c r="K86" s="831">
        <v>1080</v>
      </c>
      <c r="L86" s="831"/>
      <c r="M86" s="831">
        <v>180</v>
      </c>
      <c r="N86" s="831"/>
      <c r="O86" s="831"/>
      <c r="P86" s="827"/>
      <c r="Q86" s="832"/>
    </row>
    <row r="87" spans="1:17" ht="14.45" customHeight="1" x14ac:dyDescent="0.2">
      <c r="A87" s="821" t="s">
        <v>2693</v>
      </c>
      <c r="B87" s="822" t="s">
        <v>2694</v>
      </c>
      <c r="C87" s="822" t="s">
        <v>2296</v>
      </c>
      <c r="D87" s="822" t="s">
        <v>2791</v>
      </c>
      <c r="E87" s="822" t="s">
        <v>2792</v>
      </c>
      <c r="F87" s="831"/>
      <c r="G87" s="831"/>
      <c r="H87" s="831"/>
      <c r="I87" s="831"/>
      <c r="J87" s="831"/>
      <c r="K87" s="831"/>
      <c r="L87" s="831"/>
      <c r="M87" s="831"/>
      <c r="N87" s="831">
        <v>1</v>
      </c>
      <c r="O87" s="831">
        <v>418</v>
      </c>
      <c r="P87" s="827"/>
      <c r="Q87" s="832">
        <v>418</v>
      </c>
    </row>
    <row r="88" spans="1:17" ht="14.45" customHeight="1" x14ac:dyDescent="0.2">
      <c r="A88" s="821" t="s">
        <v>2693</v>
      </c>
      <c r="B88" s="822" t="s">
        <v>2694</v>
      </c>
      <c r="C88" s="822" t="s">
        <v>2296</v>
      </c>
      <c r="D88" s="822" t="s">
        <v>2793</v>
      </c>
      <c r="E88" s="822" t="s">
        <v>2794</v>
      </c>
      <c r="F88" s="831"/>
      <c r="G88" s="831"/>
      <c r="H88" s="831"/>
      <c r="I88" s="831"/>
      <c r="J88" s="831">
        <v>2</v>
      </c>
      <c r="K88" s="831">
        <v>624</v>
      </c>
      <c r="L88" s="831"/>
      <c r="M88" s="831">
        <v>312</v>
      </c>
      <c r="N88" s="831"/>
      <c r="O88" s="831"/>
      <c r="P88" s="827"/>
      <c r="Q88" s="832"/>
    </row>
    <row r="89" spans="1:17" ht="14.45" customHeight="1" x14ac:dyDescent="0.2">
      <c r="A89" s="821" t="s">
        <v>2693</v>
      </c>
      <c r="B89" s="822" t="s">
        <v>2694</v>
      </c>
      <c r="C89" s="822" t="s">
        <v>2296</v>
      </c>
      <c r="D89" s="822" t="s">
        <v>2795</v>
      </c>
      <c r="E89" s="822" t="s">
        <v>2796</v>
      </c>
      <c r="F89" s="831">
        <v>1</v>
      </c>
      <c r="G89" s="831">
        <v>89</v>
      </c>
      <c r="H89" s="831"/>
      <c r="I89" s="831">
        <v>89</v>
      </c>
      <c r="J89" s="831">
        <v>6</v>
      </c>
      <c r="K89" s="831">
        <v>540</v>
      </c>
      <c r="L89" s="831"/>
      <c r="M89" s="831">
        <v>90</v>
      </c>
      <c r="N89" s="831">
        <v>4</v>
      </c>
      <c r="O89" s="831">
        <v>360</v>
      </c>
      <c r="P89" s="827"/>
      <c r="Q89" s="832">
        <v>90</v>
      </c>
    </row>
    <row r="90" spans="1:17" ht="14.45" customHeight="1" x14ac:dyDescent="0.2">
      <c r="A90" s="821" t="s">
        <v>2693</v>
      </c>
      <c r="B90" s="822" t="s">
        <v>2694</v>
      </c>
      <c r="C90" s="822" t="s">
        <v>2296</v>
      </c>
      <c r="D90" s="822" t="s">
        <v>2797</v>
      </c>
      <c r="E90" s="822" t="s">
        <v>2798</v>
      </c>
      <c r="F90" s="831"/>
      <c r="G90" s="831"/>
      <c r="H90" s="831"/>
      <c r="I90" s="831"/>
      <c r="J90" s="831"/>
      <c r="K90" s="831"/>
      <c r="L90" s="831"/>
      <c r="M90" s="831"/>
      <c r="N90" s="831">
        <v>1</v>
      </c>
      <c r="O90" s="831">
        <v>23</v>
      </c>
      <c r="P90" s="827"/>
      <c r="Q90" s="832">
        <v>23</v>
      </c>
    </row>
    <row r="91" spans="1:17" ht="14.45" customHeight="1" x14ac:dyDescent="0.2">
      <c r="A91" s="821" t="s">
        <v>2693</v>
      </c>
      <c r="B91" s="822" t="s">
        <v>2694</v>
      </c>
      <c r="C91" s="822" t="s">
        <v>2296</v>
      </c>
      <c r="D91" s="822" t="s">
        <v>2799</v>
      </c>
      <c r="E91" s="822" t="s">
        <v>2800</v>
      </c>
      <c r="F91" s="831">
        <v>1542</v>
      </c>
      <c r="G91" s="831">
        <v>46260</v>
      </c>
      <c r="H91" s="831"/>
      <c r="I91" s="831">
        <v>30</v>
      </c>
      <c r="J91" s="831">
        <v>1778</v>
      </c>
      <c r="K91" s="831">
        <v>55118</v>
      </c>
      <c r="L91" s="831"/>
      <c r="M91" s="831">
        <v>31</v>
      </c>
      <c r="N91" s="831">
        <v>1800</v>
      </c>
      <c r="O91" s="831">
        <v>55800</v>
      </c>
      <c r="P91" s="827"/>
      <c r="Q91" s="832">
        <v>31</v>
      </c>
    </row>
    <row r="92" spans="1:17" ht="14.45" customHeight="1" x14ac:dyDescent="0.2">
      <c r="A92" s="821" t="s">
        <v>2693</v>
      </c>
      <c r="B92" s="822" t="s">
        <v>2694</v>
      </c>
      <c r="C92" s="822" t="s">
        <v>2296</v>
      </c>
      <c r="D92" s="822" t="s">
        <v>2801</v>
      </c>
      <c r="E92" s="822" t="s">
        <v>2802</v>
      </c>
      <c r="F92" s="831">
        <v>1</v>
      </c>
      <c r="G92" s="831">
        <v>50</v>
      </c>
      <c r="H92" s="831"/>
      <c r="I92" s="831">
        <v>50</v>
      </c>
      <c r="J92" s="831">
        <v>4</v>
      </c>
      <c r="K92" s="831">
        <v>200</v>
      </c>
      <c r="L92" s="831"/>
      <c r="M92" s="831">
        <v>50</v>
      </c>
      <c r="N92" s="831">
        <v>1</v>
      </c>
      <c r="O92" s="831">
        <v>51</v>
      </c>
      <c r="P92" s="827"/>
      <c r="Q92" s="832">
        <v>51</v>
      </c>
    </row>
    <row r="93" spans="1:17" ht="14.45" customHeight="1" x14ac:dyDescent="0.2">
      <c r="A93" s="821" t="s">
        <v>2693</v>
      </c>
      <c r="B93" s="822" t="s">
        <v>2694</v>
      </c>
      <c r="C93" s="822" t="s">
        <v>2296</v>
      </c>
      <c r="D93" s="822" t="s">
        <v>2803</v>
      </c>
      <c r="E93" s="822" t="s">
        <v>2804</v>
      </c>
      <c r="F93" s="831">
        <v>123</v>
      </c>
      <c r="G93" s="831">
        <v>1599</v>
      </c>
      <c r="H93" s="831"/>
      <c r="I93" s="831">
        <v>13</v>
      </c>
      <c r="J93" s="831">
        <v>92</v>
      </c>
      <c r="K93" s="831">
        <v>1196</v>
      </c>
      <c r="L93" s="831"/>
      <c r="M93" s="831">
        <v>13</v>
      </c>
      <c r="N93" s="831">
        <v>65</v>
      </c>
      <c r="O93" s="831">
        <v>910</v>
      </c>
      <c r="P93" s="827"/>
      <c r="Q93" s="832">
        <v>14</v>
      </c>
    </row>
    <row r="94" spans="1:17" ht="14.45" customHeight="1" x14ac:dyDescent="0.2">
      <c r="A94" s="821" t="s">
        <v>2693</v>
      </c>
      <c r="B94" s="822" t="s">
        <v>2694</v>
      </c>
      <c r="C94" s="822" t="s">
        <v>2296</v>
      </c>
      <c r="D94" s="822" t="s">
        <v>2805</v>
      </c>
      <c r="E94" s="822" t="s">
        <v>2806</v>
      </c>
      <c r="F94" s="831">
        <v>10</v>
      </c>
      <c r="G94" s="831">
        <v>1840</v>
      </c>
      <c r="H94" s="831"/>
      <c r="I94" s="831">
        <v>184</v>
      </c>
      <c r="J94" s="831">
        <v>13</v>
      </c>
      <c r="K94" s="831">
        <v>2405</v>
      </c>
      <c r="L94" s="831"/>
      <c r="M94" s="831">
        <v>185</v>
      </c>
      <c r="N94" s="831">
        <v>8</v>
      </c>
      <c r="O94" s="831">
        <v>1496</v>
      </c>
      <c r="P94" s="827"/>
      <c r="Q94" s="832">
        <v>187</v>
      </c>
    </row>
    <row r="95" spans="1:17" ht="14.45" customHeight="1" x14ac:dyDescent="0.2">
      <c r="A95" s="821" t="s">
        <v>2693</v>
      </c>
      <c r="B95" s="822" t="s">
        <v>2694</v>
      </c>
      <c r="C95" s="822" t="s">
        <v>2296</v>
      </c>
      <c r="D95" s="822" t="s">
        <v>2807</v>
      </c>
      <c r="E95" s="822" t="s">
        <v>2808</v>
      </c>
      <c r="F95" s="831"/>
      <c r="G95" s="831"/>
      <c r="H95" s="831"/>
      <c r="I95" s="831"/>
      <c r="J95" s="831">
        <v>1</v>
      </c>
      <c r="K95" s="831">
        <v>17</v>
      </c>
      <c r="L95" s="831"/>
      <c r="M95" s="831">
        <v>17</v>
      </c>
      <c r="N95" s="831">
        <v>1</v>
      </c>
      <c r="O95" s="831">
        <v>17</v>
      </c>
      <c r="P95" s="827"/>
      <c r="Q95" s="832">
        <v>17</v>
      </c>
    </row>
    <row r="96" spans="1:17" ht="14.45" customHeight="1" x14ac:dyDescent="0.2">
      <c r="A96" s="821" t="s">
        <v>2693</v>
      </c>
      <c r="B96" s="822" t="s">
        <v>2694</v>
      </c>
      <c r="C96" s="822" t="s">
        <v>2296</v>
      </c>
      <c r="D96" s="822" t="s">
        <v>2809</v>
      </c>
      <c r="E96" s="822" t="s">
        <v>2810</v>
      </c>
      <c r="F96" s="831"/>
      <c r="G96" s="831"/>
      <c r="H96" s="831"/>
      <c r="I96" s="831"/>
      <c r="J96" s="831"/>
      <c r="K96" s="831"/>
      <c r="L96" s="831"/>
      <c r="M96" s="831"/>
      <c r="N96" s="831">
        <v>4</v>
      </c>
      <c r="O96" s="831">
        <v>300</v>
      </c>
      <c r="P96" s="827"/>
      <c r="Q96" s="832">
        <v>75</v>
      </c>
    </row>
    <row r="97" spans="1:17" ht="14.45" customHeight="1" x14ac:dyDescent="0.2">
      <c r="A97" s="821" t="s">
        <v>2693</v>
      </c>
      <c r="B97" s="822" t="s">
        <v>2694</v>
      </c>
      <c r="C97" s="822" t="s">
        <v>2296</v>
      </c>
      <c r="D97" s="822" t="s">
        <v>2811</v>
      </c>
      <c r="E97" s="822" t="s">
        <v>2812</v>
      </c>
      <c r="F97" s="831"/>
      <c r="G97" s="831"/>
      <c r="H97" s="831"/>
      <c r="I97" s="831"/>
      <c r="J97" s="831">
        <v>2</v>
      </c>
      <c r="K97" s="831">
        <v>372</v>
      </c>
      <c r="L97" s="831"/>
      <c r="M97" s="831">
        <v>186</v>
      </c>
      <c r="N97" s="831">
        <v>2</v>
      </c>
      <c r="O97" s="831">
        <v>376</v>
      </c>
      <c r="P97" s="827"/>
      <c r="Q97" s="832">
        <v>188</v>
      </c>
    </row>
    <row r="98" spans="1:17" ht="14.45" customHeight="1" x14ac:dyDescent="0.2">
      <c r="A98" s="821" t="s">
        <v>2693</v>
      </c>
      <c r="B98" s="822" t="s">
        <v>2694</v>
      </c>
      <c r="C98" s="822" t="s">
        <v>2296</v>
      </c>
      <c r="D98" s="822" t="s">
        <v>2813</v>
      </c>
      <c r="E98" s="822" t="s">
        <v>2814</v>
      </c>
      <c r="F98" s="831"/>
      <c r="G98" s="831"/>
      <c r="H98" s="831"/>
      <c r="I98" s="831"/>
      <c r="J98" s="831"/>
      <c r="K98" s="831"/>
      <c r="L98" s="831"/>
      <c r="M98" s="831"/>
      <c r="N98" s="831">
        <v>1</v>
      </c>
      <c r="O98" s="831">
        <v>15</v>
      </c>
      <c r="P98" s="827"/>
      <c r="Q98" s="832">
        <v>15</v>
      </c>
    </row>
    <row r="99" spans="1:17" ht="14.45" customHeight="1" x14ac:dyDescent="0.2">
      <c r="A99" s="821" t="s">
        <v>2693</v>
      </c>
      <c r="B99" s="822" t="s">
        <v>2694</v>
      </c>
      <c r="C99" s="822" t="s">
        <v>2296</v>
      </c>
      <c r="D99" s="822" t="s">
        <v>2815</v>
      </c>
      <c r="E99" s="822" t="s">
        <v>2816</v>
      </c>
      <c r="F99" s="831">
        <v>729</v>
      </c>
      <c r="G99" s="831">
        <v>109350</v>
      </c>
      <c r="H99" s="831"/>
      <c r="I99" s="831">
        <v>150</v>
      </c>
      <c r="J99" s="831">
        <v>907</v>
      </c>
      <c r="K99" s="831">
        <v>136050</v>
      </c>
      <c r="L99" s="831"/>
      <c r="M99" s="831">
        <v>150</v>
      </c>
      <c r="N99" s="831">
        <v>939</v>
      </c>
      <c r="O99" s="831">
        <v>141789</v>
      </c>
      <c r="P99" s="827"/>
      <c r="Q99" s="832">
        <v>151</v>
      </c>
    </row>
    <row r="100" spans="1:17" ht="14.45" customHeight="1" x14ac:dyDescent="0.2">
      <c r="A100" s="821" t="s">
        <v>2693</v>
      </c>
      <c r="B100" s="822" t="s">
        <v>2694</v>
      </c>
      <c r="C100" s="822" t="s">
        <v>2296</v>
      </c>
      <c r="D100" s="822" t="s">
        <v>2817</v>
      </c>
      <c r="E100" s="822" t="s">
        <v>2818</v>
      </c>
      <c r="F100" s="831">
        <v>1517</v>
      </c>
      <c r="G100" s="831">
        <v>45510</v>
      </c>
      <c r="H100" s="831"/>
      <c r="I100" s="831">
        <v>30</v>
      </c>
      <c r="J100" s="831">
        <v>1754</v>
      </c>
      <c r="K100" s="831">
        <v>54374</v>
      </c>
      <c r="L100" s="831"/>
      <c r="M100" s="831">
        <v>31</v>
      </c>
      <c r="N100" s="831">
        <v>1745</v>
      </c>
      <c r="O100" s="831">
        <v>54095</v>
      </c>
      <c r="P100" s="827"/>
      <c r="Q100" s="832">
        <v>31</v>
      </c>
    </row>
    <row r="101" spans="1:17" ht="14.45" customHeight="1" x14ac:dyDescent="0.2">
      <c r="A101" s="821" t="s">
        <v>2693</v>
      </c>
      <c r="B101" s="822" t="s">
        <v>2694</v>
      </c>
      <c r="C101" s="822" t="s">
        <v>2296</v>
      </c>
      <c r="D101" s="822" t="s">
        <v>2819</v>
      </c>
      <c r="E101" s="822" t="s">
        <v>2820</v>
      </c>
      <c r="F101" s="831">
        <v>9</v>
      </c>
      <c r="G101" s="831">
        <v>279</v>
      </c>
      <c r="H101" s="831"/>
      <c r="I101" s="831">
        <v>31</v>
      </c>
      <c r="J101" s="831">
        <v>9</v>
      </c>
      <c r="K101" s="831">
        <v>279</v>
      </c>
      <c r="L101" s="831"/>
      <c r="M101" s="831">
        <v>31</v>
      </c>
      <c r="N101" s="831">
        <v>8</v>
      </c>
      <c r="O101" s="831">
        <v>256</v>
      </c>
      <c r="P101" s="827"/>
      <c r="Q101" s="832">
        <v>32</v>
      </c>
    </row>
    <row r="102" spans="1:17" ht="14.45" customHeight="1" x14ac:dyDescent="0.2">
      <c r="A102" s="821" t="s">
        <v>2693</v>
      </c>
      <c r="B102" s="822" t="s">
        <v>2694</v>
      </c>
      <c r="C102" s="822" t="s">
        <v>2296</v>
      </c>
      <c r="D102" s="822" t="s">
        <v>2821</v>
      </c>
      <c r="E102" s="822" t="s">
        <v>2822</v>
      </c>
      <c r="F102" s="831">
        <v>49</v>
      </c>
      <c r="G102" s="831">
        <v>1372</v>
      </c>
      <c r="H102" s="831"/>
      <c r="I102" s="831">
        <v>28</v>
      </c>
      <c r="J102" s="831">
        <v>64</v>
      </c>
      <c r="K102" s="831">
        <v>1792</v>
      </c>
      <c r="L102" s="831"/>
      <c r="M102" s="831">
        <v>28</v>
      </c>
      <c r="N102" s="831">
        <v>121</v>
      </c>
      <c r="O102" s="831">
        <v>3509</v>
      </c>
      <c r="P102" s="827"/>
      <c r="Q102" s="832">
        <v>29</v>
      </c>
    </row>
    <row r="103" spans="1:17" ht="14.45" customHeight="1" x14ac:dyDescent="0.2">
      <c r="A103" s="821" t="s">
        <v>2693</v>
      </c>
      <c r="B103" s="822" t="s">
        <v>2694</v>
      </c>
      <c r="C103" s="822" t="s">
        <v>2296</v>
      </c>
      <c r="D103" s="822" t="s">
        <v>2823</v>
      </c>
      <c r="E103" s="822" t="s">
        <v>2824</v>
      </c>
      <c r="F103" s="831">
        <v>2</v>
      </c>
      <c r="G103" s="831">
        <v>326</v>
      </c>
      <c r="H103" s="831"/>
      <c r="I103" s="831">
        <v>163</v>
      </c>
      <c r="J103" s="831">
        <v>6</v>
      </c>
      <c r="K103" s="831">
        <v>984</v>
      </c>
      <c r="L103" s="831"/>
      <c r="M103" s="831">
        <v>164</v>
      </c>
      <c r="N103" s="831">
        <v>1</v>
      </c>
      <c r="O103" s="831">
        <v>166</v>
      </c>
      <c r="P103" s="827"/>
      <c r="Q103" s="832">
        <v>166</v>
      </c>
    </row>
    <row r="104" spans="1:17" ht="14.45" customHeight="1" x14ac:dyDescent="0.2">
      <c r="A104" s="821" t="s">
        <v>2693</v>
      </c>
      <c r="B104" s="822" t="s">
        <v>2694</v>
      </c>
      <c r="C104" s="822" t="s">
        <v>2296</v>
      </c>
      <c r="D104" s="822" t="s">
        <v>2825</v>
      </c>
      <c r="E104" s="822" t="s">
        <v>2826</v>
      </c>
      <c r="F104" s="831">
        <v>9</v>
      </c>
      <c r="G104" s="831">
        <v>207</v>
      </c>
      <c r="H104" s="831"/>
      <c r="I104" s="831">
        <v>23</v>
      </c>
      <c r="J104" s="831">
        <v>17</v>
      </c>
      <c r="K104" s="831">
        <v>391</v>
      </c>
      <c r="L104" s="831"/>
      <c r="M104" s="831">
        <v>23</v>
      </c>
      <c r="N104" s="831">
        <v>22</v>
      </c>
      <c r="O104" s="831">
        <v>506</v>
      </c>
      <c r="P104" s="827"/>
      <c r="Q104" s="832">
        <v>23</v>
      </c>
    </row>
    <row r="105" spans="1:17" ht="14.45" customHeight="1" x14ac:dyDescent="0.2">
      <c r="A105" s="821" t="s">
        <v>2693</v>
      </c>
      <c r="B105" s="822" t="s">
        <v>2694</v>
      </c>
      <c r="C105" s="822" t="s">
        <v>2296</v>
      </c>
      <c r="D105" s="822" t="s">
        <v>2827</v>
      </c>
      <c r="E105" s="822" t="s">
        <v>2828</v>
      </c>
      <c r="F105" s="831">
        <v>29</v>
      </c>
      <c r="G105" s="831">
        <v>25462</v>
      </c>
      <c r="H105" s="831"/>
      <c r="I105" s="831">
        <v>878</v>
      </c>
      <c r="J105" s="831">
        <v>28</v>
      </c>
      <c r="K105" s="831">
        <v>24696</v>
      </c>
      <c r="L105" s="831"/>
      <c r="M105" s="831">
        <v>882</v>
      </c>
      <c r="N105" s="831">
        <v>21</v>
      </c>
      <c r="O105" s="831">
        <v>18816</v>
      </c>
      <c r="P105" s="827"/>
      <c r="Q105" s="832">
        <v>896</v>
      </c>
    </row>
    <row r="106" spans="1:17" ht="14.45" customHeight="1" x14ac:dyDescent="0.2">
      <c r="A106" s="821" t="s">
        <v>2693</v>
      </c>
      <c r="B106" s="822" t="s">
        <v>2694</v>
      </c>
      <c r="C106" s="822" t="s">
        <v>2296</v>
      </c>
      <c r="D106" s="822" t="s">
        <v>2829</v>
      </c>
      <c r="E106" s="822" t="s">
        <v>2830</v>
      </c>
      <c r="F106" s="831"/>
      <c r="G106" s="831"/>
      <c r="H106" s="831"/>
      <c r="I106" s="831"/>
      <c r="J106" s="831"/>
      <c r="K106" s="831"/>
      <c r="L106" s="831"/>
      <c r="M106" s="831"/>
      <c r="N106" s="831">
        <v>1</v>
      </c>
      <c r="O106" s="831">
        <v>15</v>
      </c>
      <c r="P106" s="827"/>
      <c r="Q106" s="832">
        <v>15</v>
      </c>
    </row>
    <row r="107" spans="1:17" ht="14.45" customHeight="1" x14ac:dyDescent="0.2">
      <c r="A107" s="821" t="s">
        <v>2693</v>
      </c>
      <c r="B107" s="822" t="s">
        <v>2694</v>
      </c>
      <c r="C107" s="822" t="s">
        <v>2296</v>
      </c>
      <c r="D107" s="822" t="s">
        <v>2831</v>
      </c>
      <c r="E107" s="822" t="s">
        <v>2832</v>
      </c>
      <c r="F107" s="831"/>
      <c r="G107" s="831"/>
      <c r="H107" s="831"/>
      <c r="I107" s="831"/>
      <c r="J107" s="831">
        <v>1</v>
      </c>
      <c r="K107" s="831">
        <v>22</v>
      </c>
      <c r="L107" s="831"/>
      <c r="M107" s="831">
        <v>22</v>
      </c>
      <c r="N107" s="831">
        <v>1</v>
      </c>
      <c r="O107" s="831">
        <v>22</v>
      </c>
      <c r="P107" s="827"/>
      <c r="Q107" s="832">
        <v>22</v>
      </c>
    </row>
    <row r="108" spans="1:17" ht="14.45" customHeight="1" x14ac:dyDescent="0.2">
      <c r="A108" s="821" t="s">
        <v>2693</v>
      </c>
      <c r="B108" s="822" t="s">
        <v>2694</v>
      </c>
      <c r="C108" s="822" t="s">
        <v>2296</v>
      </c>
      <c r="D108" s="822" t="s">
        <v>2833</v>
      </c>
      <c r="E108" s="822" t="s">
        <v>2834</v>
      </c>
      <c r="F108" s="831">
        <v>101</v>
      </c>
      <c r="G108" s="831">
        <v>2626</v>
      </c>
      <c r="H108" s="831"/>
      <c r="I108" s="831">
        <v>26</v>
      </c>
      <c r="J108" s="831">
        <v>95</v>
      </c>
      <c r="K108" s="831">
        <v>2470</v>
      </c>
      <c r="L108" s="831"/>
      <c r="M108" s="831">
        <v>26</v>
      </c>
      <c r="N108" s="831">
        <v>155</v>
      </c>
      <c r="O108" s="831">
        <v>4185</v>
      </c>
      <c r="P108" s="827"/>
      <c r="Q108" s="832">
        <v>27</v>
      </c>
    </row>
    <row r="109" spans="1:17" ht="14.45" customHeight="1" x14ac:dyDescent="0.2">
      <c r="A109" s="821" t="s">
        <v>2693</v>
      </c>
      <c r="B109" s="822" t="s">
        <v>2694</v>
      </c>
      <c r="C109" s="822" t="s">
        <v>2296</v>
      </c>
      <c r="D109" s="822" t="s">
        <v>2835</v>
      </c>
      <c r="E109" s="822" t="s">
        <v>2836</v>
      </c>
      <c r="F109" s="831">
        <v>17</v>
      </c>
      <c r="G109" s="831">
        <v>561</v>
      </c>
      <c r="H109" s="831"/>
      <c r="I109" s="831">
        <v>33</v>
      </c>
      <c r="J109" s="831">
        <v>19</v>
      </c>
      <c r="K109" s="831">
        <v>627</v>
      </c>
      <c r="L109" s="831"/>
      <c r="M109" s="831">
        <v>33</v>
      </c>
      <c r="N109" s="831">
        <v>26</v>
      </c>
      <c r="O109" s="831">
        <v>884</v>
      </c>
      <c r="P109" s="827"/>
      <c r="Q109" s="832">
        <v>34</v>
      </c>
    </row>
    <row r="110" spans="1:17" ht="14.45" customHeight="1" x14ac:dyDescent="0.2">
      <c r="A110" s="821" t="s">
        <v>2693</v>
      </c>
      <c r="B110" s="822" t="s">
        <v>2694</v>
      </c>
      <c r="C110" s="822" t="s">
        <v>2296</v>
      </c>
      <c r="D110" s="822" t="s">
        <v>2837</v>
      </c>
      <c r="E110" s="822" t="s">
        <v>2838</v>
      </c>
      <c r="F110" s="831">
        <v>6</v>
      </c>
      <c r="G110" s="831">
        <v>180</v>
      </c>
      <c r="H110" s="831"/>
      <c r="I110" s="831">
        <v>30</v>
      </c>
      <c r="J110" s="831">
        <v>9</v>
      </c>
      <c r="K110" s="831">
        <v>270</v>
      </c>
      <c r="L110" s="831"/>
      <c r="M110" s="831">
        <v>30</v>
      </c>
      <c r="N110" s="831">
        <v>16</v>
      </c>
      <c r="O110" s="831">
        <v>480</v>
      </c>
      <c r="P110" s="827"/>
      <c r="Q110" s="832">
        <v>30</v>
      </c>
    </row>
    <row r="111" spans="1:17" ht="14.45" customHeight="1" x14ac:dyDescent="0.2">
      <c r="A111" s="821" t="s">
        <v>2693</v>
      </c>
      <c r="B111" s="822" t="s">
        <v>2694</v>
      </c>
      <c r="C111" s="822" t="s">
        <v>2296</v>
      </c>
      <c r="D111" s="822" t="s">
        <v>2839</v>
      </c>
      <c r="E111" s="822" t="s">
        <v>2840</v>
      </c>
      <c r="F111" s="831">
        <v>1</v>
      </c>
      <c r="G111" s="831">
        <v>204</v>
      </c>
      <c r="H111" s="831"/>
      <c r="I111" s="831">
        <v>204</v>
      </c>
      <c r="J111" s="831"/>
      <c r="K111" s="831"/>
      <c r="L111" s="831"/>
      <c r="M111" s="831"/>
      <c r="N111" s="831"/>
      <c r="O111" s="831"/>
      <c r="P111" s="827"/>
      <c r="Q111" s="832"/>
    </row>
    <row r="112" spans="1:17" ht="14.45" customHeight="1" x14ac:dyDescent="0.2">
      <c r="A112" s="821" t="s">
        <v>2693</v>
      </c>
      <c r="B112" s="822" t="s">
        <v>2694</v>
      </c>
      <c r="C112" s="822" t="s">
        <v>2296</v>
      </c>
      <c r="D112" s="822" t="s">
        <v>2841</v>
      </c>
      <c r="E112" s="822" t="s">
        <v>2842</v>
      </c>
      <c r="F112" s="831">
        <v>24</v>
      </c>
      <c r="G112" s="831">
        <v>624</v>
      </c>
      <c r="H112" s="831"/>
      <c r="I112" s="831">
        <v>26</v>
      </c>
      <c r="J112" s="831">
        <v>29</v>
      </c>
      <c r="K112" s="831">
        <v>754</v>
      </c>
      <c r="L112" s="831"/>
      <c r="M112" s="831">
        <v>26</v>
      </c>
      <c r="N112" s="831">
        <v>51</v>
      </c>
      <c r="O112" s="831">
        <v>1377</v>
      </c>
      <c r="P112" s="827"/>
      <c r="Q112" s="832">
        <v>27</v>
      </c>
    </row>
    <row r="113" spans="1:17" ht="14.45" customHeight="1" x14ac:dyDescent="0.2">
      <c r="A113" s="821" t="s">
        <v>2693</v>
      </c>
      <c r="B113" s="822" t="s">
        <v>2694</v>
      </c>
      <c r="C113" s="822" t="s">
        <v>2296</v>
      </c>
      <c r="D113" s="822" t="s">
        <v>2843</v>
      </c>
      <c r="E113" s="822" t="s">
        <v>2844</v>
      </c>
      <c r="F113" s="831">
        <v>1</v>
      </c>
      <c r="G113" s="831">
        <v>84</v>
      </c>
      <c r="H113" s="831"/>
      <c r="I113" s="831">
        <v>84</v>
      </c>
      <c r="J113" s="831">
        <v>1</v>
      </c>
      <c r="K113" s="831">
        <v>84</v>
      </c>
      <c r="L113" s="831"/>
      <c r="M113" s="831">
        <v>84</v>
      </c>
      <c r="N113" s="831">
        <v>1</v>
      </c>
      <c r="O113" s="831">
        <v>85</v>
      </c>
      <c r="P113" s="827"/>
      <c r="Q113" s="832">
        <v>85</v>
      </c>
    </row>
    <row r="114" spans="1:17" ht="14.45" customHeight="1" x14ac:dyDescent="0.2">
      <c r="A114" s="821" t="s">
        <v>2693</v>
      </c>
      <c r="B114" s="822" t="s">
        <v>2694</v>
      </c>
      <c r="C114" s="822" t="s">
        <v>2296</v>
      </c>
      <c r="D114" s="822" t="s">
        <v>2845</v>
      </c>
      <c r="E114" s="822" t="s">
        <v>2846</v>
      </c>
      <c r="F114" s="831">
        <v>10</v>
      </c>
      <c r="G114" s="831">
        <v>1770</v>
      </c>
      <c r="H114" s="831"/>
      <c r="I114" s="831">
        <v>177</v>
      </c>
      <c r="J114" s="831">
        <v>14</v>
      </c>
      <c r="K114" s="831">
        <v>2492</v>
      </c>
      <c r="L114" s="831"/>
      <c r="M114" s="831">
        <v>178</v>
      </c>
      <c r="N114" s="831">
        <v>8</v>
      </c>
      <c r="O114" s="831">
        <v>1440</v>
      </c>
      <c r="P114" s="827"/>
      <c r="Q114" s="832">
        <v>180</v>
      </c>
    </row>
    <row r="115" spans="1:17" ht="14.45" customHeight="1" x14ac:dyDescent="0.2">
      <c r="A115" s="821" t="s">
        <v>2693</v>
      </c>
      <c r="B115" s="822" t="s">
        <v>2694</v>
      </c>
      <c r="C115" s="822" t="s">
        <v>2296</v>
      </c>
      <c r="D115" s="822" t="s">
        <v>2847</v>
      </c>
      <c r="E115" s="822" t="s">
        <v>2848</v>
      </c>
      <c r="F115" s="831"/>
      <c r="G115" s="831"/>
      <c r="H115" s="831"/>
      <c r="I115" s="831"/>
      <c r="J115" s="831"/>
      <c r="K115" s="831"/>
      <c r="L115" s="831"/>
      <c r="M115" s="831"/>
      <c r="N115" s="831">
        <v>1</v>
      </c>
      <c r="O115" s="831">
        <v>21</v>
      </c>
      <c r="P115" s="827"/>
      <c r="Q115" s="832">
        <v>21</v>
      </c>
    </row>
    <row r="116" spans="1:17" ht="14.45" customHeight="1" x14ac:dyDescent="0.2">
      <c r="A116" s="821" t="s">
        <v>2693</v>
      </c>
      <c r="B116" s="822" t="s">
        <v>2694</v>
      </c>
      <c r="C116" s="822" t="s">
        <v>2296</v>
      </c>
      <c r="D116" s="822" t="s">
        <v>2849</v>
      </c>
      <c r="E116" s="822" t="s">
        <v>2850</v>
      </c>
      <c r="F116" s="831">
        <v>144</v>
      </c>
      <c r="G116" s="831">
        <v>2304</v>
      </c>
      <c r="H116" s="831"/>
      <c r="I116" s="831">
        <v>16</v>
      </c>
      <c r="J116" s="831">
        <v>167</v>
      </c>
      <c r="K116" s="831">
        <v>2672</v>
      </c>
      <c r="L116" s="831"/>
      <c r="M116" s="831">
        <v>16</v>
      </c>
      <c r="N116" s="831">
        <v>113</v>
      </c>
      <c r="O116" s="831">
        <v>1808</v>
      </c>
      <c r="P116" s="827"/>
      <c r="Q116" s="832">
        <v>16</v>
      </c>
    </row>
    <row r="117" spans="1:17" ht="14.45" customHeight="1" x14ac:dyDescent="0.2">
      <c r="A117" s="821" t="s">
        <v>2693</v>
      </c>
      <c r="B117" s="822" t="s">
        <v>2694</v>
      </c>
      <c r="C117" s="822" t="s">
        <v>2296</v>
      </c>
      <c r="D117" s="822" t="s">
        <v>2851</v>
      </c>
      <c r="E117" s="822" t="s">
        <v>2852</v>
      </c>
      <c r="F117" s="831"/>
      <c r="G117" s="831"/>
      <c r="H117" s="831"/>
      <c r="I117" s="831"/>
      <c r="J117" s="831"/>
      <c r="K117" s="831"/>
      <c r="L117" s="831"/>
      <c r="M117" s="831"/>
      <c r="N117" s="831">
        <v>1</v>
      </c>
      <c r="O117" s="831">
        <v>15</v>
      </c>
      <c r="P117" s="827"/>
      <c r="Q117" s="832">
        <v>15</v>
      </c>
    </row>
    <row r="118" spans="1:17" ht="14.45" customHeight="1" x14ac:dyDescent="0.2">
      <c r="A118" s="821" t="s">
        <v>2693</v>
      </c>
      <c r="B118" s="822" t="s">
        <v>2694</v>
      </c>
      <c r="C118" s="822" t="s">
        <v>2296</v>
      </c>
      <c r="D118" s="822" t="s">
        <v>2853</v>
      </c>
      <c r="E118" s="822" t="s">
        <v>2854</v>
      </c>
      <c r="F118" s="831">
        <v>73</v>
      </c>
      <c r="G118" s="831">
        <v>1679</v>
      </c>
      <c r="H118" s="831"/>
      <c r="I118" s="831">
        <v>23</v>
      </c>
      <c r="J118" s="831">
        <v>70</v>
      </c>
      <c r="K118" s="831">
        <v>1610</v>
      </c>
      <c r="L118" s="831"/>
      <c r="M118" s="831">
        <v>23</v>
      </c>
      <c r="N118" s="831">
        <v>154</v>
      </c>
      <c r="O118" s="831">
        <v>3696</v>
      </c>
      <c r="P118" s="827"/>
      <c r="Q118" s="832">
        <v>24</v>
      </c>
    </row>
    <row r="119" spans="1:17" ht="14.45" customHeight="1" x14ac:dyDescent="0.2">
      <c r="A119" s="821" t="s">
        <v>2693</v>
      </c>
      <c r="B119" s="822" t="s">
        <v>2694</v>
      </c>
      <c r="C119" s="822" t="s">
        <v>2296</v>
      </c>
      <c r="D119" s="822" t="s">
        <v>2855</v>
      </c>
      <c r="E119" s="822" t="s">
        <v>2856</v>
      </c>
      <c r="F119" s="831"/>
      <c r="G119" s="831"/>
      <c r="H119" s="831"/>
      <c r="I119" s="831"/>
      <c r="J119" s="831">
        <v>1</v>
      </c>
      <c r="K119" s="831">
        <v>37</v>
      </c>
      <c r="L119" s="831"/>
      <c r="M119" s="831">
        <v>37</v>
      </c>
      <c r="N119" s="831">
        <v>1</v>
      </c>
      <c r="O119" s="831">
        <v>37</v>
      </c>
      <c r="P119" s="827"/>
      <c r="Q119" s="832">
        <v>37</v>
      </c>
    </row>
    <row r="120" spans="1:17" ht="14.45" customHeight="1" x14ac:dyDescent="0.2">
      <c r="A120" s="821" t="s">
        <v>2693</v>
      </c>
      <c r="B120" s="822" t="s">
        <v>2694</v>
      </c>
      <c r="C120" s="822" t="s">
        <v>2296</v>
      </c>
      <c r="D120" s="822" t="s">
        <v>2857</v>
      </c>
      <c r="E120" s="822" t="s">
        <v>2858</v>
      </c>
      <c r="F120" s="831">
        <v>1445</v>
      </c>
      <c r="G120" s="831">
        <v>33235</v>
      </c>
      <c r="H120" s="831"/>
      <c r="I120" s="831">
        <v>23</v>
      </c>
      <c r="J120" s="831">
        <v>1704</v>
      </c>
      <c r="K120" s="831">
        <v>39192</v>
      </c>
      <c r="L120" s="831"/>
      <c r="M120" s="831">
        <v>23</v>
      </c>
      <c r="N120" s="831">
        <v>1671</v>
      </c>
      <c r="O120" s="831">
        <v>40104</v>
      </c>
      <c r="P120" s="827"/>
      <c r="Q120" s="832">
        <v>24</v>
      </c>
    </row>
    <row r="121" spans="1:17" ht="14.45" customHeight="1" x14ac:dyDescent="0.2">
      <c r="A121" s="821" t="s">
        <v>2693</v>
      </c>
      <c r="B121" s="822" t="s">
        <v>2694</v>
      </c>
      <c r="C121" s="822" t="s">
        <v>2296</v>
      </c>
      <c r="D121" s="822" t="s">
        <v>2859</v>
      </c>
      <c r="E121" s="822" t="s">
        <v>2860</v>
      </c>
      <c r="F121" s="831"/>
      <c r="G121" s="831"/>
      <c r="H121" s="831"/>
      <c r="I121" s="831"/>
      <c r="J121" s="831">
        <v>1</v>
      </c>
      <c r="K121" s="831">
        <v>404</v>
      </c>
      <c r="L121" s="831"/>
      <c r="M121" s="831">
        <v>404</v>
      </c>
      <c r="N121" s="831">
        <v>1</v>
      </c>
      <c r="O121" s="831">
        <v>408</v>
      </c>
      <c r="P121" s="827"/>
      <c r="Q121" s="832">
        <v>408</v>
      </c>
    </row>
    <row r="122" spans="1:17" ht="14.45" customHeight="1" x14ac:dyDescent="0.2">
      <c r="A122" s="821" t="s">
        <v>2693</v>
      </c>
      <c r="B122" s="822" t="s">
        <v>2694</v>
      </c>
      <c r="C122" s="822" t="s">
        <v>2296</v>
      </c>
      <c r="D122" s="822" t="s">
        <v>2861</v>
      </c>
      <c r="E122" s="822" t="s">
        <v>2862</v>
      </c>
      <c r="F122" s="831"/>
      <c r="G122" s="831"/>
      <c r="H122" s="831"/>
      <c r="I122" s="831"/>
      <c r="J122" s="831">
        <v>1</v>
      </c>
      <c r="K122" s="831">
        <v>21</v>
      </c>
      <c r="L122" s="831"/>
      <c r="M122" s="831">
        <v>21</v>
      </c>
      <c r="N122" s="831">
        <v>1</v>
      </c>
      <c r="O122" s="831">
        <v>21</v>
      </c>
      <c r="P122" s="827"/>
      <c r="Q122" s="832">
        <v>21</v>
      </c>
    </row>
    <row r="123" spans="1:17" ht="14.45" customHeight="1" x14ac:dyDescent="0.2">
      <c r="A123" s="821" t="s">
        <v>2693</v>
      </c>
      <c r="B123" s="822" t="s">
        <v>2694</v>
      </c>
      <c r="C123" s="822" t="s">
        <v>2296</v>
      </c>
      <c r="D123" s="822" t="s">
        <v>2863</v>
      </c>
      <c r="E123" s="822" t="s">
        <v>2864</v>
      </c>
      <c r="F123" s="831"/>
      <c r="G123" s="831"/>
      <c r="H123" s="831"/>
      <c r="I123" s="831"/>
      <c r="J123" s="831">
        <v>1</v>
      </c>
      <c r="K123" s="831">
        <v>171</v>
      </c>
      <c r="L123" s="831"/>
      <c r="M123" s="831">
        <v>171</v>
      </c>
      <c r="N123" s="831"/>
      <c r="O123" s="831"/>
      <c r="P123" s="827"/>
      <c r="Q123" s="832"/>
    </row>
    <row r="124" spans="1:17" ht="14.45" customHeight="1" x14ac:dyDescent="0.2">
      <c r="A124" s="821" t="s">
        <v>2693</v>
      </c>
      <c r="B124" s="822" t="s">
        <v>2694</v>
      </c>
      <c r="C124" s="822" t="s">
        <v>2296</v>
      </c>
      <c r="D124" s="822" t="s">
        <v>2865</v>
      </c>
      <c r="E124" s="822" t="s">
        <v>2866</v>
      </c>
      <c r="F124" s="831">
        <v>49</v>
      </c>
      <c r="G124" s="831">
        <v>13573</v>
      </c>
      <c r="H124" s="831"/>
      <c r="I124" s="831">
        <v>277</v>
      </c>
      <c r="J124" s="831">
        <v>24</v>
      </c>
      <c r="K124" s="831">
        <v>6648</v>
      </c>
      <c r="L124" s="831"/>
      <c r="M124" s="831">
        <v>277</v>
      </c>
      <c r="N124" s="831">
        <v>22</v>
      </c>
      <c r="O124" s="831">
        <v>6094</v>
      </c>
      <c r="P124" s="827"/>
      <c r="Q124" s="832">
        <v>277</v>
      </c>
    </row>
    <row r="125" spans="1:17" ht="14.45" customHeight="1" x14ac:dyDescent="0.2">
      <c r="A125" s="821" t="s">
        <v>2693</v>
      </c>
      <c r="B125" s="822" t="s">
        <v>2694</v>
      </c>
      <c r="C125" s="822" t="s">
        <v>2296</v>
      </c>
      <c r="D125" s="822" t="s">
        <v>2867</v>
      </c>
      <c r="E125" s="822" t="s">
        <v>2868</v>
      </c>
      <c r="F125" s="831">
        <v>66</v>
      </c>
      <c r="G125" s="831">
        <v>1914</v>
      </c>
      <c r="H125" s="831"/>
      <c r="I125" s="831">
        <v>29</v>
      </c>
      <c r="J125" s="831">
        <v>71</v>
      </c>
      <c r="K125" s="831">
        <v>2059</v>
      </c>
      <c r="L125" s="831"/>
      <c r="M125" s="831">
        <v>29</v>
      </c>
      <c r="N125" s="831">
        <v>81</v>
      </c>
      <c r="O125" s="831">
        <v>2430</v>
      </c>
      <c r="P125" s="827"/>
      <c r="Q125" s="832">
        <v>30</v>
      </c>
    </row>
    <row r="126" spans="1:17" ht="14.45" customHeight="1" x14ac:dyDescent="0.2">
      <c r="A126" s="821" t="s">
        <v>2693</v>
      </c>
      <c r="B126" s="822" t="s">
        <v>2694</v>
      </c>
      <c r="C126" s="822" t="s">
        <v>2296</v>
      </c>
      <c r="D126" s="822" t="s">
        <v>2869</v>
      </c>
      <c r="E126" s="822" t="s">
        <v>2870</v>
      </c>
      <c r="F126" s="831"/>
      <c r="G126" s="831"/>
      <c r="H126" s="831"/>
      <c r="I126" s="831"/>
      <c r="J126" s="831">
        <v>1</v>
      </c>
      <c r="K126" s="831">
        <v>179</v>
      </c>
      <c r="L126" s="831"/>
      <c r="M126" s="831">
        <v>179</v>
      </c>
      <c r="N126" s="831"/>
      <c r="O126" s="831"/>
      <c r="P126" s="827"/>
      <c r="Q126" s="832"/>
    </row>
    <row r="127" spans="1:17" ht="14.45" customHeight="1" x14ac:dyDescent="0.2">
      <c r="A127" s="821" t="s">
        <v>2693</v>
      </c>
      <c r="B127" s="822" t="s">
        <v>2694</v>
      </c>
      <c r="C127" s="822" t="s">
        <v>2296</v>
      </c>
      <c r="D127" s="822" t="s">
        <v>2871</v>
      </c>
      <c r="E127" s="822" t="s">
        <v>2872</v>
      </c>
      <c r="F127" s="831">
        <v>2</v>
      </c>
      <c r="G127" s="831">
        <v>400</v>
      </c>
      <c r="H127" s="831"/>
      <c r="I127" s="831">
        <v>200</v>
      </c>
      <c r="J127" s="831">
        <v>3</v>
      </c>
      <c r="K127" s="831">
        <v>603</v>
      </c>
      <c r="L127" s="831"/>
      <c r="M127" s="831">
        <v>201</v>
      </c>
      <c r="N127" s="831"/>
      <c r="O127" s="831"/>
      <c r="P127" s="827"/>
      <c r="Q127" s="832"/>
    </row>
    <row r="128" spans="1:17" ht="14.45" customHeight="1" x14ac:dyDescent="0.2">
      <c r="A128" s="821" t="s">
        <v>2693</v>
      </c>
      <c r="B128" s="822" t="s">
        <v>2694</v>
      </c>
      <c r="C128" s="822" t="s">
        <v>2296</v>
      </c>
      <c r="D128" s="822" t="s">
        <v>2873</v>
      </c>
      <c r="E128" s="822" t="s">
        <v>2874</v>
      </c>
      <c r="F128" s="831">
        <v>28</v>
      </c>
      <c r="G128" s="831">
        <v>448</v>
      </c>
      <c r="H128" s="831"/>
      <c r="I128" s="831">
        <v>16</v>
      </c>
      <c r="J128" s="831">
        <v>22</v>
      </c>
      <c r="K128" s="831">
        <v>352</v>
      </c>
      <c r="L128" s="831"/>
      <c r="M128" s="831">
        <v>16</v>
      </c>
      <c r="N128" s="831">
        <v>16</v>
      </c>
      <c r="O128" s="831">
        <v>256</v>
      </c>
      <c r="P128" s="827"/>
      <c r="Q128" s="832">
        <v>16</v>
      </c>
    </row>
    <row r="129" spans="1:17" ht="14.45" customHeight="1" x14ac:dyDescent="0.2">
      <c r="A129" s="821" t="s">
        <v>2693</v>
      </c>
      <c r="B129" s="822" t="s">
        <v>2694</v>
      </c>
      <c r="C129" s="822" t="s">
        <v>2296</v>
      </c>
      <c r="D129" s="822" t="s">
        <v>2875</v>
      </c>
      <c r="E129" s="822" t="s">
        <v>2876</v>
      </c>
      <c r="F129" s="831">
        <v>228</v>
      </c>
      <c r="G129" s="831">
        <v>4560</v>
      </c>
      <c r="H129" s="831"/>
      <c r="I129" s="831">
        <v>20</v>
      </c>
      <c r="J129" s="831">
        <v>217</v>
      </c>
      <c r="K129" s="831">
        <v>4340</v>
      </c>
      <c r="L129" s="831"/>
      <c r="M129" s="831">
        <v>20</v>
      </c>
      <c r="N129" s="831">
        <v>154</v>
      </c>
      <c r="O129" s="831">
        <v>3080</v>
      </c>
      <c r="P129" s="827"/>
      <c r="Q129" s="832">
        <v>20</v>
      </c>
    </row>
    <row r="130" spans="1:17" ht="14.45" customHeight="1" x14ac:dyDescent="0.2">
      <c r="A130" s="821" t="s">
        <v>2693</v>
      </c>
      <c r="B130" s="822" t="s">
        <v>2694</v>
      </c>
      <c r="C130" s="822" t="s">
        <v>2296</v>
      </c>
      <c r="D130" s="822" t="s">
        <v>2877</v>
      </c>
      <c r="E130" s="822" t="s">
        <v>2878</v>
      </c>
      <c r="F130" s="831">
        <v>96</v>
      </c>
      <c r="G130" s="831">
        <v>1920</v>
      </c>
      <c r="H130" s="831"/>
      <c r="I130" s="831">
        <v>20</v>
      </c>
      <c r="J130" s="831">
        <v>144</v>
      </c>
      <c r="K130" s="831">
        <v>2880</v>
      </c>
      <c r="L130" s="831"/>
      <c r="M130" s="831">
        <v>20</v>
      </c>
      <c r="N130" s="831">
        <v>154</v>
      </c>
      <c r="O130" s="831">
        <v>3080</v>
      </c>
      <c r="P130" s="827"/>
      <c r="Q130" s="832">
        <v>20</v>
      </c>
    </row>
    <row r="131" spans="1:17" ht="14.45" customHeight="1" x14ac:dyDescent="0.2">
      <c r="A131" s="821" t="s">
        <v>2693</v>
      </c>
      <c r="B131" s="822" t="s">
        <v>2694</v>
      </c>
      <c r="C131" s="822" t="s">
        <v>2296</v>
      </c>
      <c r="D131" s="822" t="s">
        <v>2879</v>
      </c>
      <c r="E131" s="822" t="s">
        <v>2880</v>
      </c>
      <c r="F131" s="831">
        <v>1</v>
      </c>
      <c r="G131" s="831">
        <v>187</v>
      </c>
      <c r="H131" s="831"/>
      <c r="I131" s="831">
        <v>187</v>
      </c>
      <c r="J131" s="831">
        <v>1</v>
      </c>
      <c r="K131" s="831">
        <v>188</v>
      </c>
      <c r="L131" s="831"/>
      <c r="M131" s="831">
        <v>188</v>
      </c>
      <c r="N131" s="831"/>
      <c r="O131" s="831"/>
      <c r="P131" s="827"/>
      <c r="Q131" s="832"/>
    </row>
    <row r="132" spans="1:17" ht="14.45" customHeight="1" x14ac:dyDescent="0.2">
      <c r="A132" s="821" t="s">
        <v>2693</v>
      </c>
      <c r="B132" s="822" t="s">
        <v>2694</v>
      </c>
      <c r="C132" s="822" t="s">
        <v>2296</v>
      </c>
      <c r="D132" s="822" t="s">
        <v>2881</v>
      </c>
      <c r="E132" s="822" t="s">
        <v>2882</v>
      </c>
      <c r="F132" s="831">
        <v>93</v>
      </c>
      <c r="G132" s="831">
        <v>25017</v>
      </c>
      <c r="H132" s="831"/>
      <c r="I132" s="831">
        <v>269</v>
      </c>
      <c r="J132" s="831">
        <v>56</v>
      </c>
      <c r="K132" s="831">
        <v>15064</v>
      </c>
      <c r="L132" s="831"/>
      <c r="M132" s="831">
        <v>269</v>
      </c>
      <c r="N132" s="831">
        <v>59</v>
      </c>
      <c r="O132" s="831">
        <v>15989</v>
      </c>
      <c r="P132" s="827"/>
      <c r="Q132" s="832">
        <v>271</v>
      </c>
    </row>
    <row r="133" spans="1:17" ht="14.45" customHeight="1" x14ac:dyDescent="0.2">
      <c r="A133" s="821" t="s">
        <v>2693</v>
      </c>
      <c r="B133" s="822" t="s">
        <v>2694</v>
      </c>
      <c r="C133" s="822" t="s">
        <v>2296</v>
      </c>
      <c r="D133" s="822" t="s">
        <v>2883</v>
      </c>
      <c r="E133" s="822" t="s">
        <v>2884</v>
      </c>
      <c r="F133" s="831">
        <v>2</v>
      </c>
      <c r="G133" s="831">
        <v>326</v>
      </c>
      <c r="H133" s="831"/>
      <c r="I133" s="831">
        <v>163</v>
      </c>
      <c r="J133" s="831">
        <v>6</v>
      </c>
      <c r="K133" s="831">
        <v>984</v>
      </c>
      <c r="L133" s="831"/>
      <c r="M133" s="831">
        <v>164</v>
      </c>
      <c r="N133" s="831"/>
      <c r="O133" s="831"/>
      <c r="P133" s="827"/>
      <c r="Q133" s="832"/>
    </row>
    <row r="134" spans="1:17" ht="14.45" customHeight="1" x14ac:dyDescent="0.2">
      <c r="A134" s="821" t="s">
        <v>2693</v>
      </c>
      <c r="B134" s="822" t="s">
        <v>2694</v>
      </c>
      <c r="C134" s="822" t="s">
        <v>2296</v>
      </c>
      <c r="D134" s="822" t="s">
        <v>2885</v>
      </c>
      <c r="E134" s="822" t="s">
        <v>2886</v>
      </c>
      <c r="F134" s="831"/>
      <c r="G134" s="831"/>
      <c r="H134" s="831"/>
      <c r="I134" s="831"/>
      <c r="J134" s="831">
        <v>1</v>
      </c>
      <c r="K134" s="831">
        <v>174</v>
      </c>
      <c r="L134" s="831"/>
      <c r="M134" s="831">
        <v>174</v>
      </c>
      <c r="N134" s="831"/>
      <c r="O134" s="831"/>
      <c r="P134" s="827"/>
      <c r="Q134" s="832"/>
    </row>
    <row r="135" spans="1:17" ht="14.45" customHeight="1" x14ac:dyDescent="0.2">
      <c r="A135" s="821" t="s">
        <v>2693</v>
      </c>
      <c r="B135" s="822" t="s">
        <v>2694</v>
      </c>
      <c r="C135" s="822" t="s">
        <v>2296</v>
      </c>
      <c r="D135" s="822" t="s">
        <v>2887</v>
      </c>
      <c r="E135" s="822" t="s">
        <v>2888</v>
      </c>
      <c r="F135" s="831">
        <v>1</v>
      </c>
      <c r="G135" s="831">
        <v>84</v>
      </c>
      <c r="H135" s="831"/>
      <c r="I135" s="831">
        <v>84</v>
      </c>
      <c r="J135" s="831"/>
      <c r="K135" s="831"/>
      <c r="L135" s="831"/>
      <c r="M135" s="831"/>
      <c r="N135" s="831">
        <v>1</v>
      </c>
      <c r="O135" s="831">
        <v>85</v>
      </c>
      <c r="P135" s="827"/>
      <c r="Q135" s="832">
        <v>85</v>
      </c>
    </row>
    <row r="136" spans="1:17" ht="14.45" customHeight="1" x14ac:dyDescent="0.2">
      <c r="A136" s="821" t="s">
        <v>2693</v>
      </c>
      <c r="B136" s="822" t="s">
        <v>2694</v>
      </c>
      <c r="C136" s="822" t="s">
        <v>2296</v>
      </c>
      <c r="D136" s="822" t="s">
        <v>2889</v>
      </c>
      <c r="E136" s="822" t="s">
        <v>2890</v>
      </c>
      <c r="F136" s="831">
        <v>3</v>
      </c>
      <c r="G136" s="831">
        <v>1965</v>
      </c>
      <c r="H136" s="831"/>
      <c r="I136" s="831">
        <v>655</v>
      </c>
      <c r="J136" s="831">
        <v>12</v>
      </c>
      <c r="K136" s="831">
        <v>7884</v>
      </c>
      <c r="L136" s="831"/>
      <c r="M136" s="831">
        <v>657</v>
      </c>
      <c r="N136" s="831">
        <v>4</v>
      </c>
      <c r="O136" s="831">
        <v>2664</v>
      </c>
      <c r="P136" s="827"/>
      <c r="Q136" s="832">
        <v>666</v>
      </c>
    </row>
    <row r="137" spans="1:17" ht="14.45" customHeight="1" x14ac:dyDescent="0.2">
      <c r="A137" s="821" t="s">
        <v>2693</v>
      </c>
      <c r="B137" s="822" t="s">
        <v>2694</v>
      </c>
      <c r="C137" s="822" t="s">
        <v>2296</v>
      </c>
      <c r="D137" s="822" t="s">
        <v>2891</v>
      </c>
      <c r="E137" s="822" t="s">
        <v>2892</v>
      </c>
      <c r="F137" s="831"/>
      <c r="G137" s="831"/>
      <c r="H137" s="831"/>
      <c r="I137" s="831"/>
      <c r="J137" s="831"/>
      <c r="K137" s="831"/>
      <c r="L137" s="831"/>
      <c r="M137" s="831"/>
      <c r="N137" s="831">
        <v>1</v>
      </c>
      <c r="O137" s="831">
        <v>80</v>
      </c>
      <c r="P137" s="827"/>
      <c r="Q137" s="832">
        <v>80</v>
      </c>
    </row>
    <row r="138" spans="1:17" ht="14.45" customHeight="1" x14ac:dyDescent="0.2">
      <c r="A138" s="821" t="s">
        <v>2693</v>
      </c>
      <c r="B138" s="822" t="s">
        <v>2694</v>
      </c>
      <c r="C138" s="822" t="s">
        <v>2296</v>
      </c>
      <c r="D138" s="822" t="s">
        <v>2893</v>
      </c>
      <c r="E138" s="822" t="s">
        <v>2894</v>
      </c>
      <c r="F138" s="831">
        <v>15</v>
      </c>
      <c r="G138" s="831">
        <v>330</v>
      </c>
      <c r="H138" s="831"/>
      <c r="I138" s="831">
        <v>22</v>
      </c>
      <c r="J138" s="831">
        <v>8</v>
      </c>
      <c r="K138" s="831">
        <v>176</v>
      </c>
      <c r="L138" s="831"/>
      <c r="M138" s="831">
        <v>22</v>
      </c>
      <c r="N138" s="831">
        <v>8</v>
      </c>
      <c r="O138" s="831">
        <v>184</v>
      </c>
      <c r="P138" s="827"/>
      <c r="Q138" s="832">
        <v>23</v>
      </c>
    </row>
    <row r="139" spans="1:17" ht="14.45" customHeight="1" x14ac:dyDescent="0.2">
      <c r="A139" s="821" t="s">
        <v>2693</v>
      </c>
      <c r="B139" s="822" t="s">
        <v>2694</v>
      </c>
      <c r="C139" s="822" t="s">
        <v>2296</v>
      </c>
      <c r="D139" s="822" t="s">
        <v>2895</v>
      </c>
      <c r="E139" s="822" t="s">
        <v>2896</v>
      </c>
      <c r="F139" s="831">
        <v>5</v>
      </c>
      <c r="G139" s="831">
        <v>5470</v>
      </c>
      <c r="H139" s="831"/>
      <c r="I139" s="831">
        <v>1094</v>
      </c>
      <c r="J139" s="831">
        <v>10</v>
      </c>
      <c r="K139" s="831">
        <v>10950</v>
      </c>
      <c r="L139" s="831"/>
      <c r="M139" s="831">
        <v>1095</v>
      </c>
      <c r="N139" s="831">
        <v>8</v>
      </c>
      <c r="O139" s="831">
        <v>8800</v>
      </c>
      <c r="P139" s="827"/>
      <c r="Q139" s="832">
        <v>1100</v>
      </c>
    </row>
    <row r="140" spans="1:17" ht="14.45" customHeight="1" x14ac:dyDescent="0.2">
      <c r="A140" s="821" t="s">
        <v>2693</v>
      </c>
      <c r="B140" s="822" t="s">
        <v>2694</v>
      </c>
      <c r="C140" s="822" t="s">
        <v>2296</v>
      </c>
      <c r="D140" s="822" t="s">
        <v>2897</v>
      </c>
      <c r="E140" s="822" t="s">
        <v>2898</v>
      </c>
      <c r="F140" s="831">
        <v>10</v>
      </c>
      <c r="G140" s="831">
        <v>220</v>
      </c>
      <c r="H140" s="831"/>
      <c r="I140" s="831">
        <v>22</v>
      </c>
      <c r="J140" s="831">
        <v>6</v>
      </c>
      <c r="K140" s="831">
        <v>132</v>
      </c>
      <c r="L140" s="831"/>
      <c r="M140" s="831">
        <v>22</v>
      </c>
      <c r="N140" s="831">
        <v>11</v>
      </c>
      <c r="O140" s="831">
        <v>253</v>
      </c>
      <c r="P140" s="827"/>
      <c r="Q140" s="832">
        <v>23</v>
      </c>
    </row>
    <row r="141" spans="1:17" ht="14.45" customHeight="1" x14ac:dyDescent="0.2">
      <c r="A141" s="821" t="s">
        <v>2693</v>
      </c>
      <c r="B141" s="822" t="s">
        <v>2694</v>
      </c>
      <c r="C141" s="822" t="s">
        <v>2296</v>
      </c>
      <c r="D141" s="822" t="s">
        <v>2899</v>
      </c>
      <c r="E141" s="822" t="s">
        <v>2900</v>
      </c>
      <c r="F141" s="831">
        <v>7</v>
      </c>
      <c r="G141" s="831">
        <v>3997</v>
      </c>
      <c r="H141" s="831"/>
      <c r="I141" s="831">
        <v>571</v>
      </c>
      <c r="J141" s="831">
        <v>12</v>
      </c>
      <c r="K141" s="831">
        <v>6852</v>
      </c>
      <c r="L141" s="831"/>
      <c r="M141" s="831">
        <v>571</v>
      </c>
      <c r="N141" s="831">
        <v>7</v>
      </c>
      <c r="O141" s="831">
        <v>3997</v>
      </c>
      <c r="P141" s="827"/>
      <c r="Q141" s="832">
        <v>571</v>
      </c>
    </row>
    <row r="142" spans="1:17" ht="14.45" customHeight="1" x14ac:dyDescent="0.2">
      <c r="A142" s="821" t="s">
        <v>2693</v>
      </c>
      <c r="B142" s="822" t="s">
        <v>2694</v>
      </c>
      <c r="C142" s="822" t="s">
        <v>2296</v>
      </c>
      <c r="D142" s="822" t="s">
        <v>2901</v>
      </c>
      <c r="E142" s="822" t="s">
        <v>2902</v>
      </c>
      <c r="F142" s="831"/>
      <c r="G142" s="831"/>
      <c r="H142" s="831"/>
      <c r="I142" s="831"/>
      <c r="J142" s="831">
        <v>1</v>
      </c>
      <c r="K142" s="831">
        <v>174</v>
      </c>
      <c r="L142" s="831"/>
      <c r="M142" s="831">
        <v>174</v>
      </c>
      <c r="N142" s="831"/>
      <c r="O142" s="831"/>
      <c r="P142" s="827"/>
      <c r="Q142" s="832"/>
    </row>
    <row r="143" spans="1:17" ht="14.45" customHeight="1" x14ac:dyDescent="0.2">
      <c r="A143" s="821" t="s">
        <v>2693</v>
      </c>
      <c r="B143" s="822" t="s">
        <v>2694</v>
      </c>
      <c r="C143" s="822" t="s">
        <v>2296</v>
      </c>
      <c r="D143" s="822" t="s">
        <v>2903</v>
      </c>
      <c r="E143" s="822" t="s">
        <v>2904</v>
      </c>
      <c r="F143" s="831">
        <v>8</v>
      </c>
      <c r="G143" s="831">
        <v>1536</v>
      </c>
      <c r="H143" s="831"/>
      <c r="I143" s="831">
        <v>192</v>
      </c>
      <c r="J143" s="831">
        <v>12</v>
      </c>
      <c r="K143" s="831">
        <v>2316</v>
      </c>
      <c r="L143" s="831"/>
      <c r="M143" s="831">
        <v>193</v>
      </c>
      <c r="N143" s="831">
        <v>2</v>
      </c>
      <c r="O143" s="831">
        <v>390</v>
      </c>
      <c r="P143" s="827"/>
      <c r="Q143" s="832">
        <v>195</v>
      </c>
    </row>
    <row r="144" spans="1:17" ht="14.45" customHeight="1" x14ac:dyDescent="0.2">
      <c r="A144" s="821" t="s">
        <v>2693</v>
      </c>
      <c r="B144" s="822" t="s">
        <v>2694</v>
      </c>
      <c r="C144" s="822" t="s">
        <v>2296</v>
      </c>
      <c r="D144" s="822" t="s">
        <v>2905</v>
      </c>
      <c r="E144" s="822" t="s">
        <v>2906</v>
      </c>
      <c r="F144" s="831"/>
      <c r="G144" s="831"/>
      <c r="H144" s="831"/>
      <c r="I144" s="831"/>
      <c r="J144" s="831">
        <v>1</v>
      </c>
      <c r="K144" s="831">
        <v>205</v>
      </c>
      <c r="L144" s="831"/>
      <c r="M144" s="831">
        <v>205</v>
      </c>
      <c r="N144" s="831"/>
      <c r="O144" s="831"/>
      <c r="P144" s="827"/>
      <c r="Q144" s="832"/>
    </row>
    <row r="145" spans="1:17" ht="14.45" customHeight="1" x14ac:dyDescent="0.2">
      <c r="A145" s="821" t="s">
        <v>2693</v>
      </c>
      <c r="B145" s="822" t="s">
        <v>2694</v>
      </c>
      <c r="C145" s="822" t="s">
        <v>2296</v>
      </c>
      <c r="D145" s="822" t="s">
        <v>2907</v>
      </c>
      <c r="E145" s="822" t="s">
        <v>2908</v>
      </c>
      <c r="F145" s="831">
        <v>5</v>
      </c>
      <c r="G145" s="831">
        <v>8490</v>
      </c>
      <c r="H145" s="831"/>
      <c r="I145" s="831">
        <v>1698</v>
      </c>
      <c r="J145" s="831">
        <v>7</v>
      </c>
      <c r="K145" s="831">
        <v>11928</v>
      </c>
      <c r="L145" s="831"/>
      <c r="M145" s="831">
        <v>1704</v>
      </c>
      <c r="N145" s="831">
        <v>1</v>
      </c>
      <c r="O145" s="831">
        <v>1745</v>
      </c>
      <c r="P145" s="827"/>
      <c r="Q145" s="832">
        <v>1745</v>
      </c>
    </row>
    <row r="146" spans="1:17" ht="14.45" customHeight="1" x14ac:dyDescent="0.2">
      <c r="A146" s="821" t="s">
        <v>2693</v>
      </c>
      <c r="B146" s="822" t="s">
        <v>2694</v>
      </c>
      <c r="C146" s="822" t="s">
        <v>2296</v>
      </c>
      <c r="D146" s="822" t="s">
        <v>2909</v>
      </c>
      <c r="E146" s="822" t="s">
        <v>2910</v>
      </c>
      <c r="F146" s="831">
        <v>93</v>
      </c>
      <c r="G146" s="831">
        <v>11811</v>
      </c>
      <c r="H146" s="831"/>
      <c r="I146" s="831">
        <v>127</v>
      </c>
      <c r="J146" s="831">
        <v>57</v>
      </c>
      <c r="K146" s="831">
        <v>7239</v>
      </c>
      <c r="L146" s="831"/>
      <c r="M146" s="831">
        <v>127</v>
      </c>
      <c r="N146" s="831">
        <v>63</v>
      </c>
      <c r="O146" s="831">
        <v>8064</v>
      </c>
      <c r="P146" s="827"/>
      <c r="Q146" s="832">
        <v>128</v>
      </c>
    </row>
    <row r="147" spans="1:17" ht="14.45" customHeight="1" x14ac:dyDescent="0.2">
      <c r="A147" s="821" t="s">
        <v>2693</v>
      </c>
      <c r="B147" s="822" t="s">
        <v>2694</v>
      </c>
      <c r="C147" s="822" t="s">
        <v>2296</v>
      </c>
      <c r="D147" s="822" t="s">
        <v>2911</v>
      </c>
      <c r="E147" s="822" t="s">
        <v>2912</v>
      </c>
      <c r="F147" s="831">
        <v>2</v>
      </c>
      <c r="G147" s="831">
        <v>620</v>
      </c>
      <c r="H147" s="831"/>
      <c r="I147" s="831">
        <v>310</v>
      </c>
      <c r="J147" s="831"/>
      <c r="K147" s="831"/>
      <c r="L147" s="831"/>
      <c r="M147" s="831"/>
      <c r="N147" s="831">
        <v>2</v>
      </c>
      <c r="O147" s="831">
        <v>622</v>
      </c>
      <c r="P147" s="827"/>
      <c r="Q147" s="832">
        <v>311</v>
      </c>
    </row>
    <row r="148" spans="1:17" ht="14.45" customHeight="1" x14ac:dyDescent="0.2">
      <c r="A148" s="821" t="s">
        <v>2693</v>
      </c>
      <c r="B148" s="822" t="s">
        <v>2694</v>
      </c>
      <c r="C148" s="822" t="s">
        <v>2296</v>
      </c>
      <c r="D148" s="822" t="s">
        <v>2913</v>
      </c>
      <c r="E148" s="822" t="s">
        <v>2914</v>
      </c>
      <c r="F148" s="831">
        <v>12</v>
      </c>
      <c r="G148" s="831">
        <v>276</v>
      </c>
      <c r="H148" s="831"/>
      <c r="I148" s="831">
        <v>23</v>
      </c>
      <c r="J148" s="831">
        <v>20</v>
      </c>
      <c r="K148" s="831">
        <v>460</v>
      </c>
      <c r="L148" s="831"/>
      <c r="M148" s="831">
        <v>23</v>
      </c>
      <c r="N148" s="831">
        <v>25</v>
      </c>
      <c r="O148" s="831">
        <v>600</v>
      </c>
      <c r="P148" s="827"/>
      <c r="Q148" s="832">
        <v>24</v>
      </c>
    </row>
    <row r="149" spans="1:17" ht="14.45" customHeight="1" x14ac:dyDescent="0.2">
      <c r="A149" s="821" t="s">
        <v>2693</v>
      </c>
      <c r="B149" s="822" t="s">
        <v>2694</v>
      </c>
      <c r="C149" s="822" t="s">
        <v>2296</v>
      </c>
      <c r="D149" s="822" t="s">
        <v>2915</v>
      </c>
      <c r="E149" s="822" t="s">
        <v>2916</v>
      </c>
      <c r="F149" s="831"/>
      <c r="G149" s="831"/>
      <c r="H149" s="831"/>
      <c r="I149" s="831"/>
      <c r="J149" s="831">
        <v>1</v>
      </c>
      <c r="K149" s="831">
        <v>296</v>
      </c>
      <c r="L149" s="831"/>
      <c r="M149" s="831">
        <v>296</v>
      </c>
      <c r="N149" s="831">
        <v>1</v>
      </c>
      <c r="O149" s="831">
        <v>299</v>
      </c>
      <c r="P149" s="827"/>
      <c r="Q149" s="832">
        <v>299</v>
      </c>
    </row>
    <row r="150" spans="1:17" ht="14.45" customHeight="1" x14ac:dyDescent="0.2">
      <c r="A150" s="821" t="s">
        <v>2693</v>
      </c>
      <c r="B150" s="822" t="s">
        <v>2694</v>
      </c>
      <c r="C150" s="822" t="s">
        <v>2296</v>
      </c>
      <c r="D150" s="822" t="s">
        <v>2917</v>
      </c>
      <c r="E150" s="822" t="s">
        <v>2918</v>
      </c>
      <c r="F150" s="831">
        <v>15</v>
      </c>
      <c r="G150" s="831">
        <v>675</v>
      </c>
      <c r="H150" s="831"/>
      <c r="I150" s="831">
        <v>45</v>
      </c>
      <c r="J150" s="831">
        <v>17</v>
      </c>
      <c r="K150" s="831">
        <v>765</v>
      </c>
      <c r="L150" s="831"/>
      <c r="M150" s="831">
        <v>45</v>
      </c>
      <c r="N150" s="831">
        <v>25</v>
      </c>
      <c r="O150" s="831">
        <v>1150</v>
      </c>
      <c r="P150" s="827"/>
      <c r="Q150" s="832">
        <v>46</v>
      </c>
    </row>
    <row r="151" spans="1:17" ht="14.45" customHeight="1" x14ac:dyDescent="0.2">
      <c r="A151" s="821" t="s">
        <v>2693</v>
      </c>
      <c r="B151" s="822" t="s">
        <v>2694</v>
      </c>
      <c r="C151" s="822" t="s">
        <v>2296</v>
      </c>
      <c r="D151" s="822" t="s">
        <v>2919</v>
      </c>
      <c r="E151" s="822" t="s">
        <v>2764</v>
      </c>
      <c r="F151" s="831">
        <v>3</v>
      </c>
      <c r="G151" s="831">
        <v>564</v>
      </c>
      <c r="H151" s="831"/>
      <c r="I151" s="831">
        <v>188</v>
      </c>
      <c r="J151" s="831">
        <v>10</v>
      </c>
      <c r="K151" s="831">
        <v>1880</v>
      </c>
      <c r="L151" s="831"/>
      <c r="M151" s="831">
        <v>188</v>
      </c>
      <c r="N151" s="831">
        <v>4</v>
      </c>
      <c r="O151" s="831">
        <v>760</v>
      </c>
      <c r="P151" s="827"/>
      <c r="Q151" s="832">
        <v>190</v>
      </c>
    </row>
    <row r="152" spans="1:17" ht="14.45" customHeight="1" x14ac:dyDescent="0.2">
      <c r="A152" s="821" t="s">
        <v>2693</v>
      </c>
      <c r="B152" s="822" t="s">
        <v>2694</v>
      </c>
      <c r="C152" s="822" t="s">
        <v>2296</v>
      </c>
      <c r="D152" s="822" t="s">
        <v>2920</v>
      </c>
      <c r="E152" s="822" t="s">
        <v>2921</v>
      </c>
      <c r="F152" s="831">
        <v>2</v>
      </c>
      <c r="G152" s="831">
        <v>292</v>
      </c>
      <c r="H152" s="831"/>
      <c r="I152" s="831">
        <v>146</v>
      </c>
      <c r="J152" s="831">
        <v>2</v>
      </c>
      <c r="K152" s="831">
        <v>292</v>
      </c>
      <c r="L152" s="831"/>
      <c r="M152" s="831">
        <v>146</v>
      </c>
      <c r="N152" s="831"/>
      <c r="O152" s="831"/>
      <c r="P152" s="827"/>
      <c r="Q152" s="832"/>
    </row>
    <row r="153" spans="1:17" ht="14.45" customHeight="1" x14ac:dyDescent="0.2">
      <c r="A153" s="821" t="s">
        <v>2693</v>
      </c>
      <c r="B153" s="822" t="s">
        <v>2694</v>
      </c>
      <c r="C153" s="822" t="s">
        <v>2296</v>
      </c>
      <c r="D153" s="822" t="s">
        <v>2922</v>
      </c>
      <c r="E153" s="822" t="s">
        <v>2923</v>
      </c>
      <c r="F153" s="831"/>
      <c r="G153" s="831"/>
      <c r="H153" s="831"/>
      <c r="I153" s="831"/>
      <c r="J153" s="831"/>
      <c r="K153" s="831"/>
      <c r="L153" s="831"/>
      <c r="M153" s="831"/>
      <c r="N153" s="831">
        <v>3</v>
      </c>
      <c r="O153" s="831">
        <v>141</v>
      </c>
      <c r="P153" s="827"/>
      <c r="Q153" s="832">
        <v>47</v>
      </c>
    </row>
    <row r="154" spans="1:17" ht="14.45" customHeight="1" x14ac:dyDescent="0.2">
      <c r="A154" s="821" t="s">
        <v>2693</v>
      </c>
      <c r="B154" s="822" t="s">
        <v>2694</v>
      </c>
      <c r="C154" s="822" t="s">
        <v>2296</v>
      </c>
      <c r="D154" s="822" t="s">
        <v>2924</v>
      </c>
      <c r="E154" s="822" t="s">
        <v>2925</v>
      </c>
      <c r="F154" s="831"/>
      <c r="G154" s="831"/>
      <c r="H154" s="831"/>
      <c r="I154" s="831"/>
      <c r="J154" s="831">
        <v>1</v>
      </c>
      <c r="K154" s="831">
        <v>310</v>
      </c>
      <c r="L154" s="831"/>
      <c r="M154" s="831">
        <v>310</v>
      </c>
      <c r="N154" s="831"/>
      <c r="O154" s="831"/>
      <c r="P154" s="827"/>
      <c r="Q154" s="832"/>
    </row>
    <row r="155" spans="1:17" ht="14.45" customHeight="1" x14ac:dyDescent="0.2">
      <c r="A155" s="821" t="s">
        <v>2693</v>
      </c>
      <c r="B155" s="822" t="s">
        <v>2694</v>
      </c>
      <c r="C155" s="822" t="s">
        <v>2296</v>
      </c>
      <c r="D155" s="822" t="s">
        <v>2926</v>
      </c>
      <c r="E155" s="822" t="s">
        <v>2927</v>
      </c>
      <c r="F155" s="831">
        <v>3</v>
      </c>
      <c r="G155" s="831">
        <v>888</v>
      </c>
      <c r="H155" s="831"/>
      <c r="I155" s="831">
        <v>296</v>
      </c>
      <c r="J155" s="831">
        <v>7</v>
      </c>
      <c r="K155" s="831">
        <v>2079</v>
      </c>
      <c r="L155" s="831"/>
      <c r="M155" s="831">
        <v>297</v>
      </c>
      <c r="N155" s="831">
        <v>3</v>
      </c>
      <c r="O155" s="831">
        <v>909</v>
      </c>
      <c r="P155" s="827"/>
      <c r="Q155" s="832">
        <v>303</v>
      </c>
    </row>
    <row r="156" spans="1:17" ht="14.45" customHeight="1" x14ac:dyDescent="0.2">
      <c r="A156" s="821" t="s">
        <v>2693</v>
      </c>
      <c r="B156" s="822" t="s">
        <v>2694</v>
      </c>
      <c r="C156" s="822" t="s">
        <v>2296</v>
      </c>
      <c r="D156" s="822" t="s">
        <v>2928</v>
      </c>
      <c r="E156" s="822" t="s">
        <v>2929</v>
      </c>
      <c r="F156" s="831"/>
      <c r="G156" s="831"/>
      <c r="H156" s="831"/>
      <c r="I156" s="831"/>
      <c r="J156" s="831"/>
      <c r="K156" s="831"/>
      <c r="L156" s="831"/>
      <c r="M156" s="831"/>
      <c r="N156" s="831">
        <v>10</v>
      </c>
      <c r="O156" s="831">
        <v>5320</v>
      </c>
      <c r="P156" s="827"/>
      <c r="Q156" s="832">
        <v>532</v>
      </c>
    </row>
    <row r="157" spans="1:17" ht="14.45" customHeight="1" x14ac:dyDescent="0.2">
      <c r="A157" s="821" t="s">
        <v>2693</v>
      </c>
      <c r="B157" s="822" t="s">
        <v>2694</v>
      </c>
      <c r="C157" s="822" t="s">
        <v>2296</v>
      </c>
      <c r="D157" s="822" t="s">
        <v>2930</v>
      </c>
      <c r="E157" s="822" t="s">
        <v>2931</v>
      </c>
      <c r="F157" s="831">
        <v>2</v>
      </c>
      <c r="G157" s="831">
        <v>62</v>
      </c>
      <c r="H157" s="831"/>
      <c r="I157" s="831">
        <v>31</v>
      </c>
      <c r="J157" s="831">
        <v>2</v>
      </c>
      <c r="K157" s="831">
        <v>64</v>
      </c>
      <c r="L157" s="831"/>
      <c r="M157" s="831">
        <v>32</v>
      </c>
      <c r="N157" s="831">
        <v>9</v>
      </c>
      <c r="O157" s="831">
        <v>288</v>
      </c>
      <c r="P157" s="827"/>
      <c r="Q157" s="832">
        <v>32</v>
      </c>
    </row>
    <row r="158" spans="1:17" ht="14.45" customHeight="1" x14ac:dyDescent="0.2">
      <c r="A158" s="821" t="s">
        <v>2693</v>
      </c>
      <c r="B158" s="822" t="s">
        <v>2694</v>
      </c>
      <c r="C158" s="822" t="s">
        <v>2296</v>
      </c>
      <c r="D158" s="822" t="s">
        <v>2932</v>
      </c>
      <c r="E158" s="822" t="s">
        <v>2933</v>
      </c>
      <c r="F158" s="831"/>
      <c r="G158" s="831"/>
      <c r="H158" s="831"/>
      <c r="I158" s="831"/>
      <c r="J158" s="831">
        <v>4</v>
      </c>
      <c r="K158" s="831">
        <v>2256</v>
      </c>
      <c r="L158" s="831"/>
      <c r="M158" s="831">
        <v>564</v>
      </c>
      <c r="N158" s="831">
        <v>1</v>
      </c>
      <c r="O158" s="831">
        <v>568</v>
      </c>
      <c r="P158" s="827"/>
      <c r="Q158" s="832">
        <v>568</v>
      </c>
    </row>
    <row r="159" spans="1:17" ht="14.45" customHeight="1" x14ac:dyDescent="0.2">
      <c r="A159" s="821" t="s">
        <v>2693</v>
      </c>
      <c r="B159" s="822" t="s">
        <v>2694</v>
      </c>
      <c r="C159" s="822" t="s">
        <v>2296</v>
      </c>
      <c r="D159" s="822" t="s">
        <v>2934</v>
      </c>
      <c r="E159" s="822" t="s">
        <v>2935</v>
      </c>
      <c r="F159" s="831"/>
      <c r="G159" s="831"/>
      <c r="H159" s="831"/>
      <c r="I159" s="831"/>
      <c r="J159" s="831"/>
      <c r="K159" s="831"/>
      <c r="L159" s="831"/>
      <c r="M159" s="831"/>
      <c r="N159" s="831">
        <v>1</v>
      </c>
      <c r="O159" s="831">
        <v>357</v>
      </c>
      <c r="P159" s="827"/>
      <c r="Q159" s="832">
        <v>357</v>
      </c>
    </row>
    <row r="160" spans="1:17" ht="14.45" customHeight="1" x14ac:dyDescent="0.2">
      <c r="A160" s="821" t="s">
        <v>2693</v>
      </c>
      <c r="B160" s="822" t="s">
        <v>2694</v>
      </c>
      <c r="C160" s="822" t="s">
        <v>2296</v>
      </c>
      <c r="D160" s="822" t="s">
        <v>2936</v>
      </c>
      <c r="E160" s="822" t="s">
        <v>2937</v>
      </c>
      <c r="F160" s="831">
        <v>2</v>
      </c>
      <c r="G160" s="831">
        <v>370</v>
      </c>
      <c r="H160" s="831"/>
      <c r="I160" s="831">
        <v>185</v>
      </c>
      <c r="J160" s="831">
        <v>7</v>
      </c>
      <c r="K160" s="831">
        <v>1302</v>
      </c>
      <c r="L160" s="831"/>
      <c r="M160" s="831">
        <v>186</v>
      </c>
      <c r="N160" s="831">
        <v>1</v>
      </c>
      <c r="O160" s="831">
        <v>188</v>
      </c>
      <c r="P160" s="827"/>
      <c r="Q160" s="832">
        <v>188</v>
      </c>
    </row>
    <row r="161" spans="1:17" ht="14.45" customHeight="1" x14ac:dyDescent="0.2">
      <c r="A161" s="821" t="s">
        <v>2693</v>
      </c>
      <c r="B161" s="822" t="s">
        <v>2694</v>
      </c>
      <c r="C161" s="822" t="s">
        <v>2296</v>
      </c>
      <c r="D161" s="822" t="s">
        <v>2938</v>
      </c>
      <c r="E161" s="822" t="s">
        <v>2939</v>
      </c>
      <c r="F161" s="831"/>
      <c r="G161" s="831"/>
      <c r="H161" s="831"/>
      <c r="I161" s="831"/>
      <c r="J161" s="831">
        <v>2</v>
      </c>
      <c r="K161" s="831">
        <v>718</v>
      </c>
      <c r="L161" s="831"/>
      <c r="M161" s="831">
        <v>359</v>
      </c>
      <c r="N161" s="831"/>
      <c r="O161" s="831"/>
      <c r="P161" s="827"/>
      <c r="Q161" s="832"/>
    </row>
    <row r="162" spans="1:17" ht="14.45" customHeight="1" x14ac:dyDescent="0.2">
      <c r="A162" s="821" t="s">
        <v>2693</v>
      </c>
      <c r="B162" s="822" t="s">
        <v>2694</v>
      </c>
      <c r="C162" s="822" t="s">
        <v>2296</v>
      </c>
      <c r="D162" s="822" t="s">
        <v>2940</v>
      </c>
      <c r="E162" s="822" t="s">
        <v>2941</v>
      </c>
      <c r="F162" s="831"/>
      <c r="G162" s="831"/>
      <c r="H162" s="831"/>
      <c r="I162" s="831"/>
      <c r="J162" s="831">
        <v>1</v>
      </c>
      <c r="K162" s="831">
        <v>1779</v>
      </c>
      <c r="L162" s="831"/>
      <c r="M162" s="831">
        <v>1779</v>
      </c>
      <c r="N162" s="831"/>
      <c r="O162" s="831"/>
      <c r="P162" s="827"/>
      <c r="Q162" s="832"/>
    </row>
    <row r="163" spans="1:17" ht="14.45" customHeight="1" x14ac:dyDescent="0.2">
      <c r="A163" s="821" t="s">
        <v>2693</v>
      </c>
      <c r="B163" s="822" t="s">
        <v>2694</v>
      </c>
      <c r="C163" s="822" t="s">
        <v>2296</v>
      </c>
      <c r="D163" s="822" t="s">
        <v>2942</v>
      </c>
      <c r="E163" s="822" t="s">
        <v>2943</v>
      </c>
      <c r="F163" s="831"/>
      <c r="G163" s="831"/>
      <c r="H163" s="831"/>
      <c r="I163" s="831"/>
      <c r="J163" s="831"/>
      <c r="K163" s="831"/>
      <c r="L163" s="831"/>
      <c r="M163" s="831"/>
      <c r="N163" s="831">
        <v>2</v>
      </c>
      <c r="O163" s="831">
        <v>174</v>
      </c>
      <c r="P163" s="827"/>
      <c r="Q163" s="832">
        <v>87</v>
      </c>
    </row>
    <row r="164" spans="1:17" ht="14.45" customHeight="1" x14ac:dyDescent="0.2">
      <c r="A164" s="821" t="s">
        <v>2693</v>
      </c>
      <c r="B164" s="822" t="s">
        <v>2694</v>
      </c>
      <c r="C164" s="822" t="s">
        <v>2296</v>
      </c>
      <c r="D164" s="822" t="s">
        <v>2944</v>
      </c>
      <c r="E164" s="822" t="s">
        <v>2945</v>
      </c>
      <c r="F164" s="831">
        <v>3</v>
      </c>
      <c r="G164" s="831">
        <v>1224</v>
      </c>
      <c r="H164" s="831"/>
      <c r="I164" s="831">
        <v>408</v>
      </c>
      <c r="J164" s="831">
        <v>5</v>
      </c>
      <c r="K164" s="831">
        <v>2045</v>
      </c>
      <c r="L164" s="831"/>
      <c r="M164" s="831">
        <v>409</v>
      </c>
      <c r="N164" s="831">
        <v>1</v>
      </c>
      <c r="O164" s="831">
        <v>411</v>
      </c>
      <c r="P164" s="827"/>
      <c r="Q164" s="832">
        <v>411</v>
      </c>
    </row>
    <row r="165" spans="1:17" ht="14.45" customHeight="1" x14ac:dyDescent="0.2">
      <c r="A165" s="821" t="s">
        <v>2693</v>
      </c>
      <c r="B165" s="822" t="s">
        <v>2694</v>
      </c>
      <c r="C165" s="822" t="s">
        <v>2296</v>
      </c>
      <c r="D165" s="822" t="s">
        <v>2946</v>
      </c>
      <c r="E165" s="822" t="s">
        <v>2947</v>
      </c>
      <c r="F165" s="831">
        <v>1</v>
      </c>
      <c r="G165" s="831">
        <v>119</v>
      </c>
      <c r="H165" s="831"/>
      <c r="I165" s="831">
        <v>119</v>
      </c>
      <c r="J165" s="831"/>
      <c r="K165" s="831"/>
      <c r="L165" s="831"/>
      <c r="M165" s="831"/>
      <c r="N165" s="831"/>
      <c r="O165" s="831"/>
      <c r="P165" s="827"/>
      <c r="Q165" s="832"/>
    </row>
    <row r="166" spans="1:17" ht="14.45" customHeight="1" x14ac:dyDescent="0.2">
      <c r="A166" s="821" t="s">
        <v>2693</v>
      </c>
      <c r="B166" s="822" t="s">
        <v>2694</v>
      </c>
      <c r="C166" s="822" t="s">
        <v>2296</v>
      </c>
      <c r="D166" s="822" t="s">
        <v>2948</v>
      </c>
      <c r="E166" s="822" t="s">
        <v>2949</v>
      </c>
      <c r="F166" s="831">
        <v>1</v>
      </c>
      <c r="G166" s="831">
        <v>190</v>
      </c>
      <c r="H166" s="831"/>
      <c r="I166" s="831">
        <v>190</v>
      </c>
      <c r="J166" s="831"/>
      <c r="K166" s="831"/>
      <c r="L166" s="831"/>
      <c r="M166" s="831"/>
      <c r="N166" s="831">
        <v>1</v>
      </c>
      <c r="O166" s="831">
        <v>191</v>
      </c>
      <c r="P166" s="827"/>
      <c r="Q166" s="832">
        <v>191</v>
      </c>
    </row>
    <row r="167" spans="1:17" ht="14.45" customHeight="1" x14ac:dyDescent="0.2">
      <c r="A167" s="821" t="s">
        <v>2693</v>
      </c>
      <c r="B167" s="822" t="s">
        <v>2694</v>
      </c>
      <c r="C167" s="822" t="s">
        <v>2296</v>
      </c>
      <c r="D167" s="822" t="s">
        <v>2950</v>
      </c>
      <c r="E167" s="822" t="s">
        <v>2951</v>
      </c>
      <c r="F167" s="831"/>
      <c r="G167" s="831"/>
      <c r="H167" s="831"/>
      <c r="I167" s="831"/>
      <c r="J167" s="831">
        <v>1</v>
      </c>
      <c r="K167" s="831">
        <v>297</v>
      </c>
      <c r="L167" s="831"/>
      <c r="M167" s="831">
        <v>297</v>
      </c>
      <c r="N167" s="831"/>
      <c r="O167" s="831"/>
      <c r="P167" s="827"/>
      <c r="Q167" s="832"/>
    </row>
    <row r="168" spans="1:17" ht="14.45" customHeight="1" x14ac:dyDescent="0.2">
      <c r="A168" s="821" t="s">
        <v>2693</v>
      </c>
      <c r="B168" s="822" t="s">
        <v>2694</v>
      </c>
      <c r="C168" s="822" t="s">
        <v>2296</v>
      </c>
      <c r="D168" s="822" t="s">
        <v>2952</v>
      </c>
      <c r="E168" s="822" t="s">
        <v>2953</v>
      </c>
      <c r="F168" s="831"/>
      <c r="G168" s="831"/>
      <c r="H168" s="831"/>
      <c r="I168" s="831"/>
      <c r="J168" s="831">
        <v>5</v>
      </c>
      <c r="K168" s="831">
        <v>665</v>
      </c>
      <c r="L168" s="831"/>
      <c r="M168" s="831">
        <v>133</v>
      </c>
      <c r="N168" s="831"/>
      <c r="O168" s="831"/>
      <c r="P168" s="827"/>
      <c r="Q168" s="832"/>
    </row>
    <row r="169" spans="1:17" ht="14.45" customHeight="1" x14ac:dyDescent="0.2">
      <c r="A169" s="821" t="s">
        <v>2693</v>
      </c>
      <c r="B169" s="822" t="s">
        <v>2694</v>
      </c>
      <c r="C169" s="822" t="s">
        <v>2296</v>
      </c>
      <c r="D169" s="822" t="s">
        <v>2954</v>
      </c>
      <c r="E169" s="822" t="s">
        <v>2955</v>
      </c>
      <c r="F169" s="831">
        <v>116</v>
      </c>
      <c r="G169" s="831">
        <v>4292</v>
      </c>
      <c r="H169" s="831"/>
      <c r="I169" s="831">
        <v>37</v>
      </c>
      <c r="J169" s="831">
        <v>115</v>
      </c>
      <c r="K169" s="831">
        <v>4255</v>
      </c>
      <c r="L169" s="831"/>
      <c r="M169" s="831">
        <v>37</v>
      </c>
      <c r="N169" s="831">
        <v>59</v>
      </c>
      <c r="O169" s="831">
        <v>2242</v>
      </c>
      <c r="P169" s="827"/>
      <c r="Q169" s="832">
        <v>38</v>
      </c>
    </row>
    <row r="170" spans="1:17" ht="14.45" customHeight="1" x14ac:dyDescent="0.2">
      <c r="A170" s="821" t="s">
        <v>2693</v>
      </c>
      <c r="B170" s="822" t="s">
        <v>2694</v>
      </c>
      <c r="C170" s="822" t="s">
        <v>2296</v>
      </c>
      <c r="D170" s="822" t="s">
        <v>2956</v>
      </c>
      <c r="E170" s="822" t="s">
        <v>2957</v>
      </c>
      <c r="F170" s="831"/>
      <c r="G170" s="831"/>
      <c r="H170" s="831"/>
      <c r="I170" s="831"/>
      <c r="J170" s="831">
        <v>1</v>
      </c>
      <c r="K170" s="831">
        <v>255</v>
      </c>
      <c r="L170" s="831"/>
      <c r="M170" s="831">
        <v>255</v>
      </c>
      <c r="N170" s="831"/>
      <c r="O170" s="831"/>
      <c r="P170" s="827"/>
      <c r="Q170" s="832"/>
    </row>
    <row r="171" spans="1:17" ht="14.45" customHeight="1" x14ac:dyDescent="0.2">
      <c r="A171" s="821" t="s">
        <v>2693</v>
      </c>
      <c r="B171" s="822" t="s">
        <v>2694</v>
      </c>
      <c r="C171" s="822" t="s">
        <v>2296</v>
      </c>
      <c r="D171" s="822" t="s">
        <v>2958</v>
      </c>
      <c r="E171" s="822" t="s">
        <v>2959</v>
      </c>
      <c r="F171" s="831">
        <v>3</v>
      </c>
      <c r="G171" s="831">
        <v>525</v>
      </c>
      <c r="H171" s="831"/>
      <c r="I171" s="831">
        <v>175</v>
      </c>
      <c r="J171" s="831">
        <v>12</v>
      </c>
      <c r="K171" s="831">
        <v>2112</v>
      </c>
      <c r="L171" s="831"/>
      <c r="M171" s="831">
        <v>176</v>
      </c>
      <c r="N171" s="831">
        <v>4</v>
      </c>
      <c r="O171" s="831">
        <v>760</v>
      </c>
      <c r="P171" s="827"/>
      <c r="Q171" s="832">
        <v>190</v>
      </c>
    </row>
    <row r="172" spans="1:17" ht="14.45" customHeight="1" x14ac:dyDescent="0.2">
      <c r="A172" s="821" t="s">
        <v>2693</v>
      </c>
      <c r="B172" s="822" t="s">
        <v>2694</v>
      </c>
      <c r="C172" s="822" t="s">
        <v>2296</v>
      </c>
      <c r="D172" s="822" t="s">
        <v>2960</v>
      </c>
      <c r="E172" s="822" t="s">
        <v>2961</v>
      </c>
      <c r="F172" s="831"/>
      <c r="G172" s="831"/>
      <c r="H172" s="831"/>
      <c r="I172" s="831"/>
      <c r="J172" s="831"/>
      <c r="K172" s="831"/>
      <c r="L172" s="831"/>
      <c r="M172" s="831"/>
      <c r="N172" s="831">
        <v>1</v>
      </c>
      <c r="O172" s="831">
        <v>932</v>
      </c>
      <c r="P172" s="827"/>
      <c r="Q172" s="832">
        <v>932</v>
      </c>
    </row>
    <row r="173" spans="1:17" ht="14.45" customHeight="1" x14ac:dyDescent="0.2">
      <c r="A173" s="821" t="s">
        <v>2693</v>
      </c>
      <c r="B173" s="822" t="s">
        <v>2694</v>
      </c>
      <c r="C173" s="822" t="s">
        <v>2296</v>
      </c>
      <c r="D173" s="822" t="s">
        <v>2962</v>
      </c>
      <c r="E173" s="822" t="s">
        <v>2963</v>
      </c>
      <c r="F173" s="831">
        <v>20</v>
      </c>
      <c r="G173" s="831">
        <v>16760</v>
      </c>
      <c r="H173" s="831"/>
      <c r="I173" s="831">
        <v>838</v>
      </c>
      <c r="J173" s="831">
        <v>13</v>
      </c>
      <c r="K173" s="831">
        <v>10920</v>
      </c>
      <c r="L173" s="831"/>
      <c r="M173" s="831">
        <v>840</v>
      </c>
      <c r="N173" s="831">
        <v>12</v>
      </c>
      <c r="O173" s="831">
        <v>10320</v>
      </c>
      <c r="P173" s="827"/>
      <c r="Q173" s="832">
        <v>860</v>
      </c>
    </row>
    <row r="174" spans="1:17" ht="14.45" customHeight="1" x14ac:dyDescent="0.2">
      <c r="A174" s="821" t="s">
        <v>2693</v>
      </c>
      <c r="B174" s="822" t="s">
        <v>2694</v>
      </c>
      <c r="C174" s="822" t="s">
        <v>2296</v>
      </c>
      <c r="D174" s="822" t="s">
        <v>2964</v>
      </c>
      <c r="E174" s="822" t="s">
        <v>2965</v>
      </c>
      <c r="F174" s="831">
        <v>1982</v>
      </c>
      <c r="G174" s="831">
        <v>186308</v>
      </c>
      <c r="H174" s="831"/>
      <c r="I174" s="831">
        <v>94</v>
      </c>
      <c r="J174" s="831">
        <v>1702</v>
      </c>
      <c r="K174" s="831">
        <v>159988</v>
      </c>
      <c r="L174" s="831"/>
      <c r="M174" s="831">
        <v>94</v>
      </c>
      <c r="N174" s="831">
        <v>1843</v>
      </c>
      <c r="O174" s="831">
        <v>178771</v>
      </c>
      <c r="P174" s="827"/>
      <c r="Q174" s="832">
        <v>97</v>
      </c>
    </row>
    <row r="175" spans="1:17" ht="14.45" customHeight="1" x14ac:dyDescent="0.2">
      <c r="A175" s="821" t="s">
        <v>2693</v>
      </c>
      <c r="B175" s="822" t="s">
        <v>2694</v>
      </c>
      <c r="C175" s="822" t="s">
        <v>2296</v>
      </c>
      <c r="D175" s="822" t="s">
        <v>2966</v>
      </c>
      <c r="E175" s="822" t="s">
        <v>2967</v>
      </c>
      <c r="F175" s="831">
        <v>86</v>
      </c>
      <c r="G175" s="831">
        <v>81012</v>
      </c>
      <c r="H175" s="831"/>
      <c r="I175" s="831">
        <v>942</v>
      </c>
      <c r="J175" s="831">
        <v>60</v>
      </c>
      <c r="K175" s="831">
        <v>56520</v>
      </c>
      <c r="L175" s="831"/>
      <c r="M175" s="831">
        <v>942</v>
      </c>
      <c r="N175" s="831">
        <v>58</v>
      </c>
      <c r="O175" s="831">
        <v>54752</v>
      </c>
      <c r="P175" s="827"/>
      <c r="Q175" s="832">
        <v>944</v>
      </c>
    </row>
    <row r="176" spans="1:17" ht="14.45" customHeight="1" x14ac:dyDescent="0.2">
      <c r="A176" s="821" t="s">
        <v>2693</v>
      </c>
      <c r="B176" s="822" t="s">
        <v>2694</v>
      </c>
      <c r="C176" s="822" t="s">
        <v>2296</v>
      </c>
      <c r="D176" s="822" t="s">
        <v>2968</v>
      </c>
      <c r="E176" s="822" t="s">
        <v>2969</v>
      </c>
      <c r="F176" s="831">
        <v>109</v>
      </c>
      <c r="G176" s="831">
        <v>10246</v>
      </c>
      <c r="H176" s="831"/>
      <c r="I176" s="831">
        <v>94</v>
      </c>
      <c r="J176" s="831">
        <v>121</v>
      </c>
      <c r="K176" s="831">
        <v>11374</v>
      </c>
      <c r="L176" s="831"/>
      <c r="M176" s="831">
        <v>94</v>
      </c>
      <c r="N176" s="831">
        <v>146</v>
      </c>
      <c r="O176" s="831">
        <v>14162</v>
      </c>
      <c r="P176" s="827"/>
      <c r="Q176" s="832">
        <v>97</v>
      </c>
    </row>
    <row r="177" spans="1:17" ht="14.45" customHeight="1" x14ac:dyDescent="0.2">
      <c r="A177" s="821" t="s">
        <v>2693</v>
      </c>
      <c r="B177" s="822" t="s">
        <v>2694</v>
      </c>
      <c r="C177" s="822" t="s">
        <v>2296</v>
      </c>
      <c r="D177" s="822" t="s">
        <v>2970</v>
      </c>
      <c r="E177" s="822" t="s">
        <v>2971</v>
      </c>
      <c r="F177" s="831">
        <v>189</v>
      </c>
      <c r="G177" s="831">
        <v>100737</v>
      </c>
      <c r="H177" s="831"/>
      <c r="I177" s="831">
        <v>533</v>
      </c>
      <c r="J177" s="831">
        <v>9</v>
      </c>
      <c r="K177" s="831">
        <v>4806</v>
      </c>
      <c r="L177" s="831"/>
      <c r="M177" s="831">
        <v>534</v>
      </c>
      <c r="N177" s="831">
        <v>2</v>
      </c>
      <c r="O177" s="831">
        <v>1072</v>
      </c>
      <c r="P177" s="827"/>
      <c r="Q177" s="832">
        <v>536</v>
      </c>
    </row>
    <row r="178" spans="1:17" ht="14.45" customHeight="1" x14ac:dyDescent="0.2">
      <c r="A178" s="821" t="s">
        <v>2693</v>
      </c>
      <c r="B178" s="822" t="s">
        <v>2694</v>
      </c>
      <c r="C178" s="822" t="s">
        <v>2296</v>
      </c>
      <c r="D178" s="822" t="s">
        <v>2972</v>
      </c>
      <c r="E178" s="822" t="s">
        <v>2973</v>
      </c>
      <c r="F178" s="831"/>
      <c r="G178" s="831"/>
      <c r="H178" s="831"/>
      <c r="I178" s="831"/>
      <c r="J178" s="831"/>
      <c r="K178" s="831"/>
      <c r="L178" s="831"/>
      <c r="M178" s="831"/>
      <c r="N178" s="831">
        <v>2</v>
      </c>
      <c r="O178" s="831">
        <v>110</v>
      </c>
      <c r="P178" s="827"/>
      <c r="Q178" s="832">
        <v>55</v>
      </c>
    </row>
    <row r="179" spans="1:17" ht="14.45" customHeight="1" x14ac:dyDescent="0.2">
      <c r="A179" s="821" t="s">
        <v>2693</v>
      </c>
      <c r="B179" s="822" t="s">
        <v>2694</v>
      </c>
      <c r="C179" s="822" t="s">
        <v>2296</v>
      </c>
      <c r="D179" s="822" t="s">
        <v>2974</v>
      </c>
      <c r="E179" s="822" t="s">
        <v>2975</v>
      </c>
      <c r="F179" s="831"/>
      <c r="G179" s="831"/>
      <c r="H179" s="831"/>
      <c r="I179" s="831"/>
      <c r="J179" s="831">
        <v>193</v>
      </c>
      <c r="K179" s="831">
        <v>149189</v>
      </c>
      <c r="L179" s="831"/>
      <c r="M179" s="831">
        <v>773</v>
      </c>
      <c r="N179" s="831">
        <v>388</v>
      </c>
      <c r="O179" s="831">
        <v>301088</v>
      </c>
      <c r="P179" s="827"/>
      <c r="Q179" s="832">
        <v>776</v>
      </c>
    </row>
    <row r="180" spans="1:17" ht="14.45" customHeight="1" x14ac:dyDescent="0.2">
      <c r="A180" s="821" t="s">
        <v>2693</v>
      </c>
      <c r="B180" s="822" t="s">
        <v>2976</v>
      </c>
      <c r="C180" s="822" t="s">
        <v>2296</v>
      </c>
      <c r="D180" s="822" t="s">
        <v>2977</v>
      </c>
      <c r="E180" s="822" t="s">
        <v>2978</v>
      </c>
      <c r="F180" s="831">
        <v>440</v>
      </c>
      <c r="G180" s="831">
        <v>457160</v>
      </c>
      <c r="H180" s="831"/>
      <c r="I180" s="831">
        <v>1039</v>
      </c>
      <c r="J180" s="831">
        <v>253</v>
      </c>
      <c r="K180" s="831">
        <v>263120</v>
      </c>
      <c r="L180" s="831"/>
      <c r="M180" s="831">
        <v>1040</v>
      </c>
      <c r="N180" s="831">
        <v>1</v>
      </c>
      <c r="O180" s="831">
        <v>1042</v>
      </c>
      <c r="P180" s="827"/>
      <c r="Q180" s="832">
        <v>1042</v>
      </c>
    </row>
    <row r="181" spans="1:17" ht="14.45" customHeight="1" x14ac:dyDescent="0.2">
      <c r="A181" s="821" t="s">
        <v>2979</v>
      </c>
      <c r="B181" s="822" t="s">
        <v>2980</v>
      </c>
      <c r="C181" s="822" t="s">
        <v>2284</v>
      </c>
      <c r="D181" s="822" t="s">
        <v>2981</v>
      </c>
      <c r="E181" s="822" t="s">
        <v>2982</v>
      </c>
      <c r="F181" s="831">
        <v>0.04</v>
      </c>
      <c r="G181" s="831">
        <v>194.53</v>
      </c>
      <c r="H181" s="831"/>
      <c r="I181" s="831">
        <v>4863.25</v>
      </c>
      <c r="J181" s="831">
        <v>0.02</v>
      </c>
      <c r="K181" s="831">
        <v>86.37</v>
      </c>
      <c r="L181" s="831"/>
      <c r="M181" s="831">
        <v>4318.5</v>
      </c>
      <c r="N181" s="831">
        <v>0.04</v>
      </c>
      <c r="O181" s="831">
        <v>194.53</v>
      </c>
      <c r="P181" s="827"/>
      <c r="Q181" s="832">
        <v>4863.25</v>
      </c>
    </row>
    <row r="182" spans="1:17" ht="14.45" customHeight="1" x14ac:dyDescent="0.2">
      <c r="A182" s="821" t="s">
        <v>2979</v>
      </c>
      <c r="B182" s="822" t="s">
        <v>2980</v>
      </c>
      <c r="C182" s="822" t="s">
        <v>2284</v>
      </c>
      <c r="D182" s="822" t="s">
        <v>2983</v>
      </c>
      <c r="E182" s="822" t="s">
        <v>2982</v>
      </c>
      <c r="F182" s="831">
        <v>0.03</v>
      </c>
      <c r="G182" s="831">
        <v>262.46999999999997</v>
      </c>
      <c r="H182" s="831"/>
      <c r="I182" s="831">
        <v>8749</v>
      </c>
      <c r="J182" s="831">
        <v>0.03</v>
      </c>
      <c r="K182" s="831">
        <v>252.05</v>
      </c>
      <c r="L182" s="831"/>
      <c r="M182" s="831">
        <v>8401.6666666666679</v>
      </c>
      <c r="N182" s="831"/>
      <c r="O182" s="831"/>
      <c r="P182" s="827"/>
      <c r="Q182" s="832"/>
    </row>
    <row r="183" spans="1:17" ht="14.45" customHeight="1" x14ac:dyDescent="0.2">
      <c r="A183" s="821" t="s">
        <v>2979</v>
      </c>
      <c r="B183" s="822" t="s">
        <v>2980</v>
      </c>
      <c r="C183" s="822" t="s">
        <v>2284</v>
      </c>
      <c r="D183" s="822" t="s">
        <v>2428</v>
      </c>
      <c r="E183" s="822" t="s">
        <v>2429</v>
      </c>
      <c r="F183" s="831">
        <v>0.8</v>
      </c>
      <c r="G183" s="831">
        <v>413.6</v>
      </c>
      <c r="H183" s="831"/>
      <c r="I183" s="831">
        <v>517</v>
      </c>
      <c r="J183" s="831">
        <v>0.1</v>
      </c>
      <c r="K183" s="831">
        <v>51.7</v>
      </c>
      <c r="L183" s="831"/>
      <c r="M183" s="831">
        <v>517</v>
      </c>
      <c r="N183" s="831"/>
      <c r="O183" s="831"/>
      <c r="P183" s="827"/>
      <c r="Q183" s="832"/>
    </row>
    <row r="184" spans="1:17" ht="14.45" customHeight="1" x14ac:dyDescent="0.2">
      <c r="A184" s="821" t="s">
        <v>2979</v>
      </c>
      <c r="B184" s="822" t="s">
        <v>2980</v>
      </c>
      <c r="C184" s="822" t="s">
        <v>2284</v>
      </c>
      <c r="D184" s="822" t="s">
        <v>2984</v>
      </c>
      <c r="E184" s="822" t="s">
        <v>2985</v>
      </c>
      <c r="F184" s="831"/>
      <c r="G184" s="831"/>
      <c r="H184" s="831"/>
      <c r="I184" s="831"/>
      <c r="J184" s="831">
        <v>0</v>
      </c>
      <c r="K184" s="831">
        <v>13.11</v>
      </c>
      <c r="L184" s="831"/>
      <c r="M184" s="831"/>
      <c r="N184" s="831"/>
      <c r="O184" s="831"/>
      <c r="P184" s="827"/>
      <c r="Q184" s="832"/>
    </row>
    <row r="185" spans="1:17" ht="14.45" customHeight="1" x14ac:dyDescent="0.2">
      <c r="A185" s="821" t="s">
        <v>2979</v>
      </c>
      <c r="B185" s="822" t="s">
        <v>2980</v>
      </c>
      <c r="C185" s="822" t="s">
        <v>2284</v>
      </c>
      <c r="D185" s="822" t="s">
        <v>2986</v>
      </c>
      <c r="E185" s="822" t="s">
        <v>2985</v>
      </c>
      <c r="F185" s="831">
        <v>0.21000000000000002</v>
      </c>
      <c r="G185" s="831">
        <v>344.28</v>
      </c>
      <c r="H185" s="831"/>
      <c r="I185" s="831">
        <v>1639.4285714285711</v>
      </c>
      <c r="J185" s="831">
        <v>0.04</v>
      </c>
      <c r="K185" s="831">
        <v>65.58</v>
      </c>
      <c r="L185" s="831"/>
      <c r="M185" s="831">
        <v>1639.5</v>
      </c>
      <c r="N185" s="831">
        <v>0.24000000000000002</v>
      </c>
      <c r="O185" s="831">
        <v>401.24</v>
      </c>
      <c r="P185" s="827"/>
      <c r="Q185" s="832">
        <v>1671.8333333333333</v>
      </c>
    </row>
    <row r="186" spans="1:17" ht="14.45" customHeight="1" x14ac:dyDescent="0.2">
      <c r="A186" s="821" t="s">
        <v>2979</v>
      </c>
      <c r="B186" s="822" t="s">
        <v>2980</v>
      </c>
      <c r="C186" s="822" t="s">
        <v>2284</v>
      </c>
      <c r="D186" s="822" t="s">
        <v>2987</v>
      </c>
      <c r="E186" s="822" t="s">
        <v>2985</v>
      </c>
      <c r="F186" s="831">
        <v>0.05</v>
      </c>
      <c r="G186" s="831">
        <v>26.62</v>
      </c>
      <c r="H186" s="831"/>
      <c r="I186" s="831">
        <v>532.4</v>
      </c>
      <c r="J186" s="831">
        <v>0.08</v>
      </c>
      <c r="K186" s="831">
        <v>39.92</v>
      </c>
      <c r="L186" s="831"/>
      <c r="M186" s="831">
        <v>499</v>
      </c>
      <c r="N186" s="831">
        <v>0.03</v>
      </c>
      <c r="O186" s="831">
        <v>13.26</v>
      </c>
      <c r="P186" s="827"/>
      <c r="Q186" s="832">
        <v>442</v>
      </c>
    </row>
    <row r="187" spans="1:17" ht="14.45" customHeight="1" x14ac:dyDescent="0.2">
      <c r="A187" s="821" t="s">
        <v>2979</v>
      </c>
      <c r="B187" s="822" t="s">
        <v>2980</v>
      </c>
      <c r="C187" s="822" t="s">
        <v>2284</v>
      </c>
      <c r="D187" s="822" t="s">
        <v>2988</v>
      </c>
      <c r="E187" s="822" t="s">
        <v>2985</v>
      </c>
      <c r="F187" s="831">
        <v>0.06</v>
      </c>
      <c r="G187" s="831">
        <v>196.56</v>
      </c>
      <c r="H187" s="831"/>
      <c r="I187" s="831">
        <v>3276</v>
      </c>
      <c r="J187" s="831"/>
      <c r="K187" s="831"/>
      <c r="L187" s="831"/>
      <c r="M187" s="831"/>
      <c r="N187" s="831"/>
      <c r="O187" s="831"/>
      <c r="P187" s="827"/>
      <c r="Q187" s="832"/>
    </row>
    <row r="188" spans="1:17" ht="14.45" customHeight="1" x14ac:dyDescent="0.2">
      <c r="A188" s="821" t="s">
        <v>2979</v>
      </c>
      <c r="B188" s="822" t="s">
        <v>2980</v>
      </c>
      <c r="C188" s="822" t="s">
        <v>2296</v>
      </c>
      <c r="D188" s="822" t="s">
        <v>2989</v>
      </c>
      <c r="E188" s="822" t="s">
        <v>2990</v>
      </c>
      <c r="F188" s="831"/>
      <c r="G188" s="831"/>
      <c r="H188" s="831"/>
      <c r="I188" s="831"/>
      <c r="J188" s="831"/>
      <c r="K188" s="831"/>
      <c r="L188" s="831"/>
      <c r="M188" s="831"/>
      <c r="N188" s="831">
        <v>1</v>
      </c>
      <c r="O188" s="831">
        <v>134</v>
      </c>
      <c r="P188" s="827"/>
      <c r="Q188" s="832">
        <v>134</v>
      </c>
    </row>
    <row r="189" spans="1:17" ht="14.45" customHeight="1" x14ac:dyDescent="0.2">
      <c r="A189" s="821" t="s">
        <v>2979</v>
      </c>
      <c r="B189" s="822" t="s">
        <v>2980</v>
      </c>
      <c r="C189" s="822" t="s">
        <v>2296</v>
      </c>
      <c r="D189" s="822" t="s">
        <v>2991</v>
      </c>
      <c r="E189" s="822" t="s">
        <v>2992</v>
      </c>
      <c r="F189" s="831">
        <v>23</v>
      </c>
      <c r="G189" s="831">
        <v>5175</v>
      </c>
      <c r="H189" s="831"/>
      <c r="I189" s="831">
        <v>225</v>
      </c>
      <c r="J189" s="831">
        <v>20</v>
      </c>
      <c r="K189" s="831">
        <v>4520</v>
      </c>
      <c r="L189" s="831"/>
      <c r="M189" s="831">
        <v>226</v>
      </c>
      <c r="N189" s="831">
        <v>19</v>
      </c>
      <c r="O189" s="831">
        <v>4389</v>
      </c>
      <c r="P189" s="827"/>
      <c r="Q189" s="832">
        <v>231</v>
      </c>
    </row>
    <row r="190" spans="1:17" ht="14.45" customHeight="1" x14ac:dyDescent="0.2">
      <c r="A190" s="821" t="s">
        <v>2979</v>
      </c>
      <c r="B190" s="822" t="s">
        <v>2980</v>
      </c>
      <c r="C190" s="822" t="s">
        <v>2296</v>
      </c>
      <c r="D190" s="822" t="s">
        <v>2993</v>
      </c>
      <c r="E190" s="822" t="s">
        <v>2994</v>
      </c>
      <c r="F190" s="831">
        <v>19</v>
      </c>
      <c r="G190" s="831">
        <v>4313</v>
      </c>
      <c r="H190" s="831"/>
      <c r="I190" s="831">
        <v>227</v>
      </c>
      <c r="J190" s="831">
        <v>14</v>
      </c>
      <c r="K190" s="831">
        <v>3192</v>
      </c>
      <c r="L190" s="831"/>
      <c r="M190" s="831">
        <v>228</v>
      </c>
      <c r="N190" s="831">
        <v>20</v>
      </c>
      <c r="O190" s="831">
        <v>4660</v>
      </c>
      <c r="P190" s="827"/>
      <c r="Q190" s="832">
        <v>233</v>
      </c>
    </row>
    <row r="191" spans="1:17" ht="14.45" customHeight="1" x14ac:dyDescent="0.2">
      <c r="A191" s="821" t="s">
        <v>2979</v>
      </c>
      <c r="B191" s="822" t="s">
        <v>2980</v>
      </c>
      <c r="C191" s="822" t="s">
        <v>2296</v>
      </c>
      <c r="D191" s="822" t="s">
        <v>2995</v>
      </c>
      <c r="E191" s="822" t="s">
        <v>2996</v>
      </c>
      <c r="F191" s="831">
        <v>2</v>
      </c>
      <c r="G191" s="831">
        <v>1258</v>
      </c>
      <c r="H191" s="831"/>
      <c r="I191" s="831">
        <v>629</v>
      </c>
      <c r="J191" s="831">
        <v>1</v>
      </c>
      <c r="K191" s="831">
        <v>631</v>
      </c>
      <c r="L191" s="831"/>
      <c r="M191" s="831">
        <v>631</v>
      </c>
      <c r="N191" s="831">
        <v>1</v>
      </c>
      <c r="O191" s="831">
        <v>646</v>
      </c>
      <c r="P191" s="827"/>
      <c r="Q191" s="832">
        <v>646</v>
      </c>
    </row>
    <row r="192" spans="1:17" ht="14.45" customHeight="1" x14ac:dyDescent="0.2">
      <c r="A192" s="821" t="s">
        <v>2979</v>
      </c>
      <c r="B192" s="822" t="s">
        <v>2980</v>
      </c>
      <c r="C192" s="822" t="s">
        <v>2296</v>
      </c>
      <c r="D192" s="822" t="s">
        <v>2997</v>
      </c>
      <c r="E192" s="822" t="s">
        <v>2998</v>
      </c>
      <c r="F192" s="831">
        <v>2</v>
      </c>
      <c r="G192" s="831">
        <v>924</v>
      </c>
      <c r="H192" s="831"/>
      <c r="I192" s="831">
        <v>462</v>
      </c>
      <c r="J192" s="831">
        <v>2</v>
      </c>
      <c r="K192" s="831">
        <v>928</v>
      </c>
      <c r="L192" s="831"/>
      <c r="M192" s="831">
        <v>464</v>
      </c>
      <c r="N192" s="831">
        <v>3</v>
      </c>
      <c r="O192" s="831">
        <v>1425</v>
      </c>
      <c r="P192" s="827"/>
      <c r="Q192" s="832">
        <v>475</v>
      </c>
    </row>
    <row r="193" spans="1:17" ht="14.45" customHeight="1" x14ac:dyDescent="0.2">
      <c r="A193" s="821" t="s">
        <v>2979</v>
      </c>
      <c r="B193" s="822" t="s">
        <v>2980</v>
      </c>
      <c r="C193" s="822" t="s">
        <v>2296</v>
      </c>
      <c r="D193" s="822" t="s">
        <v>2999</v>
      </c>
      <c r="E193" s="822" t="s">
        <v>3000</v>
      </c>
      <c r="F193" s="831"/>
      <c r="G193" s="831"/>
      <c r="H193" s="831"/>
      <c r="I193" s="831"/>
      <c r="J193" s="831">
        <v>2</v>
      </c>
      <c r="K193" s="831">
        <v>698</v>
      </c>
      <c r="L193" s="831"/>
      <c r="M193" s="831">
        <v>349</v>
      </c>
      <c r="N193" s="831"/>
      <c r="O193" s="831"/>
      <c r="P193" s="827"/>
      <c r="Q193" s="832"/>
    </row>
    <row r="194" spans="1:17" ht="14.45" customHeight="1" x14ac:dyDescent="0.2">
      <c r="A194" s="821" t="s">
        <v>2979</v>
      </c>
      <c r="B194" s="822" t="s">
        <v>2980</v>
      </c>
      <c r="C194" s="822" t="s">
        <v>2296</v>
      </c>
      <c r="D194" s="822" t="s">
        <v>3001</v>
      </c>
      <c r="E194" s="822" t="s">
        <v>3002</v>
      </c>
      <c r="F194" s="831">
        <v>1</v>
      </c>
      <c r="G194" s="831">
        <v>877</v>
      </c>
      <c r="H194" s="831"/>
      <c r="I194" s="831">
        <v>877</v>
      </c>
      <c r="J194" s="831"/>
      <c r="K194" s="831"/>
      <c r="L194" s="831"/>
      <c r="M194" s="831"/>
      <c r="N194" s="831"/>
      <c r="O194" s="831"/>
      <c r="P194" s="827"/>
      <c r="Q194" s="832"/>
    </row>
    <row r="195" spans="1:17" ht="14.45" customHeight="1" x14ac:dyDescent="0.2">
      <c r="A195" s="821" t="s">
        <v>2979</v>
      </c>
      <c r="B195" s="822" t="s">
        <v>2980</v>
      </c>
      <c r="C195" s="822" t="s">
        <v>2296</v>
      </c>
      <c r="D195" s="822" t="s">
        <v>3003</v>
      </c>
      <c r="E195" s="822" t="s">
        <v>3004</v>
      </c>
      <c r="F195" s="831">
        <v>21</v>
      </c>
      <c r="G195" s="831">
        <v>108402</v>
      </c>
      <c r="H195" s="831"/>
      <c r="I195" s="831">
        <v>5162</v>
      </c>
      <c r="J195" s="831">
        <v>10</v>
      </c>
      <c r="K195" s="831">
        <v>51660</v>
      </c>
      <c r="L195" s="831"/>
      <c r="M195" s="831">
        <v>5166</v>
      </c>
      <c r="N195" s="831">
        <v>21</v>
      </c>
      <c r="O195" s="831">
        <v>110460</v>
      </c>
      <c r="P195" s="827"/>
      <c r="Q195" s="832">
        <v>5260</v>
      </c>
    </row>
    <row r="196" spans="1:17" ht="14.45" customHeight="1" x14ac:dyDescent="0.2">
      <c r="A196" s="821" t="s">
        <v>2979</v>
      </c>
      <c r="B196" s="822" t="s">
        <v>2980</v>
      </c>
      <c r="C196" s="822" t="s">
        <v>2296</v>
      </c>
      <c r="D196" s="822" t="s">
        <v>3005</v>
      </c>
      <c r="E196" s="822" t="s">
        <v>3006</v>
      </c>
      <c r="F196" s="831">
        <v>3</v>
      </c>
      <c r="G196" s="831">
        <v>16878</v>
      </c>
      <c r="H196" s="831"/>
      <c r="I196" s="831">
        <v>5626</v>
      </c>
      <c r="J196" s="831">
        <v>2</v>
      </c>
      <c r="K196" s="831">
        <v>11260</v>
      </c>
      <c r="L196" s="831"/>
      <c r="M196" s="831">
        <v>5630</v>
      </c>
      <c r="N196" s="831">
        <v>2</v>
      </c>
      <c r="O196" s="831">
        <v>11498</v>
      </c>
      <c r="P196" s="827"/>
      <c r="Q196" s="832">
        <v>5749</v>
      </c>
    </row>
    <row r="197" spans="1:17" ht="14.45" customHeight="1" x14ac:dyDescent="0.2">
      <c r="A197" s="821" t="s">
        <v>2979</v>
      </c>
      <c r="B197" s="822" t="s">
        <v>2980</v>
      </c>
      <c r="C197" s="822" t="s">
        <v>2296</v>
      </c>
      <c r="D197" s="822" t="s">
        <v>3007</v>
      </c>
      <c r="E197" s="822" t="s">
        <v>3008</v>
      </c>
      <c r="F197" s="831">
        <v>146</v>
      </c>
      <c r="G197" s="831">
        <v>26134</v>
      </c>
      <c r="H197" s="831"/>
      <c r="I197" s="831">
        <v>179</v>
      </c>
      <c r="J197" s="831">
        <v>183</v>
      </c>
      <c r="K197" s="831">
        <v>32940</v>
      </c>
      <c r="L197" s="831"/>
      <c r="M197" s="831">
        <v>180</v>
      </c>
      <c r="N197" s="831">
        <v>225</v>
      </c>
      <c r="O197" s="831">
        <v>41175</v>
      </c>
      <c r="P197" s="827"/>
      <c r="Q197" s="832">
        <v>183</v>
      </c>
    </row>
    <row r="198" spans="1:17" ht="14.45" customHeight="1" x14ac:dyDescent="0.2">
      <c r="A198" s="821" t="s">
        <v>2979</v>
      </c>
      <c r="B198" s="822" t="s">
        <v>2980</v>
      </c>
      <c r="C198" s="822" t="s">
        <v>2296</v>
      </c>
      <c r="D198" s="822" t="s">
        <v>3009</v>
      </c>
      <c r="E198" s="822" t="s">
        <v>3010</v>
      </c>
      <c r="F198" s="831"/>
      <c r="G198" s="831"/>
      <c r="H198" s="831"/>
      <c r="I198" s="831"/>
      <c r="J198" s="831">
        <v>1</v>
      </c>
      <c r="K198" s="831">
        <v>2056</v>
      </c>
      <c r="L198" s="831"/>
      <c r="M198" s="831">
        <v>2056</v>
      </c>
      <c r="N198" s="831"/>
      <c r="O198" s="831"/>
      <c r="P198" s="827"/>
      <c r="Q198" s="832"/>
    </row>
    <row r="199" spans="1:17" ht="14.45" customHeight="1" x14ac:dyDescent="0.2">
      <c r="A199" s="821" t="s">
        <v>2979</v>
      </c>
      <c r="B199" s="822" t="s">
        <v>2980</v>
      </c>
      <c r="C199" s="822" t="s">
        <v>2296</v>
      </c>
      <c r="D199" s="822" t="s">
        <v>3011</v>
      </c>
      <c r="E199" s="822" t="s">
        <v>3012</v>
      </c>
      <c r="F199" s="831"/>
      <c r="G199" s="831"/>
      <c r="H199" s="831"/>
      <c r="I199" s="831"/>
      <c r="J199" s="831">
        <v>2</v>
      </c>
      <c r="K199" s="831">
        <v>698</v>
      </c>
      <c r="L199" s="831"/>
      <c r="M199" s="831">
        <v>349</v>
      </c>
      <c r="N199" s="831"/>
      <c r="O199" s="831"/>
      <c r="P199" s="827"/>
      <c r="Q199" s="832"/>
    </row>
    <row r="200" spans="1:17" ht="14.45" customHeight="1" x14ac:dyDescent="0.2">
      <c r="A200" s="821" t="s">
        <v>2979</v>
      </c>
      <c r="B200" s="822" t="s">
        <v>2980</v>
      </c>
      <c r="C200" s="822" t="s">
        <v>2296</v>
      </c>
      <c r="D200" s="822" t="s">
        <v>3013</v>
      </c>
      <c r="E200" s="822" t="s">
        <v>3014</v>
      </c>
      <c r="F200" s="831">
        <v>12</v>
      </c>
      <c r="G200" s="831">
        <v>32880</v>
      </c>
      <c r="H200" s="831"/>
      <c r="I200" s="831">
        <v>2740</v>
      </c>
      <c r="J200" s="831">
        <v>7</v>
      </c>
      <c r="K200" s="831">
        <v>19194</v>
      </c>
      <c r="L200" s="831"/>
      <c r="M200" s="831">
        <v>2742</v>
      </c>
      <c r="N200" s="831">
        <v>14</v>
      </c>
      <c r="O200" s="831">
        <v>39032</v>
      </c>
      <c r="P200" s="827"/>
      <c r="Q200" s="832">
        <v>2788</v>
      </c>
    </row>
    <row r="201" spans="1:17" ht="14.45" customHeight="1" x14ac:dyDescent="0.2">
      <c r="A201" s="821" t="s">
        <v>2979</v>
      </c>
      <c r="B201" s="822" t="s">
        <v>2980</v>
      </c>
      <c r="C201" s="822" t="s">
        <v>2296</v>
      </c>
      <c r="D201" s="822" t="s">
        <v>3015</v>
      </c>
      <c r="E201" s="822" t="s">
        <v>3016</v>
      </c>
      <c r="F201" s="831">
        <v>3</v>
      </c>
      <c r="G201" s="831">
        <v>15822</v>
      </c>
      <c r="H201" s="831"/>
      <c r="I201" s="831">
        <v>5274</v>
      </c>
      <c r="J201" s="831">
        <v>3</v>
      </c>
      <c r="K201" s="831">
        <v>15834</v>
      </c>
      <c r="L201" s="831"/>
      <c r="M201" s="831">
        <v>5278</v>
      </c>
      <c r="N201" s="831">
        <v>7</v>
      </c>
      <c r="O201" s="831">
        <v>37604</v>
      </c>
      <c r="P201" s="827"/>
      <c r="Q201" s="832">
        <v>5372</v>
      </c>
    </row>
    <row r="202" spans="1:17" ht="14.45" customHeight="1" x14ac:dyDescent="0.2">
      <c r="A202" s="821" t="s">
        <v>2979</v>
      </c>
      <c r="B202" s="822" t="s">
        <v>2980</v>
      </c>
      <c r="C202" s="822" t="s">
        <v>2296</v>
      </c>
      <c r="D202" s="822" t="s">
        <v>3017</v>
      </c>
      <c r="E202" s="822" t="s">
        <v>3018</v>
      </c>
      <c r="F202" s="831">
        <v>1</v>
      </c>
      <c r="G202" s="831">
        <v>678</v>
      </c>
      <c r="H202" s="831"/>
      <c r="I202" s="831">
        <v>678</v>
      </c>
      <c r="J202" s="831">
        <v>1</v>
      </c>
      <c r="K202" s="831">
        <v>680</v>
      </c>
      <c r="L202" s="831"/>
      <c r="M202" s="831">
        <v>680</v>
      </c>
      <c r="N202" s="831"/>
      <c r="O202" s="831"/>
      <c r="P202" s="827"/>
      <c r="Q202" s="832"/>
    </row>
    <row r="203" spans="1:17" ht="14.45" customHeight="1" x14ac:dyDescent="0.2">
      <c r="A203" s="821" t="s">
        <v>2979</v>
      </c>
      <c r="B203" s="822" t="s">
        <v>2980</v>
      </c>
      <c r="C203" s="822" t="s">
        <v>2296</v>
      </c>
      <c r="D203" s="822" t="s">
        <v>3019</v>
      </c>
      <c r="E203" s="822" t="s">
        <v>3020</v>
      </c>
      <c r="F203" s="831">
        <v>2</v>
      </c>
      <c r="G203" s="831">
        <v>1142</v>
      </c>
      <c r="H203" s="831"/>
      <c r="I203" s="831">
        <v>571</v>
      </c>
      <c r="J203" s="831">
        <v>2</v>
      </c>
      <c r="K203" s="831">
        <v>1146</v>
      </c>
      <c r="L203" s="831"/>
      <c r="M203" s="831">
        <v>573</v>
      </c>
      <c r="N203" s="831">
        <v>3</v>
      </c>
      <c r="O203" s="831">
        <v>1758</v>
      </c>
      <c r="P203" s="827"/>
      <c r="Q203" s="832">
        <v>586</v>
      </c>
    </row>
    <row r="204" spans="1:17" ht="14.45" customHeight="1" x14ac:dyDescent="0.2">
      <c r="A204" s="821" t="s">
        <v>2979</v>
      </c>
      <c r="B204" s="822" t="s">
        <v>2980</v>
      </c>
      <c r="C204" s="822" t="s">
        <v>2296</v>
      </c>
      <c r="D204" s="822" t="s">
        <v>3021</v>
      </c>
      <c r="E204" s="822" t="s">
        <v>3022</v>
      </c>
      <c r="F204" s="831">
        <v>1</v>
      </c>
      <c r="G204" s="831">
        <v>156</v>
      </c>
      <c r="H204" s="831"/>
      <c r="I204" s="831">
        <v>156</v>
      </c>
      <c r="J204" s="831"/>
      <c r="K204" s="831"/>
      <c r="L204" s="831"/>
      <c r="M204" s="831"/>
      <c r="N204" s="831"/>
      <c r="O204" s="831"/>
      <c r="P204" s="827"/>
      <c r="Q204" s="832"/>
    </row>
    <row r="205" spans="1:17" ht="14.45" customHeight="1" x14ac:dyDescent="0.2">
      <c r="A205" s="821" t="s">
        <v>2979</v>
      </c>
      <c r="B205" s="822" t="s">
        <v>2980</v>
      </c>
      <c r="C205" s="822" t="s">
        <v>2296</v>
      </c>
      <c r="D205" s="822" t="s">
        <v>3023</v>
      </c>
      <c r="E205" s="822" t="s">
        <v>3024</v>
      </c>
      <c r="F205" s="831"/>
      <c r="G205" s="831"/>
      <c r="H205" s="831"/>
      <c r="I205" s="831"/>
      <c r="J205" s="831"/>
      <c r="K205" s="831"/>
      <c r="L205" s="831"/>
      <c r="M205" s="831"/>
      <c r="N205" s="831">
        <v>4</v>
      </c>
      <c r="O205" s="831">
        <v>856</v>
      </c>
      <c r="P205" s="827"/>
      <c r="Q205" s="832">
        <v>214</v>
      </c>
    </row>
    <row r="206" spans="1:17" ht="14.45" customHeight="1" x14ac:dyDescent="0.2">
      <c r="A206" s="821" t="s">
        <v>2979</v>
      </c>
      <c r="B206" s="822" t="s">
        <v>2980</v>
      </c>
      <c r="C206" s="822" t="s">
        <v>2296</v>
      </c>
      <c r="D206" s="822" t="s">
        <v>3025</v>
      </c>
      <c r="E206" s="822" t="s">
        <v>3026</v>
      </c>
      <c r="F206" s="831">
        <v>5</v>
      </c>
      <c r="G206" s="831">
        <v>2140</v>
      </c>
      <c r="H206" s="831"/>
      <c r="I206" s="831">
        <v>428</v>
      </c>
      <c r="J206" s="831">
        <v>2</v>
      </c>
      <c r="K206" s="831">
        <v>860</v>
      </c>
      <c r="L206" s="831"/>
      <c r="M206" s="831">
        <v>430</v>
      </c>
      <c r="N206" s="831">
        <v>2</v>
      </c>
      <c r="O206" s="831">
        <v>882</v>
      </c>
      <c r="P206" s="827"/>
      <c r="Q206" s="832">
        <v>441</v>
      </c>
    </row>
    <row r="207" spans="1:17" ht="14.45" customHeight="1" x14ac:dyDescent="0.2">
      <c r="A207" s="821" t="s">
        <v>2979</v>
      </c>
      <c r="B207" s="822" t="s">
        <v>2980</v>
      </c>
      <c r="C207" s="822" t="s">
        <v>2296</v>
      </c>
      <c r="D207" s="822" t="s">
        <v>3027</v>
      </c>
      <c r="E207" s="822" t="s">
        <v>3028</v>
      </c>
      <c r="F207" s="831"/>
      <c r="G207" s="831"/>
      <c r="H207" s="831"/>
      <c r="I207" s="831"/>
      <c r="J207" s="831"/>
      <c r="K207" s="831"/>
      <c r="L207" s="831"/>
      <c r="M207" s="831"/>
      <c r="N207" s="831">
        <v>1</v>
      </c>
      <c r="O207" s="831">
        <v>451</v>
      </c>
      <c r="P207" s="827"/>
      <c r="Q207" s="832">
        <v>451</v>
      </c>
    </row>
    <row r="208" spans="1:17" ht="14.45" customHeight="1" x14ac:dyDescent="0.2">
      <c r="A208" s="821" t="s">
        <v>2979</v>
      </c>
      <c r="B208" s="822" t="s">
        <v>2980</v>
      </c>
      <c r="C208" s="822" t="s">
        <v>2296</v>
      </c>
      <c r="D208" s="822" t="s">
        <v>3029</v>
      </c>
      <c r="E208" s="822" t="s">
        <v>3030</v>
      </c>
      <c r="F208" s="831">
        <v>3</v>
      </c>
      <c r="G208" s="831">
        <v>2814</v>
      </c>
      <c r="H208" s="831"/>
      <c r="I208" s="831">
        <v>938</v>
      </c>
      <c r="J208" s="831">
        <v>1</v>
      </c>
      <c r="K208" s="831">
        <v>941</v>
      </c>
      <c r="L208" s="831"/>
      <c r="M208" s="831">
        <v>941</v>
      </c>
      <c r="N208" s="831">
        <v>2</v>
      </c>
      <c r="O208" s="831">
        <v>1924</v>
      </c>
      <c r="P208" s="827"/>
      <c r="Q208" s="832">
        <v>962</v>
      </c>
    </row>
    <row r="209" spans="1:17" ht="14.45" customHeight="1" x14ac:dyDescent="0.2">
      <c r="A209" s="821" t="s">
        <v>2979</v>
      </c>
      <c r="B209" s="822" t="s">
        <v>2980</v>
      </c>
      <c r="C209" s="822" t="s">
        <v>2296</v>
      </c>
      <c r="D209" s="822" t="s">
        <v>3031</v>
      </c>
      <c r="E209" s="822" t="s">
        <v>3032</v>
      </c>
      <c r="F209" s="831"/>
      <c r="G209" s="831"/>
      <c r="H209" s="831"/>
      <c r="I209" s="831"/>
      <c r="J209" s="831"/>
      <c r="K209" s="831"/>
      <c r="L209" s="831"/>
      <c r="M209" s="831"/>
      <c r="N209" s="831">
        <v>1</v>
      </c>
      <c r="O209" s="831">
        <v>384</v>
      </c>
      <c r="P209" s="827"/>
      <c r="Q209" s="832">
        <v>384</v>
      </c>
    </row>
    <row r="210" spans="1:17" ht="14.45" customHeight="1" x14ac:dyDescent="0.2">
      <c r="A210" s="821" t="s">
        <v>3033</v>
      </c>
      <c r="B210" s="822" t="s">
        <v>3034</v>
      </c>
      <c r="C210" s="822" t="s">
        <v>2296</v>
      </c>
      <c r="D210" s="822" t="s">
        <v>3035</v>
      </c>
      <c r="E210" s="822" t="s">
        <v>3036</v>
      </c>
      <c r="F210" s="831">
        <v>14</v>
      </c>
      <c r="G210" s="831">
        <v>2982</v>
      </c>
      <c r="H210" s="831"/>
      <c r="I210" s="831">
        <v>213</v>
      </c>
      <c r="J210" s="831">
        <v>9</v>
      </c>
      <c r="K210" s="831">
        <v>1935</v>
      </c>
      <c r="L210" s="831"/>
      <c r="M210" s="831">
        <v>215</v>
      </c>
      <c r="N210" s="831">
        <v>8</v>
      </c>
      <c r="O210" s="831">
        <v>1776</v>
      </c>
      <c r="P210" s="827"/>
      <c r="Q210" s="832">
        <v>222</v>
      </c>
    </row>
    <row r="211" spans="1:17" ht="14.45" customHeight="1" x14ac:dyDescent="0.2">
      <c r="A211" s="821" t="s">
        <v>3033</v>
      </c>
      <c r="B211" s="822" t="s">
        <v>3034</v>
      </c>
      <c r="C211" s="822" t="s">
        <v>2296</v>
      </c>
      <c r="D211" s="822" t="s">
        <v>3037</v>
      </c>
      <c r="E211" s="822" t="s">
        <v>3038</v>
      </c>
      <c r="F211" s="831">
        <v>106</v>
      </c>
      <c r="G211" s="831">
        <v>32118</v>
      </c>
      <c r="H211" s="831"/>
      <c r="I211" s="831">
        <v>303</v>
      </c>
      <c r="J211" s="831">
        <v>185</v>
      </c>
      <c r="K211" s="831">
        <v>56425</v>
      </c>
      <c r="L211" s="831"/>
      <c r="M211" s="831">
        <v>305</v>
      </c>
      <c r="N211" s="831">
        <v>163</v>
      </c>
      <c r="O211" s="831">
        <v>51182</v>
      </c>
      <c r="P211" s="827"/>
      <c r="Q211" s="832">
        <v>314</v>
      </c>
    </row>
    <row r="212" spans="1:17" ht="14.45" customHeight="1" x14ac:dyDescent="0.2">
      <c r="A212" s="821" t="s">
        <v>3033</v>
      </c>
      <c r="B212" s="822" t="s">
        <v>3034</v>
      </c>
      <c r="C212" s="822" t="s">
        <v>2296</v>
      </c>
      <c r="D212" s="822" t="s">
        <v>3039</v>
      </c>
      <c r="E212" s="822" t="s">
        <v>3040</v>
      </c>
      <c r="F212" s="831">
        <v>15</v>
      </c>
      <c r="G212" s="831">
        <v>1500</v>
      </c>
      <c r="H212" s="831"/>
      <c r="I212" s="831">
        <v>100</v>
      </c>
      <c r="J212" s="831">
        <v>18</v>
      </c>
      <c r="K212" s="831">
        <v>1818</v>
      </c>
      <c r="L212" s="831"/>
      <c r="M212" s="831">
        <v>101</v>
      </c>
      <c r="N212" s="831">
        <v>18</v>
      </c>
      <c r="O212" s="831">
        <v>1908</v>
      </c>
      <c r="P212" s="827"/>
      <c r="Q212" s="832">
        <v>106</v>
      </c>
    </row>
    <row r="213" spans="1:17" ht="14.45" customHeight="1" x14ac:dyDescent="0.2">
      <c r="A213" s="821" t="s">
        <v>3033</v>
      </c>
      <c r="B213" s="822" t="s">
        <v>3034</v>
      </c>
      <c r="C213" s="822" t="s">
        <v>2296</v>
      </c>
      <c r="D213" s="822" t="s">
        <v>3041</v>
      </c>
      <c r="E213" s="822" t="s">
        <v>3042</v>
      </c>
      <c r="F213" s="831">
        <v>5</v>
      </c>
      <c r="G213" s="831">
        <v>1175</v>
      </c>
      <c r="H213" s="831"/>
      <c r="I213" s="831">
        <v>235</v>
      </c>
      <c r="J213" s="831">
        <v>5</v>
      </c>
      <c r="K213" s="831">
        <v>1185</v>
      </c>
      <c r="L213" s="831"/>
      <c r="M213" s="831">
        <v>237</v>
      </c>
      <c r="N213" s="831">
        <v>6</v>
      </c>
      <c r="O213" s="831">
        <v>1482</v>
      </c>
      <c r="P213" s="827"/>
      <c r="Q213" s="832">
        <v>247</v>
      </c>
    </row>
    <row r="214" spans="1:17" ht="14.45" customHeight="1" x14ac:dyDescent="0.2">
      <c r="A214" s="821" t="s">
        <v>3033</v>
      </c>
      <c r="B214" s="822" t="s">
        <v>3034</v>
      </c>
      <c r="C214" s="822" t="s">
        <v>2296</v>
      </c>
      <c r="D214" s="822" t="s">
        <v>3043</v>
      </c>
      <c r="E214" s="822" t="s">
        <v>3044</v>
      </c>
      <c r="F214" s="831">
        <v>34</v>
      </c>
      <c r="G214" s="831">
        <v>4692</v>
      </c>
      <c r="H214" s="831"/>
      <c r="I214" s="831">
        <v>138</v>
      </c>
      <c r="J214" s="831">
        <v>23</v>
      </c>
      <c r="K214" s="831">
        <v>3197</v>
      </c>
      <c r="L214" s="831"/>
      <c r="M214" s="831">
        <v>139</v>
      </c>
      <c r="N214" s="831">
        <v>29</v>
      </c>
      <c r="O214" s="831">
        <v>4118</v>
      </c>
      <c r="P214" s="827"/>
      <c r="Q214" s="832">
        <v>142</v>
      </c>
    </row>
    <row r="215" spans="1:17" ht="14.45" customHeight="1" x14ac:dyDescent="0.2">
      <c r="A215" s="821" t="s">
        <v>3033</v>
      </c>
      <c r="B215" s="822" t="s">
        <v>3034</v>
      </c>
      <c r="C215" s="822" t="s">
        <v>2296</v>
      </c>
      <c r="D215" s="822" t="s">
        <v>3045</v>
      </c>
      <c r="E215" s="822" t="s">
        <v>3044</v>
      </c>
      <c r="F215" s="831"/>
      <c r="G215" s="831"/>
      <c r="H215" s="831"/>
      <c r="I215" s="831"/>
      <c r="J215" s="831">
        <v>9</v>
      </c>
      <c r="K215" s="831">
        <v>1683</v>
      </c>
      <c r="L215" s="831"/>
      <c r="M215" s="831">
        <v>187</v>
      </c>
      <c r="N215" s="831">
        <v>8</v>
      </c>
      <c r="O215" s="831">
        <v>1552</v>
      </c>
      <c r="P215" s="827"/>
      <c r="Q215" s="832">
        <v>194</v>
      </c>
    </row>
    <row r="216" spans="1:17" ht="14.45" customHeight="1" x14ac:dyDescent="0.2">
      <c r="A216" s="821" t="s">
        <v>3033</v>
      </c>
      <c r="B216" s="822" t="s">
        <v>3034</v>
      </c>
      <c r="C216" s="822" t="s">
        <v>2296</v>
      </c>
      <c r="D216" s="822" t="s">
        <v>3046</v>
      </c>
      <c r="E216" s="822" t="s">
        <v>3047</v>
      </c>
      <c r="F216" s="831">
        <v>3</v>
      </c>
      <c r="G216" s="831">
        <v>906</v>
      </c>
      <c r="H216" s="831"/>
      <c r="I216" s="831">
        <v>302</v>
      </c>
      <c r="J216" s="831">
        <v>9</v>
      </c>
      <c r="K216" s="831">
        <v>2745</v>
      </c>
      <c r="L216" s="831"/>
      <c r="M216" s="831">
        <v>305</v>
      </c>
      <c r="N216" s="831">
        <v>8</v>
      </c>
      <c r="O216" s="831">
        <v>2568</v>
      </c>
      <c r="P216" s="827"/>
      <c r="Q216" s="832">
        <v>321</v>
      </c>
    </row>
    <row r="217" spans="1:17" ht="14.45" customHeight="1" x14ac:dyDescent="0.2">
      <c r="A217" s="821" t="s">
        <v>3033</v>
      </c>
      <c r="B217" s="822" t="s">
        <v>3034</v>
      </c>
      <c r="C217" s="822" t="s">
        <v>2296</v>
      </c>
      <c r="D217" s="822" t="s">
        <v>3048</v>
      </c>
      <c r="E217" s="822" t="s">
        <v>3049</v>
      </c>
      <c r="F217" s="831">
        <v>27</v>
      </c>
      <c r="G217" s="831">
        <v>4725</v>
      </c>
      <c r="H217" s="831"/>
      <c r="I217" s="831">
        <v>175</v>
      </c>
      <c r="J217" s="831">
        <v>49</v>
      </c>
      <c r="K217" s="831">
        <v>8624</v>
      </c>
      <c r="L217" s="831"/>
      <c r="M217" s="831">
        <v>176</v>
      </c>
      <c r="N217" s="831">
        <v>50</v>
      </c>
      <c r="O217" s="831">
        <v>9500</v>
      </c>
      <c r="P217" s="827"/>
      <c r="Q217" s="832">
        <v>190</v>
      </c>
    </row>
    <row r="218" spans="1:17" ht="14.45" customHeight="1" x14ac:dyDescent="0.2">
      <c r="A218" s="821" t="s">
        <v>3033</v>
      </c>
      <c r="B218" s="822" t="s">
        <v>3034</v>
      </c>
      <c r="C218" s="822" t="s">
        <v>2296</v>
      </c>
      <c r="D218" s="822" t="s">
        <v>3050</v>
      </c>
      <c r="E218" s="822" t="s">
        <v>3051</v>
      </c>
      <c r="F218" s="831">
        <v>24</v>
      </c>
      <c r="G218" s="831">
        <v>8352</v>
      </c>
      <c r="H218" s="831"/>
      <c r="I218" s="831">
        <v>348</v>
      </c>
      <c r="J218" s="831"/>
      <c r="K218" s="831"/>
      <c r="L218" s="831"/>
      <c r="M218" s="831"/>
      <c r="N218" s="831"/>
      <c r="O218" s="831"/>
      <c r="P218" s="827"/>
      <c r="Q218" s="832"/>
    </row>
    <row r="219" spans="1:17" ht="14.45" customHeight="1" x14ac:dyDescent="0.2">
      <c r="A219" s="821" t="s">
        <v>3033</v>
      </c>
      <c r="B219" s="822" t="s">
        <v>3034</v>
      </c>
      <c r="C219" s="822" t="s">
        <v>2296</v>
      </c>
      <c r="D219" s="822" t="s">
        <v>3052</v>
      </c>
      <c r="E219" s="822" t="s">
        <v>3053</v>
      </c>
      <c r="F219" s="831"/>
      <c r="G219" s="831"/>
      <c r="H219" s="831"/>
      <c r="I219" s="831"/>
      <c r="J219" s="831"/>
      <c r="K219" s="831"/>
      <c r="L219" s="831"/>
      <c r="M219" s="831"/>
      <c r="N219" s="831">
        <v>1</v>
      </c>
      <c r="O219" s="831">
        <v>289</v>
      </c>
      <c r="P219" s="827"/>
      <c r="Q219" s="832">
        <v>289</v>
      </c>
    </row>
    <row r="220" spans="1:17" ht="14.45" customHeight="1" x14ac:dyDescent="0.2">
      <c r="A220" s="821" t="s">
        <v>3033</v>
      </c>
      <c r="B220" s="822" t="s">
        <v>3034</v>
      </c>
      <c r="C220" s="822" t="s">
        <v>2296</v>
      </c>
      <c r="D220" s="822" t="s">
        <v>3054</v>
      </c>
      <c r="E220" s="822" t="s">
        <v>3055</v>
      </c>
      <c r="F220" s="831"/>
      <c r="G220" s="831"/>
      <c r="H220" s="831"/>
      <c r="I220" s="831"/>
      <c r="J220" s="831">
        <v>2</v>
      </c>
      <c r="K220" s="831">
        <v>284</v>
      </c>
      <c r="L220" s="831"/>
      <c r="M220" s="831">
        <v>142</v>
      </c>
      <c r="N220" s="831"/>
      <c r="O220" s="831"/>
      <c r="P220" s="827"/>
      <c r="Q220" s="832"/>
    </row>
    <row r="221" spans="1:17" ht="14.45" customHeight="1" x14ac:dyDescent="0.2">
      <c r="A221" s="821" t="s">
        <v>3033</v>
      </c>
      <c r="B221" s="822" t="s">
        <v>3034</v>
      </c>
      <c r="C221" s="822" t="s">
        <v>2296</v>
      </c>
      <c r="D221" s="822" t="s">
        <v>3056</v>
      </c>
      <c r="E221" s="822" t="s">
        <v>3055</v>
      </c>
      <c r="F221" s="831">
        <v>34</v>
      </c>
      <c r="G221" s="831">
        <v>2686</v>
      </c>
      <c r="H221" s="831"/>
      <c r="I221" s="831">
        <v>79</v>
      </c>
      <c r="J221" s="831">
        <v>23</v>
      </c>
      <c r="K221" s="831">
        <v>1817</v>
      </c>
      <c r="L221" s="831"/>
      <c r="M221" s="831">
        <v>79</v>
      </c>
      <c r="N221" s="831">
        <v>30</v>
      </c>
      <c r="O221" s="831">
        <v>2430</v>
      </c>
      <c r="P221" s="827"/>
      <c r="Q221" s="832">
        <v>81</v>
      </c>
    </row>
    <row r="222" spans="1:17" ht="14.45" customHeight="1" x14ac:dyDescent="0.2">
      <c r="A222" s="821" t="s">
        <v>3033</v>
      </c>
      <c r="B222" s="822" t="s">
        <v>3034</v>
      </c>
      <c r="C222" s="822" t="s">
        <v>2296</v>
      </c>
      <c r="D222" s="822" t="s">
        <v>3057</v>
      </c>
      <c r="E222" s="822" t="s">
        <v>3058</v>
      </c>
      <c r="F222" s="831"/>
      <c r="G222" s="831"/>
      <c r="H222" s="831"/>
      <c r="I222" s="831"/>
      <c r="J222" s="831">
        <v>2</v>
      </c>
      <c r="K222" s="831">
        <v>636</v>
      </c>
      <c r="L222" s="831"/>
      <c r="M222" s="831">
        <v>318</v>
      </c>
      <c r="N222" s="831"/>
      <c r="O222" s="831"/>
      <c r="P222" s="827"/>
      <c r="Q222" s="832"/>
    </row>
    <row r="223" spans="1:17" ht="14.45" customHeight="1" x14ac:dyDescent="0.2">
      <c r="A223" s="821" t="s">
        <v>3033</v>
      </c>
      <c r="B223" s="822" t="s">
        <v>3034</v>
      </c>
      <c r="C223" s="822" t="s">
        <v>2296</v>
      </c>
      <c r="D223" s="822" t="s">
        <v>3059</v>
      </c>
      <c r="E223" s="822" t="s">
        <v>3060</v>
      </c>
      <c r="F223" s="831">
        <v>1578</v>
      </c>
      <c r="G223" s="831">
        <v>519162</v>
      </c>
      <c r="H223" s="831"/>
      <c r="I223" s="831">
        <v>329</v>
      </c>
      <c r="J223" s="831">
        <v>1968</v>
      </c>
      <c r="K223" s="831">
        <v>647472</v>
      </c>
      <c r="L223" s="831"/>
      <c r="M223" s="831">
        <v>329</v>
      </c>
      <c r="N223" s="831">
        <v>1527</v>
      </c>
      <c r="O223" s="831">
        <v>503910</v>
      </c>
      <c r="P223" s="827"/>
      <c r="Q223" s="832">
        <v>330</v>
      </c>
    </row>
    <row r="224" spans="1:17" ht="14.45" customHeight="1" x14ac:dyDescent="0.2">
      <c r="A224" s="821" t="s">
        <v>3033</v>
      </c>
      <c r="B224" s="822" t="s">
        <v>3034</v>
      </c>
      <c r="C224" s="822" t="s">
        <v>2296</v>
      </c>
      <c r="D224" s="822" t="s">
        <v>3061</v>
      </c>
      <c r="E224" s="822" t="s">
        <v>3062</v>
      </c>
      <c r="F224" s="831">
        <v>11</v>
      </c>
      <c r="G224" s="831">
        <v>1815</v>
      </c>
      <c r="H224" s="831"/>
      <c r="I224" s="831">
        <v>165</v>
      </c>
      <c r="J224" s="831">
        <v>9</v>
      </c>
      <c r="K224" s="831">
        <v>1494</v>
      </c>
      <c r="L224" s="831"/>
      <c r="M224" s="831">
        <v>166</v>
      </c>
      <c r="N224" s="831">
        <v>12</v>
      </c>
      <c r="O224" s="831">
        <v>2040</v>
      </c>
      <c r="P224" s="827"/>
      <c r="Q224" s="832">
        <v>170</v>
      </c>
    </row>
    <row r="225" spans="1:17" ht="14.45" customHeight="1" x14ac:dyDescent="0.2">
      <c r="A225" s="821" t="s">
        <v>3033</v>
      </c>
      <c r="B225" s="822" t="s">
        <v>3034</v>
      </c>
      <c r="C225" s="822" t="s">
        <v>2296</v>
      </c>
      <c r="D225" s="822" t="s">
        <v>3063</v>
      </c>
      <c r="E225" s="822" t="s">
        <v>3036</v>
      </c>
      <c r="F225" s="831">
        <v>58</v>
      </c>
      <c r="G225" s="831">
        <v>4292</v>
      </c>
      <c r="H225" s="831"/>
      <c r="I225" s="831">
        <v>74</v>
      </c>
      <c r="J225" s="831">
        <v>55</v>
      </c>
      <c r="K225" s="831">
        <v>4070</v>
      </c>
      <c r="L225" s="831"/>
      <c r="M225" s="831">
        <v>74</v>
      </c>
      <c r="N225" s="831">
        <v>49</v>
      </c>
      <c r="O225" s="831">
        <v>3675</v>
      </c>
      <c r="P225" s="827"/>
      <c r="Q225" s="832">
        <v>75</v>
      </c>
    </row>
    <row r="226" spans="1:17" ht="14.45" customHeight="1" x14ac:dyDescent="0.2">
      <c r="A226" s="821" t="s">
        <v>3033</v>
      </c>
      <c r="B226" s="822" t="s">
        <v>3034</v>
      </c>
      <c r="C226" s="822" t="s">
        <v>2296</v>
      </c>
      <c r="D226" s="822" t="s">
        <v>3064</v>
      </c>
      <c r="E226" s="822" t="s">
        <v>3065</v>
      </c>
      <c r="F226" s="831">
        <v>11</v>
      </c>
      <c r="G226" s="831">
        <v>13376</v>
      </c>
      <c r="H226" s="831"/>
      <c r="I226" s="831">
        <v>1216</v>
      </c>
      <c r="J226" s="831">
        <v>20</v>
      </c>
      <c r="K226" s="831">
        <v>24400</v>
      </c>
      <c r="L226" s="831"/>
      <c r="M226" s="831">
        <v>1220</v>
      </c>
      <c r="N226" s="831">
        <v>14</v>
      </c>
      <c r="O226" s="831">
        <v>17360</v>
      </c>
      <c r="P226" s="827"/>
      <c r="Q226" s="832">
        <v>1240</v>
      </c>
    </row>
    <row r="227" spans="1:17" ht="14.45" customHeight="1" x14ac:dyDescent="0.2">
      <c r="A227" s="821" t="s">
        <v>3033</v>
      </c>
      <c r="B227" s="822" t="s">
        <v>3034</v>
      </c>
      <c r="C227" s="822" t="s">
        <v>2296</v>
      </c>
      <c r="D227" s="822" t="s">
        <v>3066</v>
      </c>
      <c r="E227" s="822" t="s">
        <v>3067</v>
      </c>
      <c r="F227" s="831">
        <v>313</v>
      </c>
      <c r="G227" s="831">
        <v>36308</v>
      </c>
      <c r="H227" s="831"/>
      <c r="I227" s="831">
        <v>116</v>
      </c>
      <c r="J227" s="831">
        <v>305</v>
      </c>
      <c r="K227" s="831">
        <v>35685</v>
      </c>
      <c r="L227" s="831"/>
      <c r="M227" s="831">
        <v>117</v>
      </c>
      <c r="N227" s="831">
        <v>312</v>
      </c>
      <c r="O227" s="831">
        <v>38064</v>
      </c>
      <c r="P227" s="827"/>
      <c r="Q227" s="832">
        <v>122</v>
      </c>
    </row>
    <row r="228" spans="1:17" ht="14.45" customHeight="1" x14ac:dyDescent="0.2">
      <c r="A228" s="821" t="s">
        <v>3033</v>
      </c>
      <c r="B228" s="822" t="s">
        <v>3034</v>
      </c>
      <c r="C228" s="822" t="s">
        <v>2296</v>
      </c>
      <c r="D228" s="822" t="s">
        <v>3068</v>
      </c>
      <c r="E228" s="822" t="s">
        <v>3069</v>
      </c>
      <c r="F228" s="831"/>
      <c r="G228" s="831"/>
      <c r="H228" s="831"/>
      <c r="I228" s="831"/>
      <c r="J228" s="831">
        <v>3</v>
      </c>
      <c r="K228" s="831">
        <v>1056</v>
      </c>
      <c r="L228" s="831"/>
      <c r="M228" s="831">
        <v>352</v>
      </c>
      <c r="N228" s="831">
        <v>1</v>
      </c>
      <c r="O228" s="831">
        <v>380</v>
      </c>
      <c r="P228" s="827"/>
      <c r="Q228" s="832">
        <v>380</v>
      </c>
    </row>
    <row r="229" spans="1:17" ht="14.45" customHeight="1" x14ac:dyDescent="0.2">
      <c r="A229" s="821" t="s">
        <v>3033</v>
      </c>
      <c r="B229" s="822" t="s">
        <v>3034</v>
      </c>
      <c r="C229" s="822" t="s">
        <v>2296</v>
      </c>
      <c r="D229" s="822" t="s">
        <v>3070</v>
      </c>
      <c r="E229" s="822" t="s">
        <v>3071</v>
      </c>
      <c r="F229" s="831">
        <v>789</v>
      </c>
      <c r="G229" s="831">
        <v>119928</v>
      </c>
      <c r="H229" s="831"/>
      <c r="I229" s="831">
        <v>152</v>
      </c>
      <c r="J229" s="831">
        <v>774</v>
      </c>
      <c r="K229" s="831">
        <v>118422</v>
      </c>
      <c r="L229" s="831"/>
      <c r="M229" s="831">
        <v>153</v>
      </c>
      <c r="N229" s="831">
        <v>777</v>
      </c>
      <c r="O229" s="831">
        <v>122766</v>
      </c>
      <c r="P229" s="827"/>
      <c r="Q229" s="832">
        <v>158</v>
      </c>
    </row>
    <row r="230" spans="1:17" ht="14.45" customHeight="1" x14ac:dyDescent="0.2">
      <c r="A230" s="821" t="s">
        <v>3033</v>
      </c>
      <c r="B230" s="822" t="s">
        <v>3034</v>
      </c>
      <c r="C230" s="822" t="s">
        <v>2296</v>
      </c>
      <c r="D230" s="822" t="s">
        <v>3072</v>
      </c>
      <c r="E230" s="822" t="s">
        <v>3073</v>
      </c>
      <c r="F230" s="831">
        <v>4</v>
      </c>
      <c r="G230" s="831">
        <v>1216</v>
      </c>
      <c r="H230" s="831"/>
      <c r="I230" s="831">
        <v>304</v>
      </c>
      <c r="J230" s="831">
        <v>5</v>
      </c>
      <c r="K230" s="831">
        <v>1530</v>
      </c>
      <c r="L230" s="831"/>
      <c r="M230" s="831">
        <v>306</v>
      </c>
      <c r="N230" s="831">
        <v>4</v>
      </c>
      <c r="O230" s="831">
        <v>1264</v>
      </c>
      <c r="P230" s="827"/>
      <c r="Q230" s="832">
        <v>316</v>
      </c>
    </row>
    <row r="231" spans="1:17" ht="14.45" customHeight="1" x14ac:dyDescent="0.2">
      <c r="A231" s="821" t="s">
        <v>3074</v>
      </c>
      <c r="B231" s="822" t="s">
        <v>3075</v>
      </c>
      <c r="C231" s="822" t="s">
        <v>2296</v>
      </c>
      <c r="D231" s="822" t="s">
        <v>3076</v>
      </c>
      <c r="E231" s="822" t="s">
        <v>3077</v>
      </c>
      <c r="F231" s="831"/>
      <c r="G231" s="831"/>
      <c r="H231" s="831"/>
      <c r="I231" s="831"/>
      <c r="J231" s="831">
        <v>9</v>
      </c>
      <c r="K231" s="831">
        <v>531</v>
      </c>
      <c r="L231" s="831"/>
      <c r="M231" s="831">
        <v>59</v>
      </c>
      <c r="N231" s="831">
        <v>5</v>
      </c>
      <c r="O231" s="831">
        <v>315</v>
      </c>
      <c r="P231" s="827"/>
      <c r="Q231" s="832">
        <v>63</v>
      </c>
    </row>
    <row r="232" spans="1:17" ht="14.45" customHeight="1" x14ac:dyDescent="0.2">
      <c r="A232" s="821" t="s">
        <v>3074</v>
      </c>
      <c r="B232" s="822" t="s">
        <v>3075</v>
      </c>
      <c r="C232" s="822" t="s">
        <v>2296</v>
      </c>
      <c r="D232" s="822" t="s">
        <v>3078</v>
      </c>
      <c r="E232" s="822" t="s">
        <v>3079</v>
      </c>
      <c r="F232" s="831">
        <v>1</v>
      </c>
      <c r="G232" s="831">
        <v>132</v>
      </c>
      <c r="H232" s="831"/>
      <c r="I232" s="831">
        <v>132</v>
      </c>
      <c r="J232" s="831">
        <v>3</v>
      </c>
      <c r="K232" s="831">
        <v>399</v>
      </c>
      <c r="L232" s="831"/>
      <c r="M232" s="831">
        <v>133</v>
      </c>
      <c r="N232" s="831">
        <v>5</v>
      </c>
      <c r="O232" s="831">
        <v>715</v>
      </c>
      <c r="P232" s="827"/>
      <c r="Q232" s="832">
        <v>143</v>
      </c>
    </row>
    <row r="233" spans="1:17" ht="14.45" customHeight="1" x14ac:dyDescent="0.2">
      <c r="A233" s="821" t="s">
        <v>3074</v>
      </c>
      <c r="B233" s="822" t="s">
        <v>3075</v>
      </c>
      <c r="C233" s="822" t="s">
        <v>2296</v>
      </c>
      <c r="D233" s="822" t="s">
        <v>3080</v>
      </c>
      <c r="E233" s="822" t="s">
        <v>3081</v>
      </c>
      <c r="F233" s="831"/>
      <c r="G233" s="831"/>
      <c r="H233" s="831"/>
      <c r="I233" s="831"/>
      <c r="J233" s="831"/>
      <c r="K233" s="831"/>
      <c r="L233" s="831"/>
      <c r="M233" s="831"/>
      <c r="N233" s="831">
        <v>1</v>
      </c>
      <c r="O233" s="831">
        <v>207</v>
      </c>
      <c r="P233" s="827"/>
      <c r="Q233" s="832">
        <v>207</v>
      </c>
    </row>
    <row r="234" spans="1:17" ht="14.45" customHeight="1" x14ac:dyDescent="0.2">
      <c r="A234" s="821" t="s">
        <v>3074</v>
      </c>
      <c r="B234" s="822" t="s">
        <v>3075</v>
      </c>
      <c r="C234" s="822" t="s">
        <v>2296</v>
      </c>
      <c r="D234" s="822" t="s">
        <v>3082</v>
      </c>
      <c r="E234" s="822" t="s">
        <v>3083</v>
      </c>
      <c r="F234" s="831"/>
      <c r="G234" s="831"/>
      <c r="H234" s="831"/>
      <c r="I234" s="831"/>
      <c r="J234" s="831">
        <v>1</v>
      </c>
      <c r="K234" s="831">
        <v>413</v>
      </c>
      <c r="L234" s="831"/>
      <c r="M234" s="831">
        <v>413</v>
      </c>
      <c r="N234" s="831"/>
      <c r="O234" s="831"/>
      <c r="P234" s="827"/>
      <c r="Q234" s="832"/>
    </row>
    <row r="235" spans="1:17" ht="14.45" customHeight="1" x14ac:dyDescent="0.2">
      <c r="A235" s="821" t="s">
        <v>3074</v>
      </c>
      <c r="B235" s="822" t="s">
        <v>3075</v>
      </c>
      <c r="C235" s="822" t="s">
        <v>2296</v>
      </c>
      <c r="D235" s="822" t="s">
        <v>3084</v>
      </c>
      <c r="E235" s="822" t="s">
        <v>3085</v>
      </c>
      <c r="F235" s="831"/>
      <c r="G235" s="831"/>
      <c r="H235" s="831"/>
      <c r="I235" s="831"/>
      <c r="J235" s="831"/>
      <c r="K235" s="831"/>
      <c r="L235" s="831"/>
      <c r="M235" s="831"/>
      <c r="N235" s="831">
        <v>3</v>
      </c>
      <c r="O235" s="831">
        <v>585</v>
      </c>
      <c r="P235" s="827"/>
      <c r="Q235" s="832">
        <v>195</v>
      </c>
    </row>
    <row r="236" spans="1:17" ht="14.45" customHeight="1" x14ac:dyDescent="0.2">
      <c r="A236" s="821" t="s">
        <v>3074</v>
      </c>
      <c r="B236" s="822" t="s">
        <v>3075</v>
      </c>
      <c r="C236" s="822" t="s">
        <v>2296</v>
      </c>
      <c r="D236" s="822" t="s">
        <v>3086</v>
      </c>
      <c r="E236" s="822" t="s">
        <v>3087</v>
      </c>
      <c r="F236" s="831">
        <v>2</v>
      </c>
      <c r="G236" s="831">
        <v>682</v>
      </c>
      <c r="H236" s="831"/>
      <c r="I236" s="831">
        <v>341</v>
      </c>
      <c r="J236" s="831"/>
      <c r="K236" s="831"/>
      <c r="L236" s="831"/>
      <c r="M236" s="831"/>
      <c r="N236" s="831">
        <v>6</v>
      </c>
      <c r="O236" s="831">
        <v>2184</v>
      </c>
      <c r="P236" s="827"/>
      <c r="Q236" s="832">
        <v>364</v>
      </c>
    </row>
    <row r="237" spans="1:17" ht="14.45" customHeight="1" x14ac:dyDescent="0.2">
      <c r="A237" s="821" t="s">
        <v>3074</v>
      </c>
      <c r="B237" s="822" t="s">
        <v>3075</v>
      </c>
      <c r="C237" s="822" t="s">
        <v>2296</v>
      </c>
      <c r="D237" s="822" t="s">
        <v>3088</v>
      </c>
      <c r="E237" s="822" t="s">
        <v>3089</v>
      </c>
      <c r="F237" s="831">
        <v>3</v>
      </c>
      <c r="G237" s="831">
        <v>1053</v>
      </c>
      <c r="H237" s="831"/>
      <c r="I237" s="831">
        <v>351</v>
      </c>
      <c r="J237" s="831">
        <v>10</v>
      </c>
      <c r="K237" s="831">
        <v>3530</v>
      </c>
      <c r="L237" s="831"/>
      <c r="M237" s="831">
        <v>353</v>
      </c>
      <c r="N237" s="831">
        <v>4</v>
      </c>
      <c r="O237" s="831">
        <v>1456</v>
      </c>
      <c r="P237" s="827"/>
      <c r="Q237" s="832">
        <v>364</v>
      </c>
    </row>
    <row r="238" spans="1:17" ht="14.45" customHeight="1" x14ac:dyDescent="0.2">
      <c r="A238" s="821" t="s">
        <v>3074</v>
      </c>
      <c r="B238" s="822" t="s">
        <v>3075</v>
      </c>
      <c r="C238" s="822" t="s">
        <v>2296</v>
      </c>
      <c r="D238" s="822" t="s">
        <v>3090</v>
      </c>
      <c r="E238" s="822" t="s">
        <v>3091</v>
      </c>
      <c r="F238" s="831"/>
      <c r="G238" s="831"/>
      <c r="H238" s="831"/>
      <c r="I238" s="831"/>
      <c r="J238" s="831">
        <v>2</v>
      </c>
      <c r="K238" s="831">
        <v>238</v>
      </c>
      <c r="L238" s="831"/>
      <c r="M238" s="831">
        <v>119</v>
      </c>
      <c r="N238" s="831"/>
      <c r="O238" s="831"/>
      <c r="P238" s="827"/>
      <c r="Q238" s="832"/>
    </row>
    <row r="239" spans="1:17" ht="14.45" customHeight="1" x14ac:dyDescent="0.2">
      <c r="A239" s="821" t="s">
        <v>3074</v>
      </c>
      <c r="B239" s="822" t="s">
        <v>3075</v>
      </c>
      <c r="C239" s="822" t="s">
        <v>2296</v>
      </c>
      <c r="D239" s="822" t="s">
        <v>3092</v>
      </c>
      <c r="E239" s="822" t="s">
        <v>3093</v>
      </c>
      <c r="F239" s="831"/>
      <c r="G239" s="831"/>
      <c r="H239" s="831"/>
      <c r="I239" s="831"/>
      <c r="J239" s="831">
        <v>2</v>
      </c>
      <c r="K239" s="831">
        <v>78</v>
      </c>
      <c r="L239" s="831"/>
      <c r="M239" s="831">
        <v>39</v>
      </c>
      <c r="N239" s="831"/>
      <c r="O239" s="831"/>
      <c r="P239" s="827"/>
      <c r="Q239" s="832"/>
    </row>
    <row r="240" spans="1:17" ht="14.45" customHeight="1" x14ac:dyDescent="0.2">
      <c r="A240" s="821" t="s">
        <v>3074</v>
      </c>
      <c r="B240" s="822" t="s">
        <v>3075</v>
      </c>
      <c r="C240" s="822" t="s">
        <v>2296</v>
      </c>
      <c r="D240" s="822" t="s">
        <v>3094</v>
      </c>
      <c r="E240" s="822" t="s">
        <v>3095</v>
      </c>
      <c r="F240" s="831">
        <v>1</v>
      </c>
      <c r="G240" s="831">
        <v>308</v>
      </c>
      <c r="H240" s="831"/>
      <c r="I240" s="831">
        <v>308</v>
      </c>
      <c r="J240" s="831">
        <v>10</v>
      </c>
      <c r="K240" s="831">
        <v>3100</v>
      </c>
      <c r="L240" s="831"/>
      <c r="M240" s="831">
        <v>310</v>
      </c>
      <c r="N240" s="831">
        <v>5</v>
      </c>
      <c r="O240" s="831">
        <v>1665</v>
      </c>
      <c r="P240" s="827"/>
      <c r="Q240" s="832">
        <v>333</v>
      </c>
    </row>
    <row r="241" spans="1:17" ht="14.45" customHeight="1" x14ac:dyDescent="0.2">
      <c r="A241" s="821" t="s">
        <v>3074</v>
      </c>
      <c r="B241" s="822" t="s">
        <v>3075</v>
      </c>
      <c r="C241" s="822" t="s">
        <v>2296</v>
      </c>
      <c r="D241" s="822" t="s">
        <v>3096</v>
      </c>
      <c r="E241" s="822" t="s">
        <v>3097</v>
      </c>
      <c r="F241" s="831"/>
      <c r="G241" s="831"/>
      <c r="H241" s="831"/>
      <c r="I241" s="831"/>
      <c r="J241" s="831">
        <v>2</v>
      </c>
      <c r="K241" s="831">
        <v>1006</v>
      </c>
      <c r="L241" s="831"/>
      <c r="M241" s="831">
        <v>503</v>
      </c>
      <c r="N241" s="831">
        <v>6</v>
      </c>
      <c r="O241" s="831">
        <v>3246</v>
      </c>
      <c r="P241" s="827"/>
      <c r="Q241" s="832">
        <v>541</v>
      </c>
    </row>
    <row r="242" spans="1:17" ht="14.45" customHeight="1" x14ac:dyDescent="0.2">
      <c r="A242" s="821" t="s">
        <v>3074</v>
      </c>
      <c r="B242" s="822" t="s">
        <v>3075</v>
      </c>
      <c r="C242" s="822" t="s">
        <v>2296</v>
      </c>
      <c r="D242" s="822" t="s">
        <v>3098</v>
      </c>
      <c r="E242" s="822" t="s">
        <v>3099</v>
      </c>
      <c r="F242" s="831">
        <v>1</v>
      </c>
      <c r="G242" s="831">
        <v>376</v>
      </c>
      <c r="H242" s="831"/>
      <c r="I242" s="831">
        <v>376</v>
      </c>
      <c r="J242" s="831">
        <v>12</v>
      </c>
      <c r="K242" s="831">
        <v>4560</v>
      </c>
      <c r="L242" s="831"/>
      <c r="M242" s="831">
        <v>380</v>
      </c>
      <c r="N242" s="831">
        <v>11</v>
      </c>
      <c r="O242" s="831">
        <v>4400</v>
      </c>
      <c r="P242" s="827"/>
      <c r="Q242" s="832">
        <v>400</v>
      </c>
    </row>
    <row r="243" spans="1:17" ht="14.45" customHeight="1" x14ac:dyDescent="0.2">
      <c r="A243" s="821" t="s">
        <v>3074</v>
      </c>
      <c r="B243" s="822" t="s">
        <v>3075</v>
      </c>
      <c r="C243" s="822" t="s">
        <v>2296</v>
      </c>
      <c r="D243" s="822" t="s">
        <v>3100</v>
      </c>
      <c r="E243" s="822" t="s">
        <v>3101</v>
      </c>
      <c r="F243" s="831"/>
      <c r="G243" s="831"/>
      <c r="H243" s="831"/>
      <c r="I243" s="831"/>
      <c r="J243" s="831">
        <v>1</v>
      </c>
      <c r="K243" s="831">
        <v>126</v>
      </c>
      <c r="L243" s="831"/>
      <c r="M243" s="831">
        <v>126</v>
      </c>
      <c r="N243" s="831"/>
      <c r="O243" s="831"/>
      <c r="P243" s="827"/>
      <c r="Q243" s="832"/>
    </row>
    <row r="244" spans="1:17" ht="14.45" customHeight="1" x14ac:dyDescent="0.2">
      <c r="A244" s="821" t="s">
        <v>3074</v>
      </c>
      <c r="B244" s="822" t="s">
        <v>3075</v>
      </c>
      <c r="C244" s="822" t="s">
        <v>2296</v>
      </c>
      <c r="D244" s="822" t="s">
        <v>3102</v>
      </c>
      <c r="E244" s="822" t="s">
        <v>3103</v>
      </c>
      <c r="F244" s="831"/>
      <c r="G244" s="831"/>
      <c r="H244" s="831"/>
      <c r="I244" s="831"/>
      <c r="J244" s="831">
        <v>1</v>
      </c>
      <c r="K244" s="831">
        <v>504</v>
      </c>
      <c r="L244" s="831"/>
      <c r="M244" s="831">
        <v>504</v>
      </c>
      <c r="N244" s="831"/>
      <c r="O244" s="831"/>
      <c r="P244" s="827"/>
      <c r="Q244" s="832"/>
    </row>
    <row r="245" spans="1:17" ht="14.45" customHeight="1" x14ac:dyDescent="0.2">
      <c r="A245" s="821" t="s">
        <v>3074</v>
      </c>
      <c r="B245" s="822" t="s">
        <v>3075</v>
      </c>
      <c r="C245" s="822" t="s">
        <v>2296</v>
      </c>
      <c r="D245" s="822" t="s">
        <v>3104</v>
      </c>
      <c r="E245" s="822" t="s">
        <v>3105</v>
      </c>
      <c r="F245" s="831"/>
      <c r="G245" s="831"/>
      <c r="H245" s="831"/>
      <c r="I245" s="831"/>
      <c r="J245" s="831"/>
      <c r="K245" s="831"/>
      <c r="L245" s="831"/>
      <c r="M245" s="831"/>
      <c r="N245" s="831">
        <v>1</v>
      </c>
      <c r="O245" s="831">
        <v>493</v>
      </c>
      <c r="P245" s="827"/>
      <c r="Q245" s="832">
        <v>493</v>
      </c>
    </row>
    <row r="246" spans="1:17" ht="14.45" customHeight="1" x14ac:dyDescent="0.2">
      <c r="A246" s="821" t="s">
        <v>3074</v>
      </c>
      <c r="B246" s="822" t="s">
        <v>3075</v>
      </c>
      <c r="C246" s="822" t="s">
        <v>2296</v>
      </c>
      <c r="D246" s="822" t="s">
        <v>3106</v>
      </c>
      <c r="E246" s="822" t="s">
        <v>3107</v>
      </c>
      <c r="F246" s="831"/>
      <c r="G246" s="831"/>
      <c r="H246" s="831"/>
      <c r="I246" s="831"/>
      <c r="J246" s="831">
        <v>1</v>
      </c>
      <c r="K246" s="831">
        <v>59</v>
      </c>
      <c r="L246" s="831"/>
      <c r="M246" s="831">
        <v>59</v>
      </c>
      <c r="N246" s="831"/>
      <c r="O246" s="831"/>
      <c r="P246" s="827"/>
      <c r="Q246" s="832"/>
    </row>
    <row r="247" spans="1:17" ht="14.45" customHeight="1" x14ac:dyDescent="0.2">
      <c r="A247" s="821" t="s">
        <v>3074</v>
      </c>
      <c r="B247" s="822" t="s">
        <v>3075</v>
      </c>
      <c r="C247" s="822" t="s">
        <v>2296</v>
      </c>
      <c r="D247" s="822" t="s">
        <v>3108</v>
      </c>
      <c r="E247" s="822" t="s">
        <v>3109</v>
      </c>
      <c r="F247" s="831">
        <v>47</v>
      </c>
      <c r="G247" s="831">
        <v>8413</v>
      </c>
      <c r="H247" s="831"/>
      <c r="I247" s="831">
        <v>179</v>
      </c>
      <c r="J247" s="831">
        <v>37</v>
      </c>
      <c r="K247" s="831">
        <v>6697</v>
      </c>
      <c r="L247" s="831"/>
      <c r="M247" s="831">
        <v>181</v>
      </c>
      <c r="N247" s="831">
        <v>32</v>
      </c>
      <c r="O247" s="831">
        <v>6080</v>
      </c>
      <c r="P247" s="827"/>
      <c r="Q247" s="832">
        <v>190</v>
      </c>
    </row>
    <row r="248" spans="1:17" ht="14.45" customHeight="1" x14ac:dyDescent="0.2">
      <c r="A248" s="821" t="s">
        <v>3074</v>
      </c>
      <c r="B248" s="822" t="s">
        <v>3075</v>
      </c>
      <c r="C248" s="822" t="s">
        <v>2296</v>
      </c>
      <c r="D248" s="822" t="s">
        <v>3110</v>
      </c>
      <c r="E248" s="822" t="s">
        <v>3111</v>
      </c>
      <c r="F248" s="831"/>
      <c r="G248" s="831"/>
      <c r="H248" s="831"/>
      <c r="I248" s="831"/>
      <c r="J248" s="831">
        <v>1</v>
      </c>
      <c r="K248" s="831">
        <v>269</v>
      </c>
      <c r="L248" s="831"/>
      <c r="M248" s="831">
        <v>269</v>
      </c>
      <c r="N248" s="831"/>
      <c r="O248" s="831"/>
      <c r="P248" s="827"/>
      <c r="Q248" s="832"/>
    </row>
    <row r="249" spans="1:17" ht="14.45" customHeight="1" x14ac:dyDescent="0.2">
      <c r="A249" s="821" t="s">
        <v>3074</v>
      </c>
      <c r="B249" s="822" t="s">
        <v>3075</v>
      </c>
      <c r="C249" s="822" t="s">
        <v>2296</v>
      </c>
      <c r="D249" s="822" t="s">
        <v>3112</v>
      </c>
      <c r="E249" s="822" t="s">
        <v>3113</v>
      </c>
      <c r="F249" s="831"/>
      <c r="G249" s="831"/>
      <c r="H249" s="831"/>
      <c r="I249" s="831"/>
      <c r="J249" s="831"/>
      <c r="K249" s="831"/>
      <c r="L249" s="831"/>
      <c r="M249" s="831"/>
      <c r="N249" s="831">
        <v>2</v>
      </c>
      <c r="O249" s="831">
        <v>4596</v>
      </c>
      <c r="P249" s="827"/>
      <c r="Q249" s="832">
        <v>2298</v>
      </c>
    </row>
    <row r="250" spans="1:17" ht="14.45" customHeight="1" x14ac:dyDescent="0.2">
      <c r="A250" s="821" t="s">
        <v>3074</v>
      </c>
      <c r="B250" s="822" t="s">
        <v>3075</v>
      </c>
      <c r="C250" s="822" t="s">
        <v>2296</v>
      </c>
      <c r="D250" s="822" t="s">
        <v>3114</v>
      </c>
      <c r="E250" s="822" t="s">
        <v>3115</v>
      </c>
      <c r="F250" s="831"/>
      <c r="G250" s="831"/>
      <c r="H250" s="831"/>
      <c r="I250" s="831"/>
      <c r="J250" s="831">
        <v>2</v>
      </c>
      <c r="K250" s="831">
        <v>492</v>
      </c>
      <c r="L250" s="831"/>
      <c r="M250" s="831">
        <v>246</v>
      </c>
      <c r="N250" s="831"/>
      <c r="O250" s="831"/>
      <c r="P250" s="827"/>
      <c r="Q250" s="832"/>
    </row>
    <row r="251" spans="1:17" ht="14.45" customHeight="1" x14ac:dyDescent="0.2">
      <c r="A251" s="821" t="s">
        <v>3074</v>
      </c>
      <c r="B251" s="822" t="s">
        <v>3075</v>
      </c>
      <c r="C251" s="822" t="s">
        <v>2296</v>
      </c>
      <c r="D251" s="822" t="s">
        <v>3116</v>
      </c>
      <c r="E251" s="822" t="s">
        <v>3117</v>
      </c>
      <c r="F251" s="831">
        <v>2</v>
      </c>
      <c r="G251" s="831">
        <v>870</v>
      </c>
      <c r="H251" s="831"/>
      <c r="I251" s="831">
        <v>435</v>
      </c>
      <c r="J251" s="831"/>
      <c r="K251" s="831"/>
      <c r="L251" s="831"/>
      <c r="M251" s="831"/>
      <c r="N251" s="831">
        <v>1</v>
      </c>
      <c r="O251" s="831">
        <v>456</v>
      </c>
      <c r="P251" s="827"/>
      <c r="Q251" s="832">
        <v>456</v>
      </c>
    </row>
    <row r="252" spans="1:17" ht="14.45" customHeight="1" x14ac:dyDescent="0.2">
      <c r="A252" s="821" t="s">
        <v>3118</v>
      </c>
      <c r="B252" s="822" t="s">
        <v>2622</v>
      </c>
      <c r="C252" s="822" t="s">
        <v>2296</v>
      </c>
      <c r="D252" s="822" t="s">
        <v>3119</v>
      </c>
      <c r="E252" s="822" t="s">
        <v>3120</v>
      </c>
      <c r="F252" s="831">
        <v>82</v>
      </c>
      <c r="G252" s="831">
        <v>14350</v>
      </c>
      <c r="H252" s="831"/>
      <c r="I252" s="831">
        <v>175</v>
      </c>
      <c r="J252" s="831">
        <v>91</v>
      </c>
      <c r="K252" s="831">
        <v>16016</v>
      </c>
      <c r="L252" s="831"/>
      <c r="M252" s="831">
        <v>176</v>
      </c>
      <c r="N252" s="831">
        <v>96</v>
      </c>
      <c r="O252" s="831">
        <v>18240</v>
      </c>
      <c r="P252" s="827"/>
      <c r="Q252" s="832">
        <v>190</v>
      </c>
    </row>
    <row r="253" spans="1:17" ht="14.45" customHeight="1" x14ac:dyDescent="0.2">
      <c r="A253" s="821" t="s">
        <v>3118</v>
      </c>
      <c r="B253" s="822" t="s">
        <v>2622</v>
      </c>
      <c r="C253" s="822" t="s">
        <v>2296</v>
      </c>
      <c r="D253" s="822" t="s">
        <v>3121</v>
      </c>
      <c r="E253" s="822" t="s">
        <v>3122</v>
      </c>
      <c r="F253" s="831">
        <v>0</v>
      </c>
      <c r="G253" s="831">
        <v>0</v>
      </c>
      <c r="H253" s="831"/>
      <c r="I253" s="831"/>
      <c r="J253" s="831">
        <v>0</v>
      </c>
      <c r="K253" s="831">
        <v>0</v>
      </c>
      <c r="L253" s="831"/>
      <c r="M253" s="831"/>
      <c r="N253" s="831">
        <v>1</v>
      </c>
      <c r="O253" s="831">
        <v>201</v>
      </c>
      <c r="P253" s="827"/>
      <c r="Q253" s="832">
        <v>201</v>
      </c>
    </row>
    <row r="254" spans="1:17" ht="14.45" customHeight="1" x14ac:dyDescent="0.2">
      <c r="A254" s="821" t="s">
        <v>3118</v>
      </c>
      <c r="B254" s="822" t="s">
        <v>2622</v>
      </c>
      <c r="C254" s="822" t="s">
        <v>2296</v>
      </c>
      <c r="D254" s="822" t="s">
        <v>3123</v>
      </c>
      <c r="E254" s="822" t="s">
        <v>3124</v>
      </c>
      <c r="F254" s="831"/>
      <c r="G254" s="831"/>
      <c r="H254" s="831"/>
      <c r="I254" s="831"/>
      <c r="J254" s="831">
        <v>0</v>
      </c>
      <c r="K254" s="831">
        <v>0</v>
      </c>
      <c r="L254" s="831"/>
      <c r="M254" s="831"/>
      <c r="N254" s="831"/>
      <c r="O254" s="831"/>
      <c r="P254" s="827"/>
      <c r="Q254" s="832"/>
    </row>
    <row r="255" spans="1:17" ht="14.45" customHeight="1" x14ac:dyDescent="0.2">
      <c r="A255" s="821" t="s">
        <v>3118</v>
      </c>
      <c r="B255" s="822" t="s">
        <v>2622</v>
      </c>
      <c r="C255" s="822" t="s">
        <v>2296</v>
      </c>
      <c r="D255" s="822" t="s">
        <v>3125</v>
      </c>
      <c r="E255" s="822" t="s">
        <v>3126</v>
      </c>
      <c r="F255" s="831">
        <v>36</v>
      </c>
      <c r="G255" s="831">
        <v>38628</v>
      </c>
      <c r="H255" s="831"/>
      <c r="I255" s="831">
        <v>1073</v>
      </c>
      <c r="J255" s="831">
        <v>75</v>
      </c>
      <c r="K255" s="831">
        <v>80625</v>
      </c>
      <c r="L255" s="831"/>
      <c r="M255" s="831">
        <v>1075</v>
      </c>
      <c r="N255" s="831">
        <v>41</v>
      </c>
      <c r="O255" s="831">
        <v>44321</v>
      </c>
      <c r="P255" s="827"/>
      <c r="Q255" s="832">
        <v>1081</v>
      </c>
    </row>
    <row r="256" spans="1:17" ht="14.45" customHeight="1" x14ac:dyDescent="0.2">
      <c r="A256" s="821" t="s">
        <v>3118</v>
      </c>
      <c r="B256" s="822" t="s">
        <v>2622</v>
      </c>
      <c r="C256" s="822" t="s">
        <v>2296</v>
      </c>
      <c r="D256" s="822" t="s">
        <v>3127</v>
      </c>
      <c r="E256" s="822" t="s">
        <v>3128</v>
      </c>
      <c r="F256" s="831">
        <v>1560</v>
      </c>
      <c r="G256" s="831">
        <v>73320</v>
      </c>
      <c r="H256" s="831"/>
      <c r="I256" s="831">
        <v>47</v>
      </c>
      <c r="J256" s="831">
        <v>1317</v>
      </c>
      <c r="K256" s="831">
        <v>61899</v>
      </c>
      <c r="L256" s="831"/>
      <c r="M256" s="831">
        <v>47</v>
      </c>
      <c r="N256" s="831">
        <v>1359</v>
      </c>
      <c r="O256" s="831">
        <v>66591</v>
      </c>
      <c r="P256" s="827"/>
      <c r="Q256" s="832">
        <v>49</v>
      </c>
    </row>
    <row r="257" spans="1:17" ht="14.45" customHeight="1" x14ac:dyDescent="0.2">
      <c r="A257" s="821" t="s">
        <v>3118</v>
      </c>
      <c r="B257" s="822" t="s">
        <v>2622</v>
      </c>
      <c r="C257" s="822" t="s">
        <v>2296</v>
      </c>
      <c r="D257" s="822" t="s">
        <v>3050</v>
      </c>
      <c r="E257" s="822" t="s">
        <v>3051</v>
      </c>
      <c r="F257" s="831"/>
      <c r="G257" s="831"/>
      <c r="H257" s="831"/>
      <c r="I257" s="831"/>
      <c r="J257" s="831"/>
      <c r="K257" s="831"/>
      <c r="L257" s="831"/>
      <c r="M257" s="831"/>
      <c r="N257" s="831">
        <v>2</v>
      </c>
      <c r="O257" s="831">
        <v>698</v>
      </c>
      <c r="P257" s="827"/>
      <c r="Q257" s="832">
        <v>349</v>
      </c>
    </row>
    <row r="258" spans="1:17" ht="14.45" customHeight="1" x14ac:dyDescent="0.2">
      <c r="A258" s="821" t="s">
        <v>3118</v>
      </c>
      <c r="B258" s="822" t="s">
        <v>2622</v>
      </c>
      <c r="C258" s="822" t="s">
        <v>2296</v>
      </c>
      <c r="D258" s="822" t="s">
        <v>3129</v>
      </c>
      <c r="E258" s="822" t="s">
        <v>3130</v>
      </c>
      <c r="F258" s="831"/>
      <c r="G258" s="831"/>
      <c r="H258" s="831"/>
      <c r="I258" s="831"/>
      <c r="J258" s="831"/>
      <c r="K258" s="831"/>
      <c r="L258" s="831"/>
      <c r="M258" s="831"/>
      <c r="N258" s="831">
        <v>2</v>
      </c>
      <c r="O258" s="831">
        <v>104</v>
      </c>
      <c r="P258" s="827"/>
      <c r="Q258" s="832">
        <v>52</v>
      </c>
    </row>
    <row r="259" spans="1:17" ht="14.45" customHeight="1" x14ac:dyDescent="0.2">
      <c r="A259" s="821" t="s">
        <v>3118</v>
      </c>
      <c r="B259" s="822" t="s">
        <v>2622</v>
      </c>
      <c r="C259" s="822" t="s">
        <v>2296</v>
      </c>
      <c r="D259" s="822" t="s">
        <v>3131</v>
      </c>
      <c r="E259" s="822" t="s">
        <v>3132</v>
      </c>
      <c r="F259" s="831">
        <v>39</v>
      </c>
      <c r="G259" s="831">
        <v>14742</v>
      </c>
      <c r="H259" s="831"/>
      <c r="I259" s="831">
        <v>378</v>
      </c>
      <c r="J259" s="831">
        <v>2</v>
      </c>
      <c r="K259" s="831">
        <v>756</v>
      </c>
      <c r="L259" s="831"/>
      <c r="M259" s="831">
        <v>378</v>
      </c>
      <c r="N259" s="831">
        <v>16</v>
      </c>
      <c r="O259" s="831">
        <v>6064</v>
      </c>
      <c r="P259" s="827"/>
      <c r="Q259" s="832">
        <v>379</v>
      </c>
    </row>
    <row r="260" spans="1:17" ht="14.45" customHeight="1" x14ac:dyDescent="0.2">
      <c r="A260" s="821" t="s">
        <v>3118</v>
      </c>
      <c r="B260" s="822" t="s">
        <v>2622</v>
      </c>
      <c r="C260" s="822" t="s">
        <v>2296</v>
      </c>
      <c r="D260" s="822" t="s">
        <v>3133</v>
      </c>
      <c r="E260" s="822" t="s">
        <v>3134</v>
      </c>
      <c r="F260" s="831"/>
      <c r="G260" s="831"/>
      <c r="H260" s="831"/>
      <c r="I260" s="831"/>
      <c r="J260" s="831">
        <v>1</v>
      </c>
      <c r="K260" s="831">
        <v>35</v>
      </c>
      <c r="L260" s="831"/>
      <c r="M260" s="831">
        <v>35</v>
      </c>
      <c r="N260" s="831"/>
      <c r="O260" s="831"/>
      <c r="P260" s="827"/>
      <c r="Q260" s="832"/>
    </row>
    <row r="261" spans="1:17" ht="14.45" customHeight="1" x14ac:dyDescent="0.2">
      <c r="A261" s="821" t="s">
        <v>3118</v>
      </c>
      <c r="B261" s="822" t="s">
        <v>2622</v>
      </c>
      <c r="C261" s="822" t="s">
        <v>2296</v>
      </c>
      <c r="D261" s="822" t="s">
        <v>3135</v>
      </c>
      <c r="E261" s="822" t="s">
        <v>3136</v>
      </c>
      <c r="F261" s="831">
        <v>17</v>
      </c>
      <c r="G261" s="831">
        <v>8925</v>
      </c>
      <c r="H261" s="831"/>
      <c r="I261" s="831">
        <v>525</v>
      </c>
      <c r="J261" s="831">
        <v>10</v>
      </c>
      <c r="K261" s="831">
        <v>5250</v>
      </c>
      <c r="L261" s="831"/>
      <c r="M261" s="831">
        <v>525</v>
      </c>
      <c r="N261" s="831">
        <v>2</v>
      </c>
      <c r="O261" s="831">
        <v>1052</v>
      </c>
      <c r="P261" s="827"/>
      <c r="Q261" s="832">
        <v>526</v>
      </c>
    </row>
    <row r="262" spans="1:17" ht="14.45" customHeight="1" x14ac:dyDescent="0.2">
      <c r="A262" s="821" t="s">
        <v>3118</v>
      </c>
      <c r="B262" s="822" t="s">
        <v>2622</v>
      </c>
      <c r="C262" s="822" t="s">
        <v>2296</v>
      </c>
      <c r="D262" s="822" t="s">
        <v>3137</v>
      </c>
      <c r="E262" s="822" t="s">
        <v>3138</v>
      </c>
      <c r="F262" s="831">
        <v>4</v>
      </c>
      <c r="G262" s="831">
        <v>232</v>
      </c>
      <c r="H262" s="831"/>
      <c r="I262" s="831">
        <v>58</v>
      </c>
      <c r="J262" s="831">
        <v>5</v>
      </c>
      <c r="K262" s="831">
        <v>290</v>
      </c>
      <c r="L262" s="831"/>
      <c r="M262" s="831">
        <v>58</v>
      </c>
      <c r="N262" s="831">
        <v>3</v>
      </c>
      <c r="O262" s="831">
        <v>177</v>
      </c>
      <c r="P262" s="827"/>
      <c r="Q262" s="832">
        <v>59</v>
      </c>
    </row>
    <row r="263" spans="1:17" ht="14.45" customHeight="1" x14ac:dyDescent="0.2">
      <c r="A263" s="821" t="s">
        <v>3118</v>
      </c>
      <c r="B263" s="822" t="s">
        <v>2622</v>
      </c>
      <c r="C263" s="822" t="s">
        <v>2296</v>
      </c>
      <c r="D263" s="822" t="s">
        <v>3139</v>
      </c>
      <c r="E263" s="822" t="s">
        <v>3140</v>
      </c>
      <c r="F263" s="831">
        <v>1</v>
      </c>
      <c r="G263" s="831">
        <v>216</v>
      </c>
      <c r="H263" s="831"/>
      <c r="I263" s="831">
        <v>216</v>
      </c>
      <c r="J263" s="831"/>
      <c r="K263" s="831"/>
      <c r="L263" s="831"/>
      <c r="M263" s="831"/>
      <c r="N263" s="831"/>
      <c r="O263" s="831"/>
      <c r="P263" s="827"/>
      <c r="Q263" s="832"/>
    </row>
    <row r="264" spans="1:17" ht="14.45" customHeight="1" x14ac:dyDescent="0.2">
      <c r="A264" s="821" t="s">
        <v>3118</v>
      </c>
      <c r="B264" s="822" t="s">
        <v>2622</v>
      </c>
      <c r="C264" s="822" t="s">
        <v>2296</v>
      </c>
      <c r="D264" s="822" t="s">
        <v>3141</v>
      </c>
      <c r="E264" s="822" t="s">
        <v>3142</v>
      </c>
      <c r="F264" s="831">
        <v>1</v>
      </c>
      <c r="G264" s="831">
        <v>144</v>
      </c>
      <c r="H264" s="831"/>
      <c r="I264" s="831">
        <v>144</v>
      </c>
      <c r="J264" s="831">
        <v>1</v>
      </c>
      <c r="K264" s="831">
        <v>145</v>
      </c>
      <c r="L264" s="831"/>
      <c r="M264" s="831">
        <v>145</v>
      </c>
      <c r="N264" s="831">
        <v>1</v>
      </c>
      <c r="O264" s="831">
        <v>149</v>
      </c>
      <c r="P264" s="827"/>
      <c r="Q264" s="832">
        <v>149</v>
      </c>
    </row>
    <row r="265" spans="1:17" ht="14.45" customHeight="1" x14ac:dyDescent="0.2">
      <c r="A265" s="821" t="s">
        <v>3118</v>
      </c>
      <c r="B265" s="822" t="s">
        <v>2622</v>
      </c>
      <c r="C265" s="822" t="s">
        <v>2296</v>
      </c>
      <c r="D265" s="822" t="s">
        <v>3143</v>
      </c>
      <c r="E265" s="822" t="s">
        <v>3144</v>
      </c>
      <c r="F265" s="831"/>
      <c r="G265" s="831"/>
      <c r="H265" s="831"/>
      <c r="I265" s="831"/>
      <c r="J265" s="831"/>
      <c r="K265" s="831"/>
      <c r="L265" s="831"/>
      <c r="M265" s="831"/>
      <c r="N265" s="831">
        <v>2</v>
      </c>
      <c r="O265" s="831">
        <v>138</v>
      </c>
      <c r="P265" s="827"/>
      <c r="Q265" s="832">
        <v>69</v>
      </c>
    </row>
    <row r="266" spans="1:17" ht="14.45" customHeight="1" x14ac:dyDescent="0.2">
      <c r="A266" s="821" t="s">
        <v>3118</v>
      </c>
      <c r="B266" s="822" t="s">
        <v>2622</v>
      </c>
      <c r="C266" s="822" t="s">
        <v>2296</v>
      </c>
      <c r="D266" s="822" t="s">
        <v>3145</v>
      </c>
      <c r="E266" s="822" t="s">
        <v>3146</v>
      </c>
      <c r="F266" s="831">
        <v>0</v>
      </c>
      <c r="G266" s="831">
        <v>0</v>
      </c>
      <c r="H266" s="831"/>
      <c r="I266" s="831"/>
      <c r="J266" s="831"/>
      <c r="K266" s="831"/>
      <c r="L266" s="831"/>
      <c r="M266" s="831"/>
      <c r="N266" s="831"/>
      <c r="O266" s="831"/>
      <c r="P266" s="827"/>
      <c r="Q266" s="832"/>
    </row>
    <row r="267" spans="1:17" ht="14.45" customHeight="1" x14ac:dyDescent="0.2">
      <c r="A267" s="821" t="s">
        <v>3118</v>
      </c>
      <c r="B267" s="822" t="s">
        <v>2622</v>
      </c>
      <c r="C267" s="822" t="s">
        <v>2296</v>
      </c>
      <c r="D267" s="822" t="s">
        <v>3147</v>
      </c>
      <c r="E267" s="822" t="s">
        <v>3148</v>
      </c>
      <c r="F267" s="831">
        <v>803</v>
      </c>
      <c r="G267" s="831">
        <v>110814</v>
      </c>
      <c r="H267" s="831"/>
      <c r="I267" s="831">
        <v>138</v>
      </c>
      <c r="J267" s="831">
        <v>714</v>
      </c>
      <c r="K267" s="831">
        <v>99246</v>
      </c>
      <c r="L267" s="831"/>
      <c r="M267" s="831">
        <v>139</v>
      </c>
      <c r="N267" s="831">
        <v>860</v>
      </c>
      <c r="O267" s="831">
        <v>122980</v>
      </c>
      <c r="P267" s="827"/>
      <c r="Q267" s="832">
        <v>143</v>
      </c>
    </row>
    <row r="268" spans="1:17" ht="14.45" customHeight="1" x14ac:dyDescent="0.2">
      <c r="A268" s="821" t="s">
        <v>3118</v>
      </c>
      <c r="B268" s="822" t="s">
        <v>2622</v>
      </c>
      <c r="C268" s="822" t="s">
        <v>2296</v>
      </c>
      <c r="D268" s="822" t="s">
        <v>3149</v>
      </c>
      <c r="E268" s="822" t="s">
        <v>3150</v>
      </c>
      <c r="F268" s="831">
        <v>54</v>
      </c>
      <c r="G268" s="831">
        <v>4968</v>
      </c>
      <c r="H268" s="831"/>
      <c r="I268" s="831">
        <v>92</v>
      </c>
      <c r="J268" s="831">
        <v>57</v>
      </c>
      <c r="K268" s="831">
        <v>5301</v>
      </c>
      <c r="L268" s="831"/>
      <c r="M268" s="831">
        <v>93</v>
      </c>
      <c r="N268" s="831">
        <v>43</v>
      </c>
      <c r="O268" s="831">
        <v>4300</v>
      </c>
      <c r="P268" s="827"/>
      <c r="Q268" s="832">
        <v>100</v>
      </c>
    </row>
    <row r="269" spans="1:17" ht="14.45" customHeight="1" x14ac:dyDescent="0.2">
      <c r="A269" s="821" t="s">
        <v>3118</v>
      </c>
      <c r="B269" s="822" t="s">
        <v>2622</v>
      </c>
      <c r="C269" s="822" t="s">
        <v>2296</v>
      </c>
      <c r="D269" s="822" t="s">
        <v>3151</v>
      </c>
      <c r="E269" s="822" t="s">
        <v>3152</v>
      </c>
      <c r="F269" s="831">
        <v>21</v>
      </c>
      <c r="G269" s="831">
        <v>2940</v>
      </c>
      <c r="H269" s="831"/>
      <c r="I269" s="831">
        <v>140</v>
      </c>
      <c r="J269" s="831">
        <v>26</v>
      </c>
      <c r="K269" s="831">
        <v>3666</v>
      </c>
      <c r="L269" s="831"/>
      <c r="M269" s="831">
        <v>141</v>
      </c>
      <c r="N269" s="831">
        <v>21</v>
      </c>
      <c r="O269" s="831">
        <v>3024</v>
      </c>
      <c r="P269" s="827"/>
      <c r="Q269" s="832">
        <v>144</v>
      </c>
    </row>
    <row r="270" spans="1:17" ht="14.45" customHeight="1" x14ac:dyDescent="0.2">
      <c r="A270" s="821" t="s">
        <v>3118</v>
      </c>
      <c r="B270" s="822" t="s">
        <v>2622</v>
      </c>
      <c r="C270" s="822" t="s">
        <v>2296</v>
      </c>
      <c r="D270" s="822" t="s">
        <v>3153</v>
      </c>
      <c r="E270" s="822" t="s">
        <v>3154</v>
      </c>
      <c r="F270" s="831">
        <v>88</v>
      </c>
      <c r="G270" s="831">
        <v>5896</v>
      </c>
      <c r="H270" s="831"/>
      <c r="I270" s="831">
        <v>67</v>
      </c>
      <c r="J270" s="831">
        <v>6</v>
      </c>
      <c r="K270" s="831">
        <v>402</v>
      </c>
      <c r="L270" s="831"/>
      <c r="M270" s="831">
        <v>67</v>
      </c>
      <c r="N270" s="831">
        <v>57</v>
      </c>
      <c r="O270" s="831">
        <v>3876</v>
      </c>
      <c r="P270" s="827"/>
      <c r="Q270" s="832">
        <v>68</v>
      </c>
    </row>
    <row r="271" spans="1:17" ht="14.45" customHeight="1" x14ac:dyDescent="0.2">
      <c r="A271" s="821" t="s">
        <v>3118</v>
      </c>
      <c r="B271" s="822" t="s">
        <v>2622</v>
      </c>
      <c r="C271" s="822" t="s">
        <v>2296</v>
      </c>
      <c r="D271" s="822" t="s">
        <v>3059</v>
      </c>
      <c r="E271" s="822" t="s">
        <v>3060</v>
      </c>
      <c r="F271" s="831">
        <v>5</v>
      </c>
      <c r="G271" s="831">
        <v>1645</v>
      </c>
      <c r="H271" s="831"/>
      <c r="I271" s="831">
        <v>329</v>
      </c>
      <c r="J271" s="831">
        <v>3</v>
      </c>
      <c r="K271" s="831">
        <v>987</v>
      </c>
      <c r="L271" s="831"/>
      <c r="M271" s="831">
        <v>329</v>
      </c>
      <c r="N271" s="831">
        <v>3</v>
      </c>
      <c r="O271" s="831">
        <v>990</v>
      </c>
      <c r="P271" s="827"/>
      <c r="Q271" s="832">
        <v>330</v>
      </c>
    </row>
    <row r="272" spans="1:17" ht="14.45" customHeight="1" x14ac:dyDescent="0.2">
      <c r="A272" s="821" t="s">
        <v>3118</v>
      </c>
      <c r="B272" s="822" t="s">
        <v>2622</v>
      </c>
      <c r="C272" s="822" t="s">
        <v>2296</v>
      </c>
      <c r="D272" s="822" t="s">
        <v>3155</v>
      </c>
      <c r="E272" s="822" t="s">
        <v>3156</v>
      </c>
      <c r="F272" s="831"/>
      <c r="G272" s="831"/>
      <c r="H272" s="831"/>
      <c r="I272" s="831"/>
      <c r="J272" s="831"/>
      <c r="K272" s="831"/>
      <c r="L272" s="831"/>
      <c r="M272" s="831"/>
      <c r="N272" s="831">
        <v>0</v>
      </c>
      <c r="O272" s="831">
        <v>0</v>
      </c>
      <c r="P272" s="827"/>
      <c r="Q272" s="832"/>
    </row>
    <row r="273" spans="1:17" ht="14.45" customHeight="1" x14ac:dyDescent="0.2">
      <c r="A273" s="821" t="s">
        <v>3118</v>
      </c>
      <c r="B273" s="822" t="s">
        <v>2622</v>
      </c>
      <c r="C273" s="822" t="s">
        <v>2296</v>
      </c>
      <c r="D273" s="822" t="s">
        <v>3157</v>
      </c>
      <c r="E273" s="822" t="s">
        <v>3158</v>
      </c>
      <c r="F273" s="831">
        <v>49</v>
      </c>
      <c r="G273" s="831">
        <v>2548</v>
      </c>
      <c r="H273" s="831"/>
      <c r="I273" s="831">
        <v>52</v>
      </c>
      <c r="J273" s="831">
        <v>104</v>
      </c>
      <c r="K273" s="831">
        <v>5408</v>
      </c>
      <c r="L273" s="831"/>
      <c r="M273" s="831">
        <v>52</v>
      </c>
      <c r="N273" s="831">
        <v>65</v>
      </c>
      <c r="O273" s="831">
        <v>3445</v>
      </c>
      <c r="P273" s="827"/>
      <c r="Q273" s="832">
        <v>53</v>
      </c>
    </row>
    <row r="274" spans="1:17" ht="14.45" customHeight="1" x14ac:dyDescent="0.2">
      <c r="A274" s="821" t="s">
        <v>3118</v>
      </c>
      <c r="B274" s="822" t="s">
        <v>2622</v>
      </c>
      <c r="C274" s="822" t="s">
        <v>2296</v>
      </c>
      <c r="D274" s="822" t="s">
        <v>3159</v>
      </c>
      <c r="E274" s="822" t="s">
        <v>3160</v>
      </c>
      <c r="F274" s="831">
        <v>1</v>
      </c>
      <c r="G274" s="831">
        <v>131</v>
      </c>
      <c r="H274" s="831"/>
      <c r="I274" s="831">
        <v>131</v>
      </c>
      <c r="J274" s="831"/>
      <c r="K274" s="831"/>
      <c r="L274" s="831"/>
      <c r="M274" s="831"/>
      <c r="N274" s="831"/>
      <c r="O274" s="831"/>
      <c r="P274" s="827"/>
      <c r="Q274" s="832"/>
    </row>
    <row r="275" spans="1:17" ht="14.45" customHeight="1" x14ac:dyDescent="0.2">
      <c r="A275" s="821" t="s">
        <v>3118</v>
      </c>
      <c r="B275" s="822" t="s">
        <v>2622</v>
      </c>
      <c r="C275" s="822" t="s">
        <v>2296</v>
      </c>
      <c r="D275" s="822" t="s">
        <v>3161</v>
      </c>
      <c r="E275" s="822" t="s">
        <v>3162</v>
      </c>
      <c r="F275" s="831"/>
      <c r="G275" s="831"/>
      <c r="H275" s="831"/>
      <c r="I275" s="831"/>
      <c r="J275" s="831"/>
      <c r="K275" s="831"/>
      <c r="L275" s="831"/>
      <c r="M275" s="831"/>
      <c r="N275" s="831">
        <v>3</v>
      </c>
      <c r="O275" s="831">
        <v>666</v>
      </c>
      <c r="P275" s="827"/>
      <c r="Q275" s="832">
        <v>222</v>
      </c>
    </row>
    <row r="276" spans="1:17" ht="14.45" customHeight="1" x14ac:dyDescent="0.2">
      <c r="A276" s="821" t="s">
        <v>3118</v>
      </c>
      <c r="B276" s="822" t="s">
        <v>2622</v>
      </c>
      <c r="C276" s="822" t="s">
        <v>2296</v>
      </c>
      <c r="D276" s="822" t="s">
        <v>3163</v>
      </c>
      <c r="E276" s="822" t="s">
        <v>3164</v>
      </c>
      <c r="F276" s="831">
        <v>10</v>
      </c>
      <c r="G276" s="831">
        <v>6150</v>
      </c>
      <c r="H276" s="831"/>
      <c r="I276" s="831">
        <v>615</v>
      </c>
      <c r="J276" s="831">
        <v>9</v>
      </c>
      <c r="K276" s="831">
        <v>5553</v>
      </c>
      <c r="L276" s="831"/>
      <c r="M276" s="831">
        <v>617</v>
      </c>
      <c r="N276" s="831">
        <v>2</v>
      </c>
      <c r="O276" s="831">
        <v>1252</v>
      </c>
      <c r="P276" s="827"/>
      <c r="Q276" s="832">
        <v>626</v>
      </c>
    </row>
    <row r="277" spans="1:17" ht="14.45" customHeight="1" x14ac:dyDescent="0.2">
      <c r="A277" s="821" t="s">
        <v>3118</v>
      </c>
      <c r="B277" s="822" t="s">
        <v>2622</v>
      </c>
      <c r="C277" s="822" t="s">
        <v>2296</v>
      </c>
      <c r="D277" s="822" t="s">
        <v>3165</v>
      </c>
      <c r="E277" s="822" t="s">
        <v>3166</v>
      </c>
      <c r="F277" s="831">
        <v>0</v>
      </c>
      <c r="G277" s="831">
        <v>0</v>
      </c>
      <c r="H277" s="831"/>
      <c r="I277" s="831"/>
      <c r="J277" s="831"/>
      <c r="K277" s="831"/>
      <c r="L277" s="831"/>
      <c r="M277" s="831"/>
      <c r="N277" s="831"/>
      <c r="O277" s="831"/>
      <c r="P277" s="827"/>
      <c r="Q277" s="832"/>
    </row>
    <row r="278" spans="1:17" ht="14.45" customHeight="1" x14ac:dyDescent="0.2">
      <c r="A278" s="821" t="s">
        <v>3118</v>
      </c>
      <c r="B278" s="822" t="s">
        <v>2622</v>
      </c>
      <c r="C278" s="822" t="s">
        <v>2296</v>
      </c>
      <c r="D278" s="822" t="s">
        <v>3167</v>
      </c>
      <c r="E278" s="822" t="s">
        <v>3168</v>
      </c>
      <c r="F278" s="831">
        <v>1</v>
      </c>
      <c r="G278" s="831">
        <v>275</v>
      </c>
      <c r="H278" s="831"/>
      <c r="I278" s="831">
        <v>275</v>
      </c>
      <c r="J278" s="831"/>
      <c r="K278" s="831"/>
      <c r="L278" s="831"/>
      <c r="M278" s="831"/>
      <c r="N278" s="831"/>
      <c r="O278" s="831"/>
      <c r="P278" s="827"/>
      <c r="Q278" s="832"/>
    </row>
    <row r="279" spans="1:17" ht="14.45" customHeight="1" x14ac:dyDescent="0.2">
      <c r="A279" s="821" t="s">
        <v>3118</v>
      </c>
      <c r="B279" s="822" t="s">
        <v>2622</v>
      </c>
      <c r="C279" s="822" t="s">
        <v>2296</v>
      </c>
      <c r="D279" s="822" t="s">
        <v>3169</v>
      </c>
      <c r="E279" s="822" t="s">
        <v>3170</v>
      </c>
      <c r="F279" s="831">
        <v>189</v>
      </c>
      <c r="G279" s="831">
        <v>8883</v>
      </c>
      <c r="H279" s="831"/>
      <c r="I279" s="831">
        <v>47</v>
      </c>
      <c r="J279" s="831">
        <v>149</v>
      </c>
      <c r="K279" s="831">
        <v>7003</v>
      </c>
      <c r="L279" s="831"/>
      <c r="M279" s="831">
        <v>47</v>
      </c>
      <c r="N279" s="831">
        <v>156</v>
      </c>
      <c r="O279" s="831">
        <v>7488</v>
      </c>
      <c r="P279" s="827"/>
      <c r="Q279" s="832">
        <v>48</v>
      </c>
    </row>
    <row r="280" spans="1:17" ht="14.45" customHeight="1" x14ac:dyDescent="0.2">
      <c r="A280" s="821" t="s">
        <v>3118</v>
      </c>
      <c r="B280" s="822" t="s">
        <v>2622</v>
      </c>
      <c r="C280" s="822" t="s">
        <v>2296</v>
      </c>
      <c r="D280" s="822" t="s">
        <v>2623</v>
      </c>
      <c r="E280" s="822" t="s">
        <v>2624</v>
      </c>
      <c r="F280" s="831">
        <v>20</v>
      </c>
      <c r="G280" s="831">
        <v>29920</v>
      </c>
      <c r="H280" s="831"/>
      <c r="I280" s="831">
        <v>1496</v>
      </c>
      <c r="J280" s="831">
        <v>16</v>
      </c>
      <c r="K280" s="831">
        <v>23968</v>
      </c>
      <c r="L280" s="831"/>
      <c r="M280" s="831">
        <v>1498</v>
      </c>
      <c r="N280" s="831">
        <v>2</v>
      </c>
      <c r="O280" s="831">
        <v>3008</v>
      </c>
      <c r="P280" s="827"/>
      <c r="Q280" s="832">
        <v>1504</v>
      </c>
    </row>
    <row r="281" spans="1:17" ht="14.45" customHeight="1" x14ac:dyDescent="0.2">
      <c r="A281" s="821" t="s">
        <v>3118</v>
      </c>
      <c r="B281" s="822" t="s">
        <v>2622</v>
      </c>
      <c r="C281" s="822" t="s">
        <v>2296</v>
      </c>
      <c r="D281" s="822" t="s">
        <v>2625</v>
      </c>
      <c r="E281" s="822" t="s">
        <v>2626</v>
      </c>
      <c r="F281" s="831">
        <v>39</v>
      </c>
      <c r="G281" s="831">
        <v>12831</v>
      </c>
      <c r="H281" s="831"/>
      <c r="I281" s="831">
        <v>329</v>
      </c>
      <c r="J281" s="831">
        <v>63</v>
      </c>
      <c r="K281" s="831">
        <v>20853</v>
      </c>
      <c r="L281" s="831"/>
      <c r="M281" s="831">
        <v>331</v>
      </c>
      <c r="N281" s="831">
        <v>35</v>
      </c>
      <c r="O281" s="831">
        <v>11865</v>
      </c>
      <c r="P281" s="827"/>
      <c r="Q281" s="832">
        <v>339</v>
      </c>
    </row>
    <row r="282" spans="1:17" ht="14.45" customHeight="1" x14ac:dyDescent="0.2">
      <c r="A282" s="821" t="s">
        <v>3118</v>
      </c>
      <c r="B282" s="822" t="s">
        <v>2622</v>
      </c>
      <c r="C282" s="822" t="s">
        <v>2296</v>
      </c>
      <c r="D282" s="822" t="s">
        <v>3171</v>
      </c>
      <c r="E282" s="822" t="s">
        <v>3172</v>
      </c>
      <c r="F282" s="831">
        <v>4</v>
      </c>
      <c r="G282" s="831">
        <v>3564</v>
      </c>
      <c r="H282" s="831"/>
      <c r="I282" s="831">
        <v>891</v>
      </c>
      <c r="J282" s="831">
        <v>6</v>
      </c>
      <c r="K282" s="831">
        <v>5364</v>
      </c>
      <c r="L282" s="831"/>
      <c r="M282" s="831">
        <v>894</v>
      </c>
      <c r="N282" s="831">
        <v>4</v>
      </c>
      <c r="O282" s="831">
        <v>3636</v>
      </c>
      <c r="P282" s="827"/>
      <c r="Q282" s="832">
        <v>909</v>
      </c>
    </row>
    <row r="283" spans="1:17" ht="14.45" customHeight="1" x14ac:dyDescent="0.2">
      <c r="A283" s="821" t="s">
        <v>3118</v>
      </c>
      <c r="B283" s="822" t="s">
        <v>2622</v>
      </c>
      <c r="C283" s="822" t="s">
        <v>2296</v>
      </c>
      <c r="D283" s="822" t="s">
        <v>3173</v>
      </c>
      <c r="E283" s="822" t="s">
        <v>3174</v>
      </c>
      <c r="F283" s="831">
        <v>871</v>
      </c>
      <c r="G283" s="831">
        <v>228202</v>
      </c>
      <c r="H283" s="831"/>
      <c r="I283" s="831">
        <v>262</v>
      </c>
      <c r="J283" s="831">
        <v>845</v>
      </c>
      <c r="K283" s="831">
        <v>223080</v>
      </c>
      <c r="L283" s="831"/>
      <c r="M283" s="831">
        <v>264</v>
      </c>
      <c r="N283" s="831">
        <v>857</v>
      </c>
      <c r="O283" s="831">
        <v>229676</v>
      </c>
      <c r="P283" s="827"/>
      <c r="Q283" s="832">
        <v>268</v>
      </c>
    </row>
    <row r="284" spans="1:17" ht="14.45" customHeight="1" x14ac:dyDescent="0.2">
      <c r="A284" s="821" t="s">
        <v>3118</v>
      </c>
      <c r="B284" s="822" t="s">
        <v>2622</v>
      </c>
      <c r="C284" s="822" t="s">
        <v>2296</v>
      </c>
      <c r="D284" s="822" t="s">
        <v>3175</v>
      </c>
      <c r="E284" s="822" t="s">
        <v>3176</v>
      </c>
      <c r="F284" s="831">
        <v>11</v>
      </c>
      <c r="G284" s="831">
        <v>1826</v>
      </c>
      <c r="H284" s="831"/>
      <c r="I284" s="831">
        <v>166</v>
      </c>
      <c r="J284" s="831">
        <v>14</v>
      </c>
      <c r="K284" s="831">
        <v>2338</v>
      </c>
      <c r="L284" s="831"/>
      <c r="M284" s="831">
        <v>167</v>
      </c>
      <c r="N284" s="831">
        <v>91</v>
      </c>
      <c r="O284" s="831">
        <v>15379</v>
      </c>
      <c r="P284" s="827"/>
      <c r="Q284" s="832">
        <v>169</v>
      </c>
    </row>
    <row r="285" spans="1:17" ht="14.45" customHeight="1" x14ac:dyDescent="0.2">
      <c r="A285" s="821" t="s">
        <v>3118</v>
      </c>
      <c r="B285" s="822" t="s">
        <v>2622</v>
      </c>
      <c r="C285" s="822" t="s">
        <v>2296</v>
      </c>
      <c r="D285" s="822" t="s">
        <v>3177</v>
      </c>
      <c r="E285" s="822" t="s">
        <v>3178</v>
      </c>
      <c r="F285" s="831"/>
      <c r="G285" s="831"/>
      <c r="H285" s="831"/>
      <c r="I285" s="831"/>
      <c r="J285" s="831"/>
      <c r="K285" s="831"/>
      <c r="L285" s="831"/>
      <c r="M285" s="831"/>
      <c r="N285" s="831">
        <v>17</v>
      </c>
      <c r="O285" s="831">
        <v>21574</v>
      </c>
      <c r="P285" s="827"/>
      <c r="Q285" s="832">
        <v>1269.0588235294117</v>
      </c>
    </row>
    <row r="286" spans="1:17" ht="14.45" customHeight="1" x14ac:dyDescent="0.2">
      <c r="A286" s="821" t="s">
        <v>3118</v>
      </c>
      <c r="B286" s="822" t="s">
        <v>2622</v>
      </c>
      <c r="C286" s="822" t="s">
        <v>2296</v>
      </c>
      <c r="D286" s="822" t="s">
        <v>3179</v>
      </c>
      <c r="E286" s="822" t="s">
        <v>3180</v>
      </c>
      <c r="F286" s="831"/>
      <c r="G286" s="831"/>
      <c r="H286" s="831"/>
      <c r="I286" s="831"/>
      <c r="J286" s="831"/>
      <c r="K286" s="831"/>
      <c r="L286" s="831"/>
      <c r="M286" s="831"/>
      <c r="N286" s="831">
        <v>15</v>
      </c>
      <c r="O286" s="831">
        <v>31980</v>
      </c>
      <c r="P286" s="827"/>
      <c r="Q286" s="832">
        <v>2132</v>
      </c>
    </row>
    <row r="287" spans="1:17" ht="14.45" customHeight="1" x14ac:dyDescent="0.2">
      <c r="A287" s="821" t="s">
        <v>3181</v>
      </c>
      <c r="B287" s="822" t="s">
        <v>2976</v>
      </c>
      <c r="C287" s="822" t="s">
        <v>2296</v>
      </c>
      <c r="D287" s="822" t="s">
        <v>3182</v>
      </c>
      <c r="E287" s="822" t="s">
        <v>3183</v>
      </c>
      <c r="F287" s="831">
        <v>4</v>
      </c>
      <c r="G287" s="831">
        <v>2204</v>
      </c>
      <c r="H287" s="831"/>
      <c r="I287" s="831">
        <v>551</v>
      </c>
      <c r="J287" s="831">
        <v>1</v>
      </c>
      <c r="K287" s="831">
        <v>552</v>
      </c>
      <c r="L287" s="831"/>
      <c r="M287" s="831">
        <v>552</v>
      </c>
      <c r="N287" s="831">
        <v>3</v>
      </c>
      <c r="O287" s="831">
        <v>1665</v>
      </c>
      <c r="P287" s="827"/>
      <c r="Q287" s="832">
        <v>555</v>
      </c>
    </row>
    <row r="288" spans="1:17" ht="14.45" customHeight="1" x14ac:dyDescent="0.2">
      <c r="A288" s="821" t="s">
        <v>3181</v>
      </c>
      <c r="B288" s="822" t="s">
        <v>2976</v>
      </c>
      <c r="C288" s="822" t="s">
        <v>2296</v>
      </c>
      <c r="D288" s="822" t="s">
        <v>3184</v>
      </c>
      <c r="E288" s="822" t="s">
        <v>3185</v>
      </c>
      <c r="F288" s="831">
        <v>9</v>
      </c>
      <c r="G288" s="831">
        <v>5904</v>
      </c>
      <c r="H288" s="831"/>
      <c r="I288" s="831">
        <v>656</v>
      </c>
      <c r="J288" s="831">
        <v>2</v>
      </c>
      <c r="K288" s="831">
        <v>1314</v>
      </c>
      <c r="L288" s="831"/>
      <c r="M288" s="831">
        <v>657</v>
      </c>
      <c r="N288" s="831">
        <v>9</v>
      </c>
      <c r="O288" s="831">
        <v>5940</v>
      </c>
      <c r="P288" s="827"/>
      <c r="Q288" s="832">
        <v>660</v>
      </c>
    </row>
    <row r="289" spans="1:17" ht="14.45" customHeight="1" x14ac:dyDescent="0.2">
      <c r="A289" s="821" t="s">
        <v>3181</v>
      </c>
      <c r="B289" s="822" t="s">
        <v>2976</v>
      </c>
      <c r="C289" s="822" t="s">
        <v>2296</v>
      </c>
      <c r="D289" s="822" t="s">
        <v>3186</v>
      </c>
      <c r="E289" s="822" t="s">
        <v>3187</v>
      </c>
      <c r="F289" s="831">
        <v>9</v>
      </c>
      <c r="G289" s="831">
        <v>5904</v>
      </c>
      <c r="H289" s="831"/>
      <c r="I289" s="831">
        <v>656</v>
      </c>
      <c r="J289" s="831">
        <v>2</v>
      </c>
      <c r="K289" s="831">
        <v>1314</v>
      </c>
      <c r="L289" s="831"/>
      <c r="M289" s="831">
        <v>657</v>
      </c>
      <c r="N289" s="831">
        <v>9</v>
      </c>
      <c r="O289" s="831">
        <v>5940</v>
      </c>
      <c r="P289" s="827"/>
      <c r="Q289" s="832">
        <v>660</v>
      </c>
    </row>
    <row r="290" spans="1:17" ht="14.45" customHeight="1" x14ac:dyDescent="0.2">
      <c r="A290" s="821" t="s">
        <v>3181</v>
      </c>
      <c r="B290" s="822" t="s">
        <v>2976</v>
      </c>
      <c r="C290" s="822" t="s">
        <v>2296</v>
      </c>
      <c r="D290" s="822" t="s">
        <v>3188</v>
      </c>
      <c r="E290" s="822" t="s">
        <v>3189</v>
      </c>
      <c r="F290" s="831">
        <v>18</v>
      </c>
      <c r="G290" s="831">
        <v>5616</v>
      </c>
      <c r="H290" s="831"/>
      <c r="I290" s="831">
        <v>312</v>
      </c>
      <c r="J290" s="831">
        <v>4</v>
      </c>
      <c r="K290" s="831">
        <v>1252</v>
      </c>
      <c r="L290" s="831"/>
      <c r="M290" s="831">
        <v>313</v>
      </c>
      <c r="N290" s="831">
        <v>18</v>
      </c>
      <c r="O290" s="831">
        <v>5652</v>
      </c>
      <c r="P290" s="827"/>
      <c r="Q290" s="832">
        <v>314</v>
      </c>
    </row>
    <row r="291" spans="1:17" ht="14.45" customHeight="1" x14ac:dyDescent="0.2">
      <c r="A291" s="821" t="s">
        <v>3181</v>
      </c>
      <c r="B291" s="822" t="s">
        <v>2976</v>
      </c>
      <c r="C291" s="822" t="s">
        <v>2296</v>
      </c>
      <c r="D291" s="822" t="s">
        <v>3190</v>
      </c>
      <c r="E291" s="822" t="s">
        <v>3191</v>
      </c>
      <c r="F291" s="831">
        <v>9</v>
      </c>
      <c r="G291" s="831">
        <v>5904</v>
      </c>
      <c r="H291" s="831"/>
      <c r="I291" s="831">
        <v>656</v>
      </c>
      <c r="J291" s="831">
        <v>2</v>
      </c>
      <c r="K291" s="831">
        <v>1314</v>
      </c>
      <c r="L291" s="831"/>
      <c r="M291" s="831">
        <v>657</v>
      </c>
      <c r="N291" s="831">
        <v>9</v>
      </c>
      <c r="O291" s="831">
        <v>5940</v>
      </c>
      <c r="P291" s="827"/>
      <c r="Q291" s="832">
        <v>660</v>
      </c>
    </row>
    <row r="292" spans="1:17" ht="14.45" customHeight="1" x14ac:dyDescent="0.2">
      <c r="A292" s="821" t="s">
        <v>3181</v>
      </c>
      <c r="B292" s="822" t="s">
        <v>2976</v>
      </c>
      <c r="C292" s="822" t="s">
        <v>2296</v>
      </c>
      <c r="D292" s="822" t="s">
        <v>3192</v>
      </c>
      <c r="E292" s="822" t="s">
        <v>3193</v>
      </c>
      <c r="F292" s="831">
        <v>9</v>
      </c>
      <c r="G292" s="831">
        <v>5904</v>
      </c>
      <c r="H292" s="831"/>
      <c r="I292" s="831">
        <v>656</v>
      </c>
      <c r="J292" s="831">
        <v>2</v>
      </c>
      <c r="K292" s="831">
        <v>1314</v>
      </c>
      <c r="L292" s="831"/>
      <c r="M292" s="831">
        <v>657</v>
      </c>
      <c r="N292" s="831">
        <v>9</v>
      </c>
      <c r="O292" s="831">
        <v>5940</v>
      </c>
      <c r="P292" s="827"/>
      <c r="Q292" s="832">
        <v>660</v>
      </c>
    </row>
    <row r="293" spans="1:17" ht="14.45" customHeight="1" x14ac:dyDescent="0.2">
      <c r="A293" s="821" t="s">
        <v>3181</v>
      </c>
      <c r="B293" s="822" t="s">
        <v>2976</v>
      </c>
      <c r="C293" s="822" t="s">
        <v>2296</v>
      </c>
      <c r="D293" s="822" t="s">
        <v>3194</v>
      </c>
      <c r="E293" s="822" t="s">
        <v>3195</v>
      </c>
      <c r="F293" s="831">
        <v>9</v>
      </c>
      <c r="G293" s="831">
        <v>12600</v>
      </c>
      <c r="H293" s="831"/>
      <c r="I293" s="831">
        <v>1400</v>
      </c>
      <c r="J293" s="831">
        <v>2</v>
      </c>
      <c r="K293" s="831">
        <v>2802</v>
      </c>
      <c r="L293" s="831"/>
      <c r="M293" s="831">
        <v>1401</v>
      </c>
      <c r="N293" s="831">
        <v>9</v>
      </c>
      <c r="O293" s="831">
        <v>12636</v>
      </c>
      <c r="P293" s="827"/>
      <c r="Q293" s="832">
        <v>1404</v>
      </c>
    </row>
    <row r="294" spans="1:17" ht="14.45" customHeight="1" x14ac:dyDescent="0.2">
      <c r="A294" s="821" t="s">
        <v>3181</v>
      </c>
      <c r="B294" s="822" t="s">
        <v>2976</v>
      </c>
      <c r="C294" s="822" t="s">
        <v>2296</v>
      </c>
      <c r="D294" s="822" t="s">
        <v>3196</v>
      </c>
      <c r="E294" s="822" t="s">
        <v>3197</v>
      </c>
      <c r="F294" s="831">
        <v>2</v>
      </c>
      <c r="G294" s="831">
        <v>2046</v>
      </c>
      <c r="H294" s="831"/>
      <c r="I294" s="831">
        <v>1023</v>
      </c>
      <c r="J294" s="831"/>
      <c r="K294" s="831"/>
      <c r="L294" s="831"/>
      <c r="M294" s="831"/>
      <c r="N294" s="831">
        <v>3</v>
      </c>
      <c r="O294" s="831">
        <v>3087</v>
      </c>
      <c r="P294" s="827"/>
      <c r="Q294" s="832">
        <v>1029</v>
      </c>
    </row>
    <row r="295" spans="1:17" ht="14.45" customHeight="1" x14ac:dyDescent="0.2">
      <c r="A295" s="821" t="s">
        <v>3181</v>
      </c>
      <c r="B295" s="822" t="s">
        <v>2976</v>
      </c>
      <c r="C295" s="822" t="s">
        <v>2296</v>
      </c>
      <c r="D295" s="822" t="s">
        <v>3198</v>
      </c>
      <c r="E295" s="822" t="s">
        <v>3199</v>
      </c>
      <c r="F295" s="831">
        <v>1</v>
      </c>
      <c r="G295" s="831">
        <v>190</v>
      </c>
      <c r="H295" s="831"/>
      <c r="I295" s="831">
        <v>190</v>
      </c>
      <c r="J295" s="831"/>
      <c r="K295" s="831"/>
      <c r="L295" s="831"/>
      <c r="M295" s="831"/>
      <c r="N295" s="831">
        <v>1</v>
      </c>
      <c r="O295" s="831">
        <v>191</v>
      </c>
      <c r="P295" s="827"/>
      <c r="Q295" s="832">
        <v>191</v>
      </c>
    </row>
    <row r="296" spans="1:17" ht="14.45" customHeight="1" x14ac:dyDescent="0.2">
      <c r="A296" s="821" t="s">
        <v>3181</v>
      </c>
      <c r="B296" s="822" t="s">
        <v>2628</v>
      </c>
      <c r="C296" s="822" t="s">
        <v>2296</v>
      </c>
      <c r="D296" s="822" t="s">
        <v>3200</v>
      </c>
      <c r="E296" s="822" t="s">
        <v>3201</v>
      </c>
      <c r="F296" s="831">
        <v>2</v>
      </c>
      <c r="G296" s="831">
        <v>24</v>
      </c>
      <c r="H296" s="831"/>
      <c r="I296" s="831">
        <v>12</v>
      </c>
      <c r="J296" s="831">
        <v>1</v>
      </c>
      <c r="K296" s="831">
        <v>12</v>
      </c>
      <c r="L296" s="831"/>
      <c r="M296" s="831">
        <v>12</v>
      </c>
      <c r="N296" s="831">
        <v>3</v>
      </c>
      <c r="O296" s="831">
        <v>39</v>
      </c>
      <c r="P296" s="827"/>
      <c r="Q296" s="832">
        <v>13</v>
      </c>
    </row>
    <row r="297" spans="1:17" ht="14.45" customHeight="1" x14ac:dyDescent="0.2">
      <c r="A297" s="821" t="s">
        <v>3181</v>
      </c>
      <c r="B297" s="822" t="s">
        <v>2628</v>
      </c>
      <c r="C297" s="822" t="s">
        <v>2296</v>
      </c>
      <c r="D297" s="822" t="s">
        <v>3202</v>
      </c>
      <c r="E297" s="822" t="s">
        <v>3203</v>
      </c>
      <c r="F297" s="831">
        <v>8</v>
      </c>
      <c r="G297" s="831">
        <v>3808</v>
      </c>
      <c r="H297" s="831"/>
      <c r="I297" s="831">
        <v>476</v>
      </c>
      <c r="J297" s="831">
        <v>4</v>
      </c>
      <c r="K297" s="831">
        <v>1920</v>
      </c>
      <c r="L297" s="831"/>
      <c r="M297" s="831">
        <v>480</v>
      </c>
      <c r="N297" s="831">
        <v>12</v>
      </c>
      <c r="O297" s="831">
        <v>5856</v>
      </c>
      <c r="P297" s="827"/>
      <c r="Q297" s="832">
        <v>488</v>
      </c>
    </row>
    <row r="298" spans="1:17" ht="14.45" customHeight="1" thickBot="1" x14ac:dyDescent="0.25">
      <c r="A298" s="813" t="s">
        <v>3204</v>
      </c>
      <c r="B298" s="814" t="s">
        <v>2622</v>
      </c>
      <c r="C298" s="814" t="s">
        <v>2296</v>
      </c>
      <c r="D298" s="814" t="s">
        <v>3149</v>
      </c>
      <c r="E298" s="814" t="s">
        <v>3150</v>
      </c>
      <c r="F298" s="833"/>
      <c r="G298" s="833"/>
      <c r="H298" s="833"/>
      <c r="I298" s="833"/>
      <c r="J298" s="833"/>
      <c r="K298" s="833"/>
      <c r="L298" s="833"/>
      <c r="M298" s="833"/>
      <c r="N298" s="833">
        <v>1</v>
      </c>
      <c r="O298" s="833">
        <v>100</v>
      </c>
      <c r="P298" s="819"/>
      <c r="Q298" s="834">
        <v>100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3B843910-FEDE-4E05-919E-E08EEBB99C59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8669</v>
      </c>
      <c r="D3" s="193">
        <f>SUBTOTAL(9,D6:D1048576)</f>
        <v>8253</v>
      </c>
      <c r="E3" s="193">
        <f>SUBTOTAL(9,E6:E1048576)</f>
        <v>8494</v>
      </c>
      <c r="F3" s="194">
        <f>IF(OR(E3=0,D3=0),"",E3/D3)</f>
        <v>1.0292015024839452</v>
      </c>
      <c r="G3" s="387">
        <f>SUBTOTAL(9,G6:G1048576)</f>
        <v>32916.31338</v>
      </c>
      <c r="H3" s="388">
        <f>SUBTOTAL(9,H6:H1048576)</f>
        <v>33886.633499999996</v>
      </c>
      <c r="I3" s="388">
        <f>SUBTOTAL(9,I6:I1048576)</f>
        <v>35436.46553999999</v>
      </c>
      <c r="J3" s="194">
        <f>IF(OR(I3=0,H3=0),"",I3/H3)</f>
        <v>1.0457357925507706</v>
      </c>
      <c r="K3" s="387">
        <f>SUBTOTAL(9,K6:K1048576)</f>
        <v>7596.18</v>
      </c>
      <c r="L3" s="388">
        <f>SUBTOTAL(9,L6:L1048576)</f>
        <v>7855.1</v>
      </c>
      <c r="M3" s="388">
        <f>SUBTOTAL(9,M6:M1048576)</f>
        <v>8083.88</v>
      </c>
      <c r="N3" s="195">
        <f>IF(OR(M3=0,E3=0),"",M3*1000/E3)</f>
        <v>951.71650576877801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8"/>
      <c r="B5" s="969"/>
      <c r="C5" s="976">
        <v>2019</v>
      </c>
      <c r="D5" s="976">
        <v>2020</v>
      </c>
      <c r="E5" s="976">
        <v>2021</v>
      </c>
      <c r="F5" s="977" t="s">
        <v>2</v>
      </c>
      <c r="G5" s="987">
        <v>2019</v>
      </c>
      <c r="H5" s="976">
        <v>2020</v>
      </c>
      <c r="I5" s="976">
        <v>2021</v>
      </c>
      <c r="J5" s="977" t="s">
        <v>2</v>
      </c>
      <c r="K5" s="987">
        <v>2019</v>
      </c>
      <c r="L5" s="976">
        <v>2020</v>
      </c>
      <c r="M5" s="976">
        <v>2021</v>
      </c>
      <c r="N5" s="988" t="s">
        <v>92</v>
      </c>
    </row>
    <row r="6" spans="1:14" ht="14.45" customHeight="1" x14ac:dyDescent="0.2">
      <c r="A6" s="970" t="s">
        <v>2400</v>
      </c>
      <c r="B6" s="973" t="s">
        <v>3206</v>
      </c>
      <c r="C6" s="978">
        <v>5872</v>
      </c>
      <c r="D6" s="979">
        <v>5240</v>
      </c>
      <c r="E6" s="979">
        <v>4988</v>
      </c>
      <c r="F6" s="984"/>
      <c r="G6" s="978">
        <v>5042.3530799999999</v>
      </c>
      <c r="H6" s="979">
        <v>4521.5730000000021</v>
      </c>
      <c r="I6" s="979">
        <v>4320.1335799999988</v>
      </c>
      <c r="J6" s="984"/>
      <c r="K6" s="978">
        <v>352.32</v>
      </c>
      <c r="L6" s="979">
        <v>314.39999999999998</v>
      </c>
      <c r="M6" s="979">
        <v>299.27999999999997</v>
      </c>
      <c r="N6" s="989">
        <v>60</v>
      </c>
    </row>
    <row r="7" spans="1:14" ht="14.45" customHeight="1" x14ac:dyDescent="0.2">
      <c r="A7" s="971" t="s">
        <v>2378</v>
      </c>
      <c r="B7" s="974" t="s">
        <v>3206</v>
      </c>
      <c r="C7" s="980">
        <v>550</v>
      </c>
      <c r="D7" s="981">
        <v>480</v>
      </c>
      <c r="E7" s="981">
        <v>691</v>
      </c>
      <c r="F7" s="985"/>
      <c r="G7" s="980">
        <v>89.59499999999997</v>
      </c>
      <c r="H7" s="981">
        <v>93.938400000000016</v>
      </c>
      <c r="I7" s="981">
        <v>115.67339999999994</v>
      </c>
      <c r="J7" s="985"/>
      <c r="K7" s="980">
        <v>22.86</v>
      </c>
      <c r="L7" s="981">
        <v>14.7</v>
      </c>
      <c r="M7" s="981">
        <v>12.6</v>
      </c>
      <c r="N7" s="990">
        <v>18.234442836468887</v>
      </c>
    </row>
    <row r="8" spans="1:14" ht="14.45" customHeight="1" x14ac:dyDescent="0.2">
      <c r="A8" s="971" t="s">
        <v>2481</v>
      </c>
      <c r="B8" s="974" t="s">
        <v>3207</v>
      </c>
      <c r="C8" s="980">
        <v>83</v>
      </c>
      <c r="D8" s="981">
        <v>81</v>
      </c>
      <c r="E8" s="981">
        <v>105</v>
      </c>
      <c r="F8" s="985"/>
      <c r="G8" s="980">
        <v>2164.1102999999998</v>
      </c>
      <c r="H8" s="981">
        <v>2112.2702999999997</v>
      </c>
      <c r="I8" s="981">
        <v>2738.3940000000007</v>
      </c>
      <c r="J8" s="985"/>
      <c r="K8" s="980">
        <v>664</v>
      </c>
      <c r="L8" s="981">
        <v>648</v>
      </c>
      <c r="M8" s="981">
        <v>840</v>
      </c>
      <c r="N8" s="990">
        <v>8000</v>
      </c>
    </row>
    <row r="9" spans="1:14" ht="14.45" customHeight="1" x14ac:dyDescent="0.2">
      <c r="A9" s="971" t="s">
        <v>2513</v>
      </c>
      <c r="B9" s="974" t="s">
        <v>3207</v>
      </c>
      <c r="C9" s="980">
        <v>653</v>
      </c>
      <c r="D9" s="981">
        <v>620</v>
      </c>
      <c r="E9" s="981">
        <v>614</v>
      </c>
      <c r="F9" s="985"/>
      <c r="G9" s="980">
        <v>14539.732199999999</v>
      </c>
      <c r="H9" s="981">
        <v>13807.576800000001</v>
      </c>
      <c r="I9" s="981">
        <v>13737.815459999994</v>
      </c>
      <c r="J9" s="985"/>
      <c r="K9" s="980">
        <v>3918</v>
      </c>
      <c r="L9" s="981">
        <v>3720</v>
      </c>
      <c r="M9" s="981">
        <v>3684</v>
      </c>
      <c r="N9" s="990">
        <v>6000</v>
      </c>
    </row>
    <row r="10" spans="1:14" ht="14.45" customHeight="1" x14ac:dyDescent="0.2">
      <c r="A10" s="971" t="s">
        <v>2483</v>
      </c>
      <c r="B10" s="974" t="s">
        <v>3207</v>
      </c>
      <c r="C10" s="980">
        <v>376</v>
      </c>
      <c r="D10" s="981">
        <v>442</v>
      </c>
      <c r="E10" s="981">
        <v>384</v>
      </c>
      <c r="F10" s="985"/>
      <c r="G10" s="980">
        <v>4628.2571999999991</v>
      </c>
      <c r="H10" s="981">
        <v>5442.6761999999972</v>
      </c>
      <c r="I10" s="981">
        <v>4729.4360999999999</v>
      </c>
      <c r="J10" s="985"/>
      <c r="K10" s="980">
        <v>1504</v>
      </c>
      <c r="L10" s="981">
        <v>1768</v>
      </c>
      <c r="M10" s="981">
        <v>1536</v>
      </c>
      <c r="N10" s="990">
        <v>4000</v>
      </c>
    </row>
    <row r="11" spans="1:14" ht="14.45" customHeight="1" thickBot="1" x14ac:dyDescent="0.25">
      <c r="A11" s="972" t="s">
        <v>2503</v>
      </c>
      <c r="B11" s="975" t="s">
        <v>3207</v>
      </c>
      <c r="C11" s="982">
        <v>1135</v>
      </c>
      <c r="D11" s="983">
        <v>1390</v>
      </c>
      <c r="E11" s="983">
        <v>1712</v>
      </c>
      <c r="F11" s="986"/>
      <c r="G11" s="982">
        <v>6452.2655999999988</v>
      </c>
      <c r="H11" s="983">
        <v>7908.5987999999998</v>
      </c>
      <c r="I11" s="983">
        <v>9795.0130000000008</v>
      </c>
      <c r="J11" s="986"/>
      <c r="K11" s="982">
        <v>1135</v>
      </c>
      <c r="L11" s="983">
        <v>1390</v>
      </c>
      <c r="M11" s="983">
        <v>1712</v>
      </c>
      <c r="N11" s="991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D1D4ED38-79BB-4A5E-9A6B-00A61852CA39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0.538305922006451</v>
      </c>
      <c r="C4" s="322">
        <f t="shared" ref="C4:M4" si="0">(C10+C8)/C6</f>
        <v>0.52312102035696628</v>
      </c>
      <c r="D4" s="322">
        <f t="shared" si="0"/>
        <v>0.7404359641118351</v>
      </c>
      <c r="E4" s="322">
        <f t="shared" si="0"/>
        <v>0.60025737677683322</v>
      </c>
      <c r="F4" s="322">
        <f t="shared" si="0"/>
        <v>0.61378117916250996</v>
      </c>
      <c r="G4" s="322">
        <f t="shared" si="0"/>
        <v>0.63408098304955385</v>
      </c>
      <c r="H4" s="322">
        <f t="shared" si="0"/>
        <v>0.65201648402300205</v>
      </c>
      <c r="I4" s="322">
        <f t="shared" si="0"/>
        <v>8.8993838198658456E-3</v>
      </c>
      <c r="J4" s="322">
        <f t="shared" si="0"/>
        <v>8.8993838198658456E-3</v>
      </c>
      <c r="K4" s="322">
        <f t="shared" si="0"/>
        <v>8.8993838198658456E-3</v>
      </c>
      <c r="L4" s="322">
        <f t="shared" si="0"/>
        <v>8.8993838198658456E-3</v>
      </c>
      <c r="M4" s="322">
        <f t="shared" si="0"/>
        <v>8.8993838198658456E-3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7980.5531100000007</v>
      </c>
      <c r="C5" s="322">
        <f>IF(ISERROR(VLOOKUP($A5,'Man Tab'!$A:$Q,COLUMN()+2,0)),0,VLOOKUP($A5,'Man Tab'!$A:$Q,COLUMN()+2,0))</f>
        <v>8176.5571399999999</v>
      </c>
      <c r="D5" s="322">
        <f>IF(ISERROR(VLOOKUP($A5,'Man Tab'!$A:$Q,COLUMN()+2,0)),0,VLOOKUP($A5,'Man Tab'!$A:$Q,COLUMN()+2,0))</f>
        <v>7732.7598499999995</v>
      </c>
      <c r="E5" s="322">
        <f>IF(ISERROR(VLOOKUP($A5,'Man Tab'!$A:$Q,COLUMN()+2,0)),0,VLOOKUP($A5,'Man Tab'!$A:$Q,COLUMN()+2,0))</f>
        <v>14372.82835</v>
      </c>
      <c r="F5" s="322">
        <f>IF(ISERROR(VLOOKUP($A5,'Man Tab'!$A:$Q,COLUMN()+2,0)),0,VLOOKUP($A5,'Man Tab'!$A:$Q,COLUMN()+2,0))</f>
        <v>8168.4841399999996</v>
      </c>
      <c r="G5" s="322">
        <f>IF(ISERROR(VLOOKUP($A5,'Man Tab'!$A:$Q,COLUMN()+2,0)),0,VLOOKUP($A5,'Man Tab'!$A:$Q,COLUMN()+2,0))</f>
        <v>8251.8845999999994</v>
      </c>
      <c r="H5" s="322">
        <f>IF(ISERROR(VLOOKUP($A5,'Man Tab'!$A:$Q,COLUMN()+2,0)),0,VLOOKUP($A5,'Man Tab'!$A:$Q,COLUMN()+2,0))</f>
        <v>9656.0592400000005</v>
      </c>
      <c r="I5" s="322">
        <f>IF(ISERROR(VLOOKUP($A5,'Man Tab'!$A:$Q,COLUMN()+2,0)),0,VLOOKUP($A5,'Man Tab'!$A:$Q,COLUMN()+2,0))</f>
        <v>8276.6875500000006</v>
      </c>
      <c r="J5" s="322">
        <f>IF(ISERROR(VLOOKUP($A5,'Man Tab'!$A:$Q,COLUMN()+2,0)),0,VLOOKUP($A5,'Man Tab'!$A:$Q,COLUMN()+2,0))</f>
        <v>0</v>
      </c>
      <c r="K5" s="322">
        <f>IF(ISERROR(VLOOKUP($A5,'Man Tab'!$A:$Q,COLUMN()+2,0)),0,VLOOKUP($A5,'Man Tab'!$A:$Q,COLUMN()+2,0))</f>
        <v>0</v>
      </c>
      <c r="L5" s="322">
        <f>IF(ISERROR(VLOOKUP($A5,'Man Tab'!$A:$Q,COLUMN()+2,0)),0,VLOOKUP($A5,'Man Tab'!$A:$Q,COLUMN()+2,0))</f>
        <v>0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7980.5531100000007</v>
      </c>
      <c r="C6" s="324">
        <f t="shared" ref="C6:M6" si="1">C5+B6</f>
        <v>16157.110250000002</v>
      </c>
      <c r="D6" s="324">
        <f t="shared" si="1"/>
        <v>23889.8701</v>
      </c>
      <c r="E6" s="324">
        <f t="shared" si="1"/>
        <v>38262.698449999996</v>
      </c>
      <c r="F6" s="324">
        <f t="shared" si="1"/>
        <v>46431.182589999997</v>
      </c>
      <c r="G6" s="324">
        <f t="shared" si="1"/>
        <v>54683.067189999994</v>
      </c>
      <c r="H6" s="324">
        <f t="shared" si="1"/>
        <v>64339.126429999997</v>
      </c>
      <c r="I6" s="324">
        <f t="shared" si="1"/>
        <v>72615.813979999992</v>
      </c>
      <c r="J6" s="324">
        <f t="shared" si="1"/>
        <v>72615.813979999992</v>
      </c>
      <c r="K6" s="324">
        <f t="shared" si="1"/>
        <v>72615.813979999992</v>
      </c>
      <c r="L6" s="324">
        <f t="shared" si="1"/>
        <v>72615.813979999992</v>
      </c>
      <c r="M6" s="324">
        <f t="shared" si="1"/>
        <v>72615.813979999992</v>
      </c>
    </row>
    <row r="7" spans="1:13" ht="14.45" customHeight="1" x14ac:dyDescent="0.2">
      <c r="A7" s="323" t="s">
        <v>125</v>
      </c>
      <c r="B7" s="323">
        <v>141.43</v>
      </c>
      <c r="C7" s="323">
        <v>277.81799999999998</v>
      </c>
      <c r="D7" s="323">
        <v>583.09699999999998</v>
      </c>
      <c r="E7" s="323">
        <v>756.70100000000002</v>
      </c>
      <c r="F7" s="323">
        <v>938.13499999999999</v>
      </c>
      <c r="G7" s="323">
        <v>1140.5119999999999</v>
      </c>
      <c r="H7" s="323">
        <v>1380.134</v>
      </c>
      <c r="I7" s="323"/>
      <c r="J7" s="323"/>
      <c r="K7" s="323"/>
      <c r="L7" s="323"/>
      <c r="M7" s="323"/>
    </row>
    <row r="8" spans="1:13" ht="14.45" customHeight="1" x14ac:dyDescent="0.2">
      <c r="A8" s="323" t="s">
        <v>98</v>
      </c>
      <c r="B8" s="324">
        <f>B7*30</f>
        <v>4242.9000000000005</v>
      </c>
      <c r="C8" s="324">
        <f t="shared" ref="C8:M8" si="2">C7*30</f>
        <v>8334.5399999999991</v>
      </c>
      <c r="D8" s="324">
        <f t="shared" si="2"/>
        <v>17492.91</v>
      </c>
      <c r="E8" s="324">
        <f t="shared" si="2"/>
        <v>22701.03</v>
      </c>
      <c r="F8" s="324">
        <f t="shared" si="2"/>
        <v>28144.05</v>
      </c>
      <c r="G8" s="324">
        <f t="shared" si="2"/>
        <v>34215.360000000001</v>
      </c>
      <c r="H8" s="324">
        <f t="shared" si="2"/>
        <v>41404.020000000004</v>
      </c>
      <c r="I8" s="324">
        <f t="shared" si="2"/>
        <v>0</v>
      </c>
      <c r="J8" s="324">
        <f t="shared" si="2"/>
        <v>0</v>
      </c>
      <c r="K8" s="324">
        <f t="shared" si="2"/>
        <v>0</v>
      </c>
      <c r="L8" s="324">
        <f t="shared" si="2"/>
        <v>0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53079</v>
      </c>
      <c r="C9" s="323">
        <v>64505</v>
      </c>
      <c r="D9" s="323">
        <v>78425</v>
      </c>
      <c r="E9" s="323">
        <v>70428</v>
      </c>
      <c r="F9" s="323">
        <v>88099</v>
      </c>
      <c r="G9" s="323">
        <v>103597</v>
      </c>
      <c r="H9" s="323">
        <v>88018</v>
      </c>
      <c r="I9" s="323">
        <v>100085</v>
      </c>
      <c r="J9" s="323">
        <v>0</v>
      </c>
      <c r="K9" s="323">
        <v>0</v>
      </c>
      <c r="L9" s="323">
        <v>0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53.079000000000001</v>
      </c>
      <c r="C10" s="324">
        <f t="shared" ref="C10:M10" si="3">C9/1000+B10</f>
        <v>117.584</v>
      </c>
      <c r="D10" s="324">
        <f t="shared" si="3"/>
        <v>196.00900000000001</v>
      </c>
      <c r="E10" s="324">
        <f t="shared" si="3"/>
        <v>266.43700000000001</v>
      </c>
      <c r="F10" s="324">
        <f t="shared" si="3"/>
        <v>354.536</v>
      </c>
      <c r="G10" s="324">
        <f t="shared" si="3"/>
        <v>458.13299999999998</v>
      </c>
      <c r="H10" s="324">
        <f t="shared" si="3"/>
        <v>546.15099999999995</v>
      </c>
      <c r="I10" s="324">
        <f t="shared" si="3"/>
        <v>646.23599999999999</v>
      </c>
      <c r="J10" s="324">
        <f t="shared" si="3"/>
        <v>646.23599999999999</v>
      </c>
      <c r="K10" s="324">
        <f t="shared" si="3"/>
        <v>646.23599999999999</v>
      </c>
      <c r="L10" s="324">
        <f t="shared" si="3"/>
        <v>646.23599999999999</v>
      </c>
      <c r="M10" s="324">
        <f t="shared" si="3"/>
        <v>646.23599999999999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8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39BD8687-F84B-42F4-BB24-F0C78FA7B2B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6600</v>
      </c>
      <c r="C7" s="56">
        <v>550</v>
      </c>
      <c r="D7" s="56">
        <v>249.82748000000001</v>
      </c>
      <c r="E7" s="56">
        <v>1123.8478400000001</v>
      </c>
      <c r="F7" s="56">
        <v>393.47550000000001</v>
      </c>
      <c r="G7" s="56">
        <v>194.97748000000001</v>
      </c>
      <c r="H7" s="56">
        <v>409.32684999999998</v>
      </c>
      <c r="I7" s="56">
        <v>327.14615999999995</v>
      </c>
      <c r="J7" s="56">
        <v>112.91255</v>
      </c>
      <c r="K7" s="56">
        <v>274.24329999999998</v>
      </c>
      <c r="L7" s="56">
        <v>0</v>
      </c>
      <c r="M7" s="56">
        <v>0</v>
      </c>
      <c r="N7" s="56">
        <v>0</v>
      </c>
      <c r="O7" s="56">
        <v>0</v>
      </c>
      <c r="P7" s="57">
        <v>3085.7571600000001</v>
      </c>
      <c r="Q7" s="185">
        <v>0.70130844545454551</v>
      </c>
    </row>
    <row r="8" spans="1:17" ht="14.45" customHeight="1" x14ac:dyDescent="0.2">
      <c r="A8" s="19" t="s">
        <v>36</v>
      </c>
      <c r="B8" s="55">
        <v>323.7229188</v>
      </c>
      <c r="C8" s="56">
        <v>26.976909899999999</v>
      </c>
      <c r="D8" s="56">
        <v>5.3819999999999997</v>
      </c>
      <c r="E8" s="56">
        <v>17.13</v>
      </c>
      <c r="F8" s="56">
        <v>11.061999999999999</v>
      </c>
      <c r="G8" s="56">
        <v>59.945999999999998</v>
      </c>
      <c r="H8" s="56">
        <v>4.8899999999999997</v>
      </c>
      <c r="I8" s="56">
        <v>7.0119999999999996</v>
      </c>
      <c r="J8" s="56">
        <v>1.63</v>
      </c>
      <c r="K8" s="56">
        <v>44.69</v>
      </c>
      <c r="L8" s="56">
        <v>0</v>
      </c>
      <c r="M8" s="56">
        <v>0</v>
      </c>
      <c r="N8" s="56">
        <v>0</v>
      </c>
      <c r="O8" s="56">
        <v>0</v>
      </c>
      <c r="P8" s="57">
        <v>151.74199999999999</v>
      </c>
      <c r="Q8" s="185">
        <v>0.70311055159064006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506.07409000000001</v>
      </c>
      <c r="E9" s="56">
        <v>376.47353000000004</v>
      </c>
      <c r="F9" s="56">
        <v>460.34009000000003</v>
      </c>
      <c r="G9" s="56">
        <v>397.08019000000002</v>
      </c>
      <c r="H9" s="56">
        <v>379.22709999999995</v>
      </c>
      <c r="I9" s="56">
        <v>462.42280999999997</v>
      </c>
      <c r="J9" s="56">
        <v>412.05109000000004</v>
      </c>
      <c r="K9" s="56">
        <v>287.78381999999999</v>
      </c>
      <c r="L9" s="56">
        <v>0</v>
      </c>
      <c r="M9" s="56">
        <v>0</v>
      </c>
      <c r="N9" s="56">
        <v>0</v>
      </c>
      <c r="O9" s="56">
        <v>0</v>
      </c>
      <c r="P9" s="57">
        <v>3281.4527200000002</v>
      </c>
      <c r="Q9" s="185">
        <v>1.1148763489371321</v>
      </c>
    </row>
    <row r="10" spans="1:17" ht="14.45" customHeight="1" x14ac:dyDescent="0.2">
      <c r="A10" s="19" t="s">
        <v>38</v>
      </c>
      <c r="B10" s="55">
        <v>243.08390839999998</v>
      </c>
      <c r="C10" s="56">
        <v>20.256992366666665</v>
      </c>
      <c r="D10" s="56">
        <v>19.289570000000001</v>
      </c>
      <c r="E10" s="56">
        <v>13.284540000000002</v>
      </c>
      <c r="F10" s="56">
        <v>17.811209999999999</v>
      </c>
      <c r="G10" s="56">
        <v>19.945540000000001</v>
      </c>
      <c r="H10" s="56">
        <v>9.9620099999999994</v>
      </c>
      <c r="I10" s="56">
        <v>11.681319999999999</v>
      </c>
      <c r="J10" s="56">
        <v>16.004819999999999</v>
      </c>
      <c r="K10" s="56">
        <v>17.074189999999998</v>
      </c>
      <c r="L10" s="56">
        <v>0</v>
      </c>
      <c r="M10" s="56">
        <v>0</v>
      </c>
      <c r="N10" s="56">
        <v>0</v>
      </c>
      <c r="O10" s="56">
        <v>0</v>
      </c>
      <c r="P10" s="57">
        <v>125.05319999999999</v>
      </c>
      <c r="Q10" s="185">
        <v>0.77166687517354393</v>
      </c>
    </row>
    <row r="11" spans="1:17" ht="14.45" customHeight="1" x14ac:dyDescent="0.2">
      <c r="A11" s="19" t="s">
        <v>39</v>
      </c>
      <c r="B11" s="55">
        <v>748.87306310000008</v>
      </c>
      <c r="C11" s="56">
        <v>62.406088591666673</v>
      </c>
      <c r="D11" s="56">
        <v>53.653870000000005</v>
      </c>
      <c r="E11" s="56">
        <v>42.698059999999998</v>
      </c>
      <c r="F11" s="56">
        <v>91.017309999999995</v>
      </c>
      <c r="G11" s="56">
        <v>39.12594</v>
      </c>
      <c r="H11" s="56">
        <v>49.382349999999995</v>
      </c>
      <c r="I11" s="56">
        <v>49.110599999999998</v>
      </c>
      <c r="J11" s="56">
        <v>54.872349999999997</v>
      </c>
      <c r="K11" s="56">
        <v>60.708179999999999</v>
      </c>
      <c r="L11" s="56">
        <v>0</v>
      </c>
      <c r="M11" s="56">
        <v>0</v>
      </c>
      <c r="N11" s="56">
        <v>0</v>
      </c>
      <c r="O11" s="56">
        <v>0</v>
      </c>
      <c r="P11" s="57">
        <v>440.56865999999991</v>
      </c>
      <c r="Q11" s="185">
        <v>0.88246329393176937</v>
      </c>
    </row>
    <row r="12" spans="1:17" ht="14.45" customHeight="1" x14ac:dyDescent="0.2">
      <c r="A12" s="19" t="s">
        <v>40</v>
      </c>
      <c r="B12" s="55">
        <v>221.8971616</v>
      </c>
      <c r="C12" s="56">
        <v>18.491430133333335</v>
      </c>
      <c r="D12" s="56">
        <v>76.354199999999992</v>
      </c>
      <c r="E12" s="56">
        <v>10.65326</v>
      </c>
      <c r="F12" s="56">
        <v>56.99832</v>
      </c>
      <c r="G12" s="56">
        <v>28.416370000000001</v>
      </c>
      <c r="H12" s="56">
        <v>89.460499999999996</v>
      </c>
      <c r="I12" s="56">
        <v>31.437180000000001</v>
      </c>
      <c r="J12" s="56">
        <v>0.18959999999999999</v>
      </c>
      <c r="K12" s="56">
        <v>32.515430000000002</v>
      </c>
      <c r="L12" s="56">
        <v>0</v>
      </c>
      <c r="M12" s="56">
        <v>0</v>
      </c>
      <c r="N12" s="56">
        <v>0</v>
      </c>
      <c r="O12" s="56">
        <v>0</v>
      </c>
      <c r="P12" s="57">
        <v>326.02485999999999</v>
      </c>
      <c r="Q12" s="185">
        <v>2.2038915976832394</v>
      </c>
    </row>
    <row r="13" spans="1:17" ht="14.45" customHeight="1" x14ac:dyDescent="0.2">
      <c r="A13" s="19" t="s">
        <v>41</v>
      </c>
      <c r="B13" s="55">
        <v>613.99999960000002</v>
      </c>
      <c r="C13" s="56">
        <v>51.166666633333335</v>
      </c>
      <c r="D13" s="56">
        <v>60.833400000000005</v>
      </c>
      <c r="E13" s="56">
        <v>114.91558999999999</v>
      </c>
      <c r="F13" s="56">
        <v>65.865030000000004</v>
      </c>
      <c r="G13" s="56">
        <v>50.499690000000001</v>
      </c>
      <c r="H13" s="56">
        <v>56.147069999999999</v>
      </c>
      <c r="I13" s="56">
        <v>49.039619999999999</v>
      </c>
      <c r="J13" s="56">
        <v>31.281279999999999</v>
      </c>
      <c r="K13" s="56">
        <v>48.820830000000001</v>
      </c>
      <c r="L13" s="56">
        <v>0</v>
      </c>
      <c r="M13" s="56">
        <v>0</v>
      </c>
      <c r="N13" s="56">
        <v>0</v>
      </c>
      <c r="O13" s="56">
        <v>0</v>
      </c>
      <c r="P13" s="57">
        <v>477.40250999999995</v>
      </c>
      <c r="Q13" s="185">
        <v>1.1662927776327638</v>
      </c>
    </row>
    <row r="14" spans="1:17" ht="14.45" customHeight="1" x14ac:dyDescent="0.2">
      <c r="A14" s="19" t="s">
        <v>42</v>
      </c>
      <c r="B14" s="55">
        <v>961.77711499999998</v>
      </c>
      <c r="C14" s="56">
        <v>80.14809291666667</v>
      </c>
      <c r="D14" s="56">
        <v>117.24047</v>
      </c>
      <c r="E14" s="56">
        <v>107.79741</v>
      </c>
      <c r="F14" s="56">
        <v>103.21928</v>
      </c>
      <c r="G14" s="56">
        <v>83.513480000000001</v>
      </c>
      <c r="H14" s="56">
        <v>67.522850000000005</v>
      </c>
      <c r="I14" s="56">
        <v>53.181950000000001</v>
      </c>
      <c r="J14" s="56">
        <v>48.773600000000002</v>
      </c>
      <c r="K14" s="56">
        <v>50.479939999999999</v>
      </c>
      <c r="L14" s="56">
        <v>0</v>
      </c>
      <c r="M14" s="56">
        <v>0</v>
      </c>
      <c r="N14" s="56">
        <v>0</v>
      </c>
      <c r="O14" s="56">
        <v>0</v>
      </c>
      <c r="P14" s="57">
        <v>631.72898000000009</v>
      </c>
      <c r="Q14" s="185">
        <v>0.98525266948153589</v>
      </c>
    </row>
    <row r="15" spans="1:17" ht="14.45" customHeight="1" x14ac:dyDescent="0.2">
      <c r="A15" s="19" t="s">
        <v>43</v>
      </c>
      <c r="B15" s="55">
        <v>241.09504340000001</v>
      </c>
      <c r="C15" s="56">
        <v>20.091253616666666</v>
      </c>
      <c r="D15" s="56">
        <v>27.27298</v>
      </c>
      <c r="E15" s="56">
        <v>7.1025499999999999</v>
      </c>
      <c r="F15" s="56">
        <v>25.468499999999999</v>
      </c>
      <c r="G15" s="56">
        <v>30.915150000000001</v>
      </c>
      <c r="H15" s="56">
        <v>15</v>
      </c>
      <c r="I15" s="56">
        <v>0</v>
      </c>
      <c r="J15" s="56">
        <v>22.144200000000001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127.90338</v>
      </c>
      <c r="Q15" s="185">
        <v>0.7957653019091474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633.80429449999997</v>
      </c>
      <c r="C17" s="56">
        <v>52.817024541666662</v>
      </c>
      <c r="D17" s="56">
        <v>38.802839999999996</v>
      </c>
      <c r="E17" s="56">
        <v>161.49655999999999</v>
      </c>
      <c r="F17" s="56">
        <v>64.811149999999998</v>
      </c>
      <c r="G17" s="56">
        <v>23.114470000000001</v>
      </c>
      <c r="H17" s="56">
        <v>34.870690000000003</v>
      </c>
      <c r="I17" s="56">
        <v>65.78219</v>
      </c>
      <c r="J17" s="56">
        <v>98.677899999999994</v>
      </c>
      <c r="K17" s="56">
        <v>15.20107</v>
      </c>
      <c r="L17" s="56">
        <v>0</v>
      </c>
      <c r="M17" s="56">
        <v>0</v>
      </c>
      <c r="N17" s="56">
        <v>0</v>
      </c>
      <c r="O17" s="56">
        <v>0</v>
      </c>
      <c r="P17" s="57">
        <v>502.75686999999999</v>
      </c>
      <c r="Q17" s="185">
        <v>1.1898551517309104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0.31900000000000001</v>
      </c>
      <c r="G18" s="56">
        <v>0.47399999999999998</v>
      </c>
      <c r="H18" s="56">
        <v>0</v>
      </c>
      <c r="I18" s="56">
        <v>2.948</v>
      </c>
      <c r="J18" s="56">
        <v>11.420999999999999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15.161999999999999</v>
      </c>
      <c r="Q18" s="185" t="s">
        <v>329</v>
      </c>
    </row>
    <row r="19" spans="1:17" ht="14.45" customHeight="1" x14ac:dyDescent="0.2">
      <c r="A19" s="19" t="s">
        <v>47</v>
      </c>
      <c r="B19" s="55">
        <v>3980.3275343999999</v>
      </c>
      <c r="C19" s="56">
        <v>331.69396119999999</v>
      </c>
      <c r="D19" s="56">
        <v>389.61030999999997</v>
      </c>
      <c r="E19" s="56">
        <v>237.42185999999998</v>
      </c>
      <c r="F19" s="56">
        <v>288.42212999999998</v>
      </c>
      <c r="G19" s="56">
        <v>377.53396999999995</v>
      </c>
      <c r="H19" s="56">
        <v>285.55990000000003</v>
      </c>
      <c r="I19" s="56">
        <v>293.57324</v>
      </c>
      <c r="J19" s="56">
        <v>311.3227</v>
      </c>
      <c r="K19" s="56">
        <v>270.97235999999998</v>
      </c>
      <c r="L19" s="56">
        <v>0</v>
      </c>
      <c r="M19" s="56">
        <v>0</v>
      </c>
      <c r="N19" s="56">
        <v>0</v>
      </c>
      <c r="O19" s="56">
        <v>0</v>
      </c>
      <c r="P19" s="57">
        <v>2454.4164700000001</v>
      </c>
      <c r="Q19" s="185">
        <v>0.92495521365554489</v>
      </c>
    </row>
    <row r="20" spans="1:17" ht="14.45" customHeight="1" x14ac:dyDescent="0.2">
      <c r="A20" s="19" t="s">
        <v>48</v>
      </c>
      <c r="B20" s="55">
        <v>80493.546727699999</v>
      </c>
      <c r="C20" s="56">
        <v>6707.7955606416663</v>
      </c>
      <c r="D20" s="56">
        <v>5775.8902800000005</v>
      </c>
      <c r="E20" s="56">
        <v>5306.9054100000003</v>
      </c>
      <c r="F20" s="56">
        <v>5498.66345</v>
      </c>
      <c r="G20" s="56">
        <v>12370.91655</v>
      </c>
      <c r="H20" s="56">
        <v>6064.1079900000004</v>
      </c>
      <c r="I20" s="56">
        <v>6197.1216199999999</v>
      </c>
      <c r="J20" s="56">
        <v>7897.9222499999996</v>
      </c>
      <c r="K20" s="56">
        <v>6518.8360499999999</v>
      </c>
      <c r="L20" s="56">
        <v>0</v>
      </c>
      <c r="M20" s="56">
        <v>0</v>
      </c>
      <c r="N20" s="56">
        <v>0</v>
      </c>
      <c r="O20" s="56">
        <v>0</v>
      </c>
      <c r="P20" s="57">
        <v>55630.363599999997</v>
      </c>
      <c r="Q20" s="185">
        <v>1.0366737309052396</v>
      </c>
    </row>
    <row r="21" spans="1:17" ht="14.45" customHeight="1" x14ac:dyDescent="0.2">
      <c r="A21" s="20" t="s">
        <v>49</v>
      </c>
      <c r="B21" s="55">
        <v>7486.9037939999998</v>
      </c>
      <c r="C21" s="56">
        <v>623.90864950000002</v>
      </c>
      <c r="D21" s="56">
        <v>645.59203000000002</v>
      </c>
      <c r="E21" s="56">
        <v>656.43538999999998</v>
      </c>
      <c r="F21" s="56">
        <v>651.2093000000001</v>
      </c>
      <c r="G21" s="56">
        <v>657.21730000000002</v>
      </c>
      <c r="H21" s="56">
        <v>635.18730000000005</v>
      </c>
      <c r="I21" s="56">
        <v>636.86630000000002</v>
      </c>
      <c r="J21" s="56">
        <v>632.03530000000001</v>
      </c>
      <c r="K21" s="56">
        <v>632.03430000000003</v>
      </c>
      <c r="L21" s="56">
        <v>0</v>
      </c>
      <c r="M21" s="56">
        <v>0</v>
      </c>
      <c r="N21" s="56">
        <v>0</v>
      </c>
      <c r="O21" s="56">
        <v>0</v>
      </c>
      <c r="P21" s="57">
        <v>5146.5772200000001</v>
      </c>
      <c r="Q21" s="185">
        <v>1.0311159382315953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27.938500000000001</v>
      </c>
      <c r="H22" s="56">
        <v>18.591000000000001</v>
      </c>
      <c r="I22" s="56">
        <v>7.4379999999999997</v>
      </c>
      <c r="J22" s="56">
        <v>0</v>
      </c>
      <c r="K22" s="56">
        <v>5.2634999999999996</v>
      </c>
      <c r="L22" s="56">
        <v>0</v>
      </c>
      <c r="M22" s="56">
        <v>0</v>
      </c>
      <c r="N22" s="56">
        <v>0</v>
      </c>
      <c r="O22" s="56">
        <v>0</v>
      </c>
      <c r="P22" s="57">
        <v>59.231000000000002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14.729590000000826</v>
      </c>
      <c r="E24" s="56">
        <v>0.39513999999962834</v>
      </c>
      <c r="F24" s="56">
        <v>4.0775799999992159</v>
      </c>
      <c r="G24" s="56">
        <v>11.213719999999739</v>
      </c>
      <c r="H24" s="56">
        <v>49.248529999999846</v>
      </c>
      <c r="I24" s="56">
        <v>57.123610000000554</v>
      </c>
      <c r="J24" s="56">
        <v>4.8206000000009226</v>
      </c>
      <c r="K24" s="56">
        <v>18.064580000002024</v>
      </c>
      <c r="L24" s="56">
        <v>0</v>
      </c>
      <c r="M24" s="56">
        <v>0</v>
      </c>
      <c r="N24" s="56">
        <v>0</v>
      </c>
      <c r="O24" s="56">
        <v>0</v>
      </c>
      <c r="P24" s="57">
        <v>159.67335000000276</v>
      </c>
      <c r="Q24" s="185" t="s">
        <v>329</v>
      </c>
    </row>
    <row r="25" spans="1:17" ht="14.45" customHeight="1" x14ac:dyDescent="0.2">
      <c r="A25" s="21" t="s">
        <v>53</v>
      </c>
      <c r="B25" s="58">
        <v>106964.03156</v>
      </c>
      <c r="C25" s="59">
        <v>8913.6692966666669</v>
      </c>
      <c r="D25" s="59">
        <v>7980.5531100000007</v>
      </c>
      <c r="E25" s="59">
        <v>8176.5571399999999</v>
      </c>
      <c r="F25" s="59">
        <v>7732.7598499999995</v>
      </c>
      <c r="G25" s="59">
        <v>14372.82835</v>
      </c>
      <c r="H25" s="59">
        <v>8168.4841399999996</v>
      </c>
      <c r="I25" s="59">
        <v>8251.8845999999994</v>
      </c>
      <c r="J25" s="59">
        <v>9656.0592400000005</v>
      </c>
      <c r="K25" s="59">
        <v>8276.6875500000006</v>
      </c>
      <c r="L25" s="59">
        <v>0</v>
      </c>
      <c r="M25" s="59">
        <v>0</v>
      </c>
      <c r="N25" s="59">
        <v>0</v>
      </c>
      <c r="O25" s="59">
        <v>0</v>
      </c>
      <c r="P25" s="60">
        <v>72615.813979999992</v>
      </c>
      <c r="Q25" s="186">
        <v>1.0183210129743541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845.47685999999999</v>
      </c>
      <c r="E26" s="56">
        <v>714.06643999999994</v>
      </c>
      <c r="F26" s="56">
        <v>802.03242</v>
      </c>
      <c r="G26" s="56">
        <v>1031.8946800000001</v>
      </c>
      <c r="H26" s="56">
        <v>745.34210999999993</v>
      </c>
      <c r="I26" s="56">
        <v>990.58332999999993</v>
      </c>
      <c r="J26" s="56">
        <v>2761.0603599999999</v>
      </c>
      <c r="K26" s="56">
        <v>852.24322999999993</v>
      </c>
      <c r="L26" s="56">
        <v>0</v>
      </c>
      <c r="M26" s="56">
        <v>0</v>
      </c>
      <c r="N26" s="56">
        <v>0</v>
      </c>
      <c r="O26" s="56">
        <v>0</v>
      </c>
      <c r="P26" s="57">
        <v>8742.6994299999988</v>
      </c>
      <c r="Q26" s="185" t="s">
        <v>329</v>
      </c>
    </row>
    <row r="27" spans="1:17" ht="14.45" customHeight="1" x14ac:dyDescent="0.2">
      <c r="A27" s="22" t="s">
        <v>55</v>
      </c>
      <c r="B27" s="58">
        <v>106964.03156</v>
      </c>
      <c r="C27" s="59">
        <v>8913.6692966666669</v>
      </c>
      <c r="D27" s="59">
        <v>8826.0299700000014</v>
      </c>
      <c r="E27" s="59">
        <v>8890.6235799999995</v>
      </c>
      <c r="F27" s="59">
        <v>8534.7922699999999</v>
      </c>
      <c r="G27" s="59">
        <v>15404.723029999999</v>
      </c>
      <c r="H27" s="59">
        <v>8913.8262500000001</v>
      </c>
      <c r="I27" s="59">
        <v>9242.4679299999989</v>
      </c>
      <c r="J27" s="59">
        <v>12417.1196</v>
      </c>
      <c r="K27" s="59">
        <v>9128.9307800000006</v>
      </c>
      <c r="L27" s="59">
        <v>0</v>
      </c>
      <c r="M27" s="59">
        <v>0</v>
      </c>
      <c r="N27" s="59">
        <v>0</v>
      </c>
      <c r="O27" s="59">
        <v>0</v>
      </c>
      <c r="P27" s="60">
        <v>81358.51341</v>
      </c>
      <c r="Q27" s="186">
        <v>1.1409234331873943</v>
      </c>
    </row>
    <row r="28" spans="1:17" ht="14.45" customHeight="1" x14ac:dyDescent="0.2">
      <c r="A28" s="20" t="s">
        <v>56</v>
      </c>
      <c r="B28" s="55">
        <v>24.7912347</v>
      </c>
      <c r="C28" s="56">
        <v>2.0659362250000002</v>
      </c>
      <c r="D28" s="56">
        <v>5.9710000000000001</v>
      </c>
      <c r="E28" s="56">
        <v>7.4720000000000004</v>
      </c>
      <c r="F28" s="56">
        <v>11.13</v>
      </c>
      <c r="G28" s="56">
        <v>23.743089999999999</v>
      </c>
      <c r="H28" s="56">
        <v>4.992</v>
      </c>
      <c r="I28" s="56">
        <v>7.875</v>
      </c>
      <c r="J28" s="56">
        <v>13.073</v>
      </c>
      <c r="K28" s="56">
        <v>5.9020000000000001</v>
      </c>
      <c r="L28" s="56">
        <v>0</v>
      </c>
      <c r="M28" s="56">
        <v>0</v>
      </c>
      <c r="N28" s="56">
        <v>0</v>
      </c>
      <c r="O28" s="56">
        <v>0</v>
      </c>
      <c r="P28" s="57">
        <v>80.158090000000001</v>
      </c>
      <c r="Q28" s="185">
        <v>4.8499857491970735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147.99999990000001</v>
      </c>
      <c r="C30" s="56">
        <v>12.333333325</v>
      </c>
      <c r="D30" s="56">
        <v>6.5430399999999995</v>
      </c>
      <c r="E30" s="56">
        <v>6.2508800000000004</v>
      </c>
      <c r="F30" s="56">
        <v>10.082270000000001</v>
      </c>
      <c r="G30" s="56">
        <v>10.24948</v>
      </c>
      <c r="H30" s="56">
        <v>8.5464500000000001</v>
      </c>
      <c r="I30" s="56">
        <v>10.14418</v>
      </c>
      <c r="J30" s="56">
        <v>7.65604</v>
      </c>
      <c r="K30" s="56">
        <v>9.85595</v>
      </c>
      <c r="L30" s="56">
        <v>0</v>
      </c>
      <c r="M30" s="56">
        <v>0</v>
      </c>
      <c r="N30" s="56">
        <v>0</v>
      </c>
      <c r="O30" s="56">
        <v>0</v>
      </c>
      <c r="P30" s="57">
        <v>69.328289999999996</v>
      </c>
      <c r="Q30" s="185">
        <v>0.70265158831260244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18.149999999999999</v>
      </c>
      <c r="E31" s="62">
        <v>0</v>
      </c>
      <c r="F31" s="62">
        <v>3.0070000000000001</v>
      </c>
      <c r="G31" s="62">
        <v>0</v>
      </c>
      <c r="H31" s="62">
        <v>58.169599999999996</v>
      </c>
      <c r="I31" s="62">
        <v>31.812999999999999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111.1396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8AFAF148-2428-4836-967F-D30DBB54C33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-97326.867002199899</v>
      </c>
      <c r="C6" s="707">
        <v>294.52723999997602</v>
      </c>
      <c r="D6" s="707">
        <v>97621.39424219988</v>
      </c>
      <c r="E6" s="708">
        <v>-3.0261658375720524E-3</v>
      </c>
      <c r="F6" s="706">
        <v>-222.845247400012</v>
      </c>
      <c r="G6" s="707">
        <v>-148.56349826667466</v>
      </c>
      <c r="H6" s="707">
        <v>3567.5720099999999</v>
      </c>
      <c r="I6" s="707">
        <v>-2529.9483600000103</v>
      </c>
      <c r="J6" s="707">
        <v>-2381.3848617333356</v>
      </c>
      <c r="K6" s="709">
        <v>11.352938370988451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97821.452434699895</v>
      </c>
      <c r="C7" s="707">
        <v>103077.36740999999</v>
      </c>
      <c r="D7" s="707">
        <v>5255.9149753000966</v>
      </c>
      <c r="E7" s="708">
        <v>1.0537296763080537</v>
      </c>
      <c r="F7" s="706">
        <v>106964.03156</v>
      </c>
      <c r="G7" s="707">
        <v>71309.354373333335</v>
      </c>
      <c r="H7" s="707">
        <v>8276.6875500000006</v>
      </c>
      <c r="I7" s="707">
        <v>72615.813980000006</v>
      </c>
      <c r="J7" s="707">
        <v>1306.4596066666709</v>
      </c>
      <c r="K7" s="709">
        <v>0.67888067531623619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14499.253193299999</v>
      </c>
      <c r="C8" s="707">
        <v>13861.048349999999</v>
      </c>
      <c r="D8" s="707">
        <v>-638.20484329999999</v>
      </c>
      <c r="E8" s="708">
        <v>0.95598360585944453</v>
      </c>
      <c r="F8" s="706">
        <v>14369.4492094</v>
      </c>
      <c r="G8" s="707">
        <v>9579.6328062666671</v>
      </c>
      <c r="H8" s="707">
        <v>816.31502</v>
      </c>
      <c r="I8" s="707">
        <v>8722.4275700000089</v>
      </c>
      <c r="J8" s="707">
        <v>-857.20523626665818</v>
      </c>
      <c r="K8" s="709">
        <v>0.60701196287287729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13318.608713099999</v>
      </c>
      <c r="C9" s="707">
        <v>12701.064849999999</v>
      </c>
      <c r="D9" s="707">
        <v>-617.54386309999973</v>
      </c>
      <c r="E9" s="708">
        <v>0.9536330050380869</v>
      </c>
      <c r="F9" s="706">
        <v>13166.577051</v>
      </c>
      <c r="G9" s="707">
        <v>8777.7180339999995</v>
      </c>
      <c r="H9" s="707">
        <v>765.83507999999995</v>
      </c>
      <c r="I9" s="707">
        <v>7962.7952100000102</v>
      </c>
      <c r="J9" s="707">
        <v>-814.9228239999893</v>
      </c>
      <c r="K9" s="709">
        <v>0.60477337269637876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1.4399999999999999E-3</v>
      </c>
      <c r="D10" s="707">
        <v>1.4399999999999999E-3</v>
      </c>
      <c r="E10" s="708">
        <v>0</v>
      </c>
      <c r="F10" s="706">
        <v>0</v>
      </c>
      <c r="G10" s="707">
        <v>0</v>
      </c>
      <c r="H10" s="707">
        <v>-6.7000000000000002E-4</v>
      </c>
      <c r="I10" s="707">
        <v>-5.0000000000000001E-4</v>
      </c>
      <c r="J10" s="707">
        <v>-5.0000000000000001E-4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1.4399999999999999E-3</v>
      </c>
      <c r="D11" s="707">
        <v>1.4399999999999999E-3</v>
      </c>
      <c r="E11" s="708">
        <v>0</v>
      </c>
      <c r="F11" s="706">
        <v>0</v>
      </c>
      <c r="G11" s="707">
        <v>0</v>
      </c>
      <c r="H11" s="707">
        <v>-6.7000000000000002E-4</v>
      </c>
      <c r="I11" s="707">
        <v>-5.0000000000000001E-4</v>
      </c>
      <c r="J11" s="707">
        <v>-5.0000000000000001E-4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7029.9999992000003</v>
      </c>
      <c r="C12" s="707">
        <v>6150.39995</v>
      </c>
      <c r="D12" s="707">
        <v>-879.60004920000029</v>
      </c>
      <c r="E12" s="708">
        <v>0.87487908260311564</v>
      </c>
      <c r="F12" s="706">
        <v>6600</v>
      </c>
      <c r="G12" s="707">
        <v>4400</v>
      </c>
      <c r="H12" s="707">
        <v>274.24329999999998</v>
      </c>
      <c r="I12" s="707">
        <v>3085.7571600000001</v>
      </c>
      <c r="J12" s="707">
        <v>-1314.2428399999999</v>
      </c>
      <c r="K12" s="709">
        <v>0.46753896363636366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1899.9999998000001</v>
      </c>
      <c r="C13" s="707">
        <v>1889.1998000000001</v>
      </c>
      <c r="D13" s="707">
        <v>-10.800199799999973</v>
      </c>
      <c r="E13" s="708">
        <v>0.99431568431519113</v>
      </c>
      <c r="F13" s="706">
        <v>2000</v>
      </c>
      <c r="G13" s="707">
        <v>1333.3333333333333</v>
      </c>
      <c r="H13" s="707">
        <v>239.17507000000001</v>
      </c>
      <c r="I13" s="707">
        <v>1559.6813400000001</v>
      </c>
      <c r="J13" s="707">
        <v>226.34800666666683</v>
      </c>
      <c r="K13" s="709">
        <v>0.77984067000000001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10</v>
      </c>
      <c r="C14" s="707">
        <v>6.8267199999999999</v>
      </c>
      <c r="D14" s="707">
        <v>-3.1732800000000001</v>
      </c>
      <c r="E14" s="708">
        <v>0.68267199999999995</v>
      </c>
      <c r="F14" s="706">
        <v>10</v>
      </c>
      <c r="G14" s="707">
        <v>6.666666666666667</v>
      </c>
      <c r="H14" s="707">
        <v>1.70668</v>
      </c>
      <c r="I14" s="707">
        <v>6.8267199999999999</v>
      </c>
      <c r="J14" s="707">
        <v>0.16005333333333294</v>
      </c>
      <c r="K14" s="709">
        <v>0.68267199999999995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250</v>
      </c>
      <c r="C15" s="707">
        <v>189.3484</v>
      </c>
      <c r="D15" s="707">
        <v>-60.651600000000002</v>
      </c>
      <c r="E15" s="708">
        <v>0.7573936</v>
      </c>
      <c r="F15" s="706">
        <v>250</v>
      </c>
      <c r="G15" s="707">
        <v>166.66666666666666</v>
      </c>
      <c r="H15" s="707">
        <v>18.969669999999997</v>
      </c>
      <c r="I15" s="707">
        <v>143.46326000000002</v>
      </c>
      <c r="J15" s="707">
        <v>-23.203406666666638</v>
      </c>
      <c r="K15" s="709">
        <v>0.57385304000000004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150</v>
      </c>
      <c r="C16" s="707">
        <v>92.864890000000003</v>
      </c>
      <c r="D16" s="707">
        <v>-57.135109999999997</v>
      </c>
      <c r="E16" s="708">
        <v>0.6190992666666667</v>
      </c>
      <c r="F16" s="706">
        <v>150</v>
      </c>
      <c r="G16" s="707">
        <v>100</v>
      </c>
      <c r="H16" s="707">
        <v>1.12226</v>
      </c>
      <c r="I16" s="707">
        <v>44.331969999999998</v>
      </c>
      <c r="J16" s="707">
        <v>-55.668030000000002</v>
      </c>
      <c r="K16" s="709">
        <v>0.29554646666666667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49.999999799999998</v>
      </c>
      <c r="C17" s="707">
        <v>20.120840000000001</v>
      </c>
      <c r="D17" s="707">
        <v>-29.879159799999996</v>
      </c>
      <c r="E17" s="708">
        <v>0.40241680160966725</v>
      </c>
      <c r="F17" s="706">
        <v>30</v>
      </c>
      <c r="G17" s="707">
        <v>20</v>
      </c>
      <c r="H17" s="707">
        <v>4.2476499999999993</v>
      </c>
      <c r="I17" s="707">
        <v>25.187139999999999</v>
      </c>
      <c r="J17" s="707">
        <v>5.1871399999999994</v>
      </c>
      <c r="K17" s="709">
        <v>0.83957133333333334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94.999999899999992</v>
      </c>
      <c r="C18" s="707">
        <v>83.119280000000003</v>
      </c>
      <c r="D18" s="707">
        <v>-11.880719899999988</v>
      </c>
      <c r="E18" s="708">
        <v>0.87493979039467362</v>
      </c>
      <c r="F18" s="706">
        <v>94.999999899999992</v>
      </c>
      <c r="G18" s="707">
        <v>63.333333266666664</v>
      </c>
      <c r="H18" s="707">
        <v>8.1802700000000002</v>
      </c>
      <c r="I18" s="707">
        <v>58.737960000000001</v>
      </c>
      <c r="J18" s="707">
        <v>-4.5953732666666625</v>
      </c>
      <c r="K18" s="709">
        <v>0.61829431644030985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2.0000000999999998</v>
      </c>
      <c r="C19" s="707">
        <v>2.14168</v>
      </c>
      <c r="D19" s="707">
        <v>0.14167990000000019</v>
      </c>
      <c r="E19" s="708">
        <v>1.0708399464580027</v>
      </c>
      <c r="F19" s="706">
        <v>2.0000000999999998</v>
      </c>
      <c r="G19" s="707">
        <v>1.3333333999999999</v>
      </c>
      <c r="H19" s="707">
        <v>0.25519999999999998</v>
      </c>
      <c r="I19" s="707">
        <v>0.25519999999999998</v>
      </c>
      <c r="J19" s="707">
        <v>-1.0781334</v>
      </c>
      <c r="K19" s="709">
        <v>0.12759999362000032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3999.9999996000001</v>
      </c>
      <c r="C20" s="707">
        <v>3520.63096</v>
      </c>
      <c r="D20" s="707">
        <v>-479.36903960000018</v>
      </c>
      <c r="E20" s="708">
        <v>0.88015774008801573</v>
      </c>
      <c r="F20" s="706">
        <v>3600</v>
      </c>
      <c r="G20" s="707">
        <v>2400</v>
      </c>
      <c r="H20" s="707">
        <v>0</v>
      </c>
      <c r="I20" s="707">
        <v>783.52319999999997</v>
      </c>
      <c r="J20" s="707">
        <v>-1616.4767999999999</v>
      </c>
      <c r="K20" s="709">
        <v>0.21764533333333333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573</v>
      </c>
      <c r="C21" s="707">
        <v>346.14738</v>
      </c>
      <c r="D21" s="707">
        <v>-226.85262</v>
      </c>
      <c r="E21" s="708">
        <v>0.60409664921465966</v>
      </c>
      <c r="F21" s="706">
        <v>463</v>
      </c>
      <c r="G21" s="707">
        <v>308.66666666666669</v>
      </c>
      <c r="H21" s="707">
        <v>0.58650000000000002</v>
      </c>
      <c r="I21" s="707">
        <v>463.75036999999998</v>
      </c>
      <c r="J21" s="707">
        <v>155.08370333333329</v>
      </c>
      <c r="K21" s="709">
        <v>1.0016206695464362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343.43354740000001</v>
      </c>
      <c r="C22" s="707">
        <v>147.25399999999999</v>
      </c>
      <c r="D22" s="707">
        <v>-196.17954740000002</v>
      </c>
      <c r="E22" s="708">
        <v>0.42876999383083558</v>
      </c>
      <c r="F22" s="706">
        <v>323.7229188</v>
      </c>
      <c r="G22" s="707">
        <v>215.81527919999999</v>
      </c>
      <c r="H22" s="707">
        <v>44.69</v>
      </c>
      <c r="I22" s="707">
        <v>151.74199999999999</v>
      </c>
      <c r="J22" s="707">
        <v>-64.073279200000002</v>
      </c>
      <c r="K22" s="709">
        <v>0.46874036772709338</v>
      </c>
      <c r="L22" s="270"/>
      <c r="M22" s="705" t="str">
        <f t="shared" si="0"/>
        <v>X</v>
      </c>
    </row>
    <row r="23" spans="1:13" ht="14.45" customHeight="1" x14ac:dyDescent="0.2">
      <c r="A23" s="710" t="s">
        <v>347</v>
      </c>
      <c r="B23" s="706">
        <v>321.33451990000003</v>
      </c>
      <c r="C23" s="707">
        <v>137.97</v>
      </c>
      <c r="D23" s="707">
        <v>-183.36451990000003</v>
      </c>
      <c r="E23" s="708">
        <v>0.42936563442650527</v>
      </c>
      <c r="F23" s="706">
        <v>303.92979050000002</v>
      </c>
      <c r="G23" s="707">
        <v>202.61986033333335</v>
      </c>
      <c r="H23" s="707">
        <v>42.23</v>
      </c>
      <c r="I23" s="707">
        <v>141.41</v>
      </c>
      <c r="J23" s="707">
        <v>-61.209860333333353</v>
      </c>
      <c r="K23" s="709">
        <v>0.46527192930763389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22.099027500000002</v>
      </c>
      <c r="C24" s="707">
        <v>9.2840000000000007</v>
      </c>
      <c r="D24" s="707">
        <v>-12.815027500000001</v>
      </c>
      <c r="E24" s="708">
        <v>0.42010898443381728</v>
      </c>
      <c r="F24" s="706">
        <v>19.793128299999999</v>
      </c>
      <c r="G24" s="707">
        <v>13.195418866666666</v>
      </c>
      <c r="H24" s="707">
        <v>2.46</v>
      </c>
      <c r="I24" s="707">
        <v>10.332000000000001</v>
      </c>
      <c r="J24" s="707">
        <v>-2.8634188666666649</v>
      </c>
      <c r="K24" s="709">
        <v>0.52199934459071839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4414.9999994999998</v>
      </c>
      <c r="C25" s="707">
        <v>4337.9715400000005</v>
      </c>
      <c r="D25" s="707">
        <v>-77.028459499999371</v>
      </c>
      <c r="E25" s="708">
        <v>0.98255301030380005</v>
      </c>
      <c r="F25" s="706">
        <v>4414.9999994999998</v>
      </c>
      <c r="G25" s="707">
        <v>2943.333333</v>
      </c>
      <c r="H25" s="707">
        <v>287.78381999999999</v>
      </c>
      <c r="I25" s="707">
        <v>3281.4527200000002</v>
      </c>
      <c r="J25" s="707">
        <v>338.11938700000019</v>
      </c>
      <c r="K25" s="709">
        <v>0.74325089929142152</v>
      </c>
      <c r="L25" s="270"/>
      <c r="M25" s="705" t="str">
        <f t="shared" si="0"/>
        <v>X</v>
      </c>
    </row>
    <row r="26" spans="1:13" ht="14.45" customHeight="1" x14ac:dyDescent="0.2">
      <c r="A26" s="710" t="s">
        <v>350</v>
      </c>
      <c r="B26" s="706">
        <v>680.00000009999997</v>
      </c>
      <c r="C26" s="707">
        <v>629.49928</v>
      </c>
      <c r="D26" s="707">
        <v>-50.500720099999967</v>
      </c>
      <c r="E26" s="708">
        <v>0.92573423515798026</v>
      </c>
      <c r="F26" s="706">
        <v>630</v>
      </c>
      <c r="G26" s="707">
        <v>420</v>
      </c>
      <c r="H26" s="707">
        <v>62.177390000000003</v>
      </c>
      <c r="I26" s="707">
        <v>422.57753000000002</v>
      </c>
      <c r="J26" s="707">
        <v>2.5775300000000243</v>
      </c>
      <c r="K26" s="709">
        <v>0.67075798412698417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199.99999979999998</v>
      </c>
      <c r="C27" s="707">
        <v>212.01991000000001</v>
      </c>
      <c r="D27" s="707">
        <v>12.019910200000027</v>
      </c>
      <c r="E27" s="708">
        <v>1.0600995510600997</v>
      </c>
      <c r="F27" s="706">
        <v>199.99999979999998</v>
      </c>
      <c r="G27" s="707">
        <v>133.3333332</v>
      </c>
      <c r="H27" s="707">
        <v>16.301760000000002</v>
      </c>
      <c r="I27" s="707">
        <v>118.69561999999999</v>
      </c>
      <c r="J27" s="707">
        <v>-14.637713200000007</v>
      </c>
      <c r="K27" s="709">
        <v>0.59347810059347805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2800</v>
      </c>
      <c r="C28" s="707">
        <v>2809.1410900000001</v>
      </c>
      <c r="D28" s="707">
        <v>9.1410900000000765</v>
      </c>
      <c r="E28" s="708">
        <v>1.0032646750000001</v>
      </c>
      <c r="F28" s="706">
        <v>2810.0000000999999</v>
      </c>
      <c r="G28" s="707">
        <v>1873.3333333999999</v>
      </c>
      <c r="H28" s="707">
        <v>144.73143999999999</v>
      </c>
      <c r="I28" s="707">
        <v>2058.7187699999999</v>
      </c>
      <c r="J28" s="707">
        <v>185.38543660000005</v>
      </c>
      <c r="K28" s="709">
        <v>0.73264013164652531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39.999999799999998</v>
      </c>
      <c r="C29" s="707">
        <v>20.000400000000003</v>
      </c>
      <c r="D29" s="707">
        <v>-19.999599799999995</v>
      </c>
      <c r="E29" s="708">
        <v>0.50001000250005012</v>
      </c>
      <c r="F29" s="706">
        <v>29.9999997</v>
      </c>
      <c r="G29" s="707">
        <v>19.999999800000001</v>
      </c>
      <c r="H29" s="707">
        <v>1.8754999999999999</v>
      </c>
      <c r="I29" s="707">
        <v>11.64</v>
      </c>
      <c r="J29" s="707">
        <v>-8.3599998000000006</v>
      </c>
      <c r="K29" s="709">
        <v>0.38800000388000006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9.9999997999999994</v>
      </c>
      <c r="C30" s="707">
        <v>2.9911500000000002</v>
      </c>
      <c r="D30" s="707">
        <v>-7.0088497999999992</v>
      </c>
      <c r="E30" s="708">
        <v>0.29911500598230018</v>
      </c>
      <c r="F30" s="706">
        <v>9.9999997999999994</v>
      </c>
      <c r="G30" s="707">
        <v>6.6666665333333333</v>
      </c>
      <c r="H30" s="707">
        <v>0</v>
      </c>
      <c r="I30" s="707">
        <v>2.9911500000000002</v>
      </c>
      <c r="J30" s="707">
        <v>-3.6755165333333331</v>
      </c>
      <c r="K30" s="709">
        <v>0.29911500598230018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7.39154</v>
      </c>
      <c r="D31" s="707">
        <v>-2.60846</v>
      </c>
      <c r="E31" s="708">
        <v>0.73915399999999998</v>
      </c>
      <c r="F31" s="706">
        <v>10</v>
      </c>
      <c r="G31" s="707">
        <v>6.666666666666667</v>
      </c>
      <c r="H31" s="707">
        <v>0.39</v>
      </c>
      <c r="I31" s="707">
        <v>3.43452</v>
      </c>
      <c r="J31" s="707">
        <v>-3.2321466666666669</v>
      </c>
      <c r="K31" s="709">
        <v>0.34345199999999998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150.00000020000002</v>
      </c>
      <c r="C32" s="707">
        <v>207.20071999999999</v>
      </c>
      <c r="D32" s="707">
        <v>57.200719799999973</v>
      </c>
      <c r="E32" s="708">
        <v>1.3813381314915489</v>
      </c>
      <c r="F32" s="706">
        <v>200</v>
      </c>
      <c r="G32" s="707">
        <v>133.33333333333334</v>
      </c>
      <c r="H32" s="707">
        <v>44.807499999999997</v>
      </c>
      <c r="I32" s="707">
        <v>323.38276000000002</v>
      </c>
      <c r="J32" s="707">
        <v>190.04942666666668</v>
      </c>
      <c r="K32" s="709">
        <v>1.6169138000000001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265</v>
      </c>
      <c r="C33" s="707">
        <v>117.82980000000001</v>
      </c>
      <c r="D33" s="707">
        <v>-147.17019999999999</v>
      </c>
      <c r="E33" s="708">
        <v>0.44464075471698117</v>
      </c>
      <c r="F33" s="706">
        <v>190.00000009999999</v>
      </c>
      <c r="G33" s="707">
        <v>126.66666673333333</v>
      </c>
      <c r="H33" s="707">
        <v>0</v>
      </c>
      <c r="I33" s="707">
        <v>89.878799999999998</v>
      </c>
      <c r="J33" s="707">
        <v>-36.787866733333331</v>
      </c>
      <c r="K33" s="709">
        <v>0.47304631554050197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259.99999980000001</v>
      </c>
      <c r="C34" s="707">
        <v>331.89765</v>
      </c>
      <c r="D34" s="707">
        <v>71.897650199999987</v>
      </c>
      <c r="E34" s="708">
        <v>1.2765294240588687</v>
      </c>
      <c r="F34" s="706">
        <v>335</v>
      </c>
      <c r="G34" s="707">
        <v>223.33333333333334</v>
      </c>
      <c r="H34" s="707">
        <v>17.500229999999998</v>
      </c>
      <c r="I34" s="707">
        <v>212.90857</v>
      </c>
      <c r="J34" s="707">
        <v>-10.424763333333345</v>
      </c>
      <c r="K34" s="709">
        <v>0.63554797014925368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0</v>
      </c>
      <c r="D35" s="707">
        <v>0</v>
      </c>
      <c r="E35" s="708">
        <v>0</v>
      </c>
      <c r="F35" s="706">
        <v>0</v>
      </c>
      <c r="G35" s="707">
        <v>0</v>
      </c>
      <c r="H35" s="707">
        <v>0</v>
      </c>
      <c r="I35" s="707">
        <v>37.225000000000001</v>
      </c>
      <c r="J35" s="707">
        <v>37.225000000000001</v>
      </c>
      <c r="K35" s="709">
        <v>0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251.5315511</v>
      </c>
      <c r="C36" s="707">
        <v>173.18588</v>
      </c>
      <c r="D36" s="707">
        <v>-78.345671100000004</v>
      </c>
      <c r="E36" s="708">
        <v>0.68852547222255811</v>
      </c>
      <c r="F36" s="706">
        <v>243.08390839999998</v>
      </c>
      <c r="G36" s="707">
        <v>162.05593893333332</v>
      </c>
      <c r="H36" s="707">
        <v>17.074189999999998</v>
      </c>
      <c r="I36" s="707">
        <v>125.0532</v>
      </c>
      <c r="J36" s="707">
        <v>-37.002738933333319</v>
      </c>
      <c r="K36" s="709">
        <v>0.51444458344902932</v>
      </c>
      <c r="L36" s="270"/>
      <c r="M36" s="705" t="str">
        <f t="shared" si="0"/>
        <v>X</v>
      </c>
    </row>
    <row r="37" spans="1:13" ht="14.45" customHeight="1" x14ac:dyDescent="0.2">
      <c r="A37" s="710" t="s">
        <v>361</v>
      </c>
      <c r="B37" s="706">
        <v>85.703733999999997</v>
      </c>
      <c r="C37" s="707">
        <v>86.265740000000008</v>
      </c>
      <c r="D37" s="707">
        <v>0.56200600000001089</v>
      </c>
      <c r="E37" s="708">
        <v>1.0065575439221821</v>
      </c>
      <c r="F37" s="706">
        <v>90.361968900000008</v>
      </c>
      <c r="G37" s="707">
        <v>60.241312600000008</v>
      </c>
      <c r="H37" s="707">
        <v>9.5724099999999996</v>
      </c>
      <c r="I37" s="707">
        <v>77.441589999999991</v>
      </c>
      <c r="J37" s="707">
        <v>17.200277399999983</v>
      </c>
      <c r="K37" s="709">
        <v>0.85701530126796499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13.493048699999999</v>
      </c>
      <c r="C38" s="707">
        <v>5.6769099999999995</v>
      </c>
      <c r="D38" s="707">
        <v>-7.8161386999999998</v>
      </c>
      <c r="E38" s="708">
        <v>0.42072848962592124</v>
      </c>
      <c r="F38" s="706">
        <v>14.2358478</v>
      </c>
      <c r="G38" s="707">
        <v>9.4905652000000007</v>
      </c>
      <c r="H38" s="707">
        <v>9.9470000000000003E-2</v>
      </c>
      <c r="I38" s="707">
        <v>3.0436000000000001</v>
      </c>
      <c r="J38" s="707">
        <v>-6.4469652000000011</v>
      </c>
      <c r="K38" s="709">
        <v>0.21379829587669516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152.3347684</v>
      </c>
      <c r="C39" s="707">
        <v>81.243229999999997</v>
      </c>
      <c r="D39" s="707">
        <v>-71.091538400000005</v>
      </c>
      <c r="E39" s="708">
        <v>0.53332033686933411</v>
      </c>
      <c r="F39" s="706">
        <v>138.4860917</v>
      </c>
      <c r="G39" s="707">
        <v>92.324061133333331</v>
      </c>
      <c r="H39" s="707">
        <v>7.4023100000000008</v>
      </c>
      <c r="I39" s="707">
        <v>44.568010000000001</v>
      </c>
      <c r="J39" s="707">
        <v>-47.75605113333333</v>
      </c>
      <c r="K39" s="709">
        <v>0.32182300368868016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734.29234669999994</v>
      </c>
      <c r="C40" s="707">
        <v>809.25360000000001</v>
      </c>
      <c r="D40" s="707">
        <v>74.961253300000067</v>
      </c>
      <c r="E40" s="708">
        <v>1.1020863878493152</v>
      </c>
      <c r="F40" s="706">
        <v>748.87306310000008</v>
      </c>
      <c r="G40" s="707">
        <v>499.24870873333339</v>
      </c>
      <c r="H40" s="707">
        <v>60.708179999999999</v>
      </c>
      <c r="I40" s="707">
        <v>440.56865999999997</v>
      </c>
      <c r="J40" s="707">
        <v>-58.680048733333422</v>
      </c>
      <c r="K40" s="709">
        <v>0.58830886262117965</v>
      </c>
      <c r="L40" s="270"/>
      <c r="M40" s="705" t="str">
        <f t="shared" si="0"/>
        <v>X</v>
      </c>
    </row>
    <row r="41" spans="1:13" ht="14.45" customHeight="1" x14ac:dyDescent="0.2">
      <c r="A41" s="710" t="s">
        <v>365</v>
      </c>
      <c r="B41" s="706">
        <v>0</v>
      </c>
      <c r="C41" s="707">
        <v>46.06964</v>
      </c>
      <c r="D41" s="707">
        <v>46.06964</v>
      </c>
      <c r="E41" s="708">
        <v>0</v>
      </c>
      <c r="F41" s="706">
        <v>0</v>
      </c>
      <c r="G41" s="707">
        <v>0</v>
      </c>
      <c r="H41" s="707">
        <v>0</v>
      </c>
      <c r="I41" s="707">
        <v>1.331</v>
      </c>
      <c r="J41" s="707">
        <v>1.331</v>
      </c>
      <c r="K41" s="709">
        <v>0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24.999999899999999</v>
      </c>
      <c r="C42" s="707">
        <v>30.369810000000001</v>
      </c>
      <c r="D42" s="707">
        <v>5.3698101000000023</v>
      </c>
      <c r="E42" s="708">
        <v>1.2147924048591696</v>
      </c>
      <c r="F42" s="706">
        <v>29.999999899999999</v>
      </c>
      <c r="G42" s="707">
        <v>19.999999933333331</v>
      </c>
      <c r="H42" s="707">
        <v>2.4043200000000002</v>
      </c>
      <c r="I42" s="707">
        <v>17.34065</v>
      </c>
      <c r="J42" s="707">
        <v>-2.6593499333333313</v>
      </c>
      <c r="K42" s="709">
        <v>0.57802166859340554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430</v>
      </c>
      <c r="C43" s="707">
        <v>441.61633</v>
      </c>
      <c r="D43" s="707">
        <v>11.616330000000005</v>
      </c>
      <c r="E43" s="708">
        <v>1.0270147209302325</v>
      </c>
      <c r="F43" s="706">
        <v>430</v>
      </c>
      <c r="G43" s="707">
        <v>286.66666666666669</v>
      </c>
      <c r="H43" s="707">
        <v>24.708369999999999</v>
      </c>
      <c r="I43" s="707">
        <v>237.06431000000001</v>
      </c>
      <c r="J43" s="707">
        <v>-49.60235666666668</v>
      </c>
      <c r="K43" s="709">
        <v>0.55131234883720937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79.999999800000012</v>
      </c>
      <c r="C44" s="707">
        <v>69.039149999999992</v>
      </c>
      <c r="D44" s="707">
        <v>-10.96084980000002</v>
      </c>
      <c r="E44" s="708">
        <v>0.86298937715747326</v>
      </c>
      <c r="F44" s="706">
        <v>75</v>
      </c>
      <c r="G44" s="707">
        <v>50</v>
      </c>
      <c r="H44" s="707">
        <v>3.54006</v>
      </c>
      <c r="I44" s="707">
        <v>43.379190000000001</v>
      </c>
      <c r="J44" s="707">
        <v>-6.6208099999999988</v>
      </c>
      <c r="K44" s="709">
        <v>0.57838920000000005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3.6305242</v>
      </c>
      <c r="C45" s="707">
        <v>5.4688599999999994</v>
      </c>
      <c r="D45" s="707">
        <v>1.8383357999999994</v>
      </c>
      <c r="E45" s="708">
        <v>1.5063554734051903</v>
      </c>
      <c r="F45" s="706">
        <v>4.0106462999999994</v>
      </c>
      <c r="G45" s="707">
        <v>2.6737641999999995</v>
      </c>
      <c r="H45" s="707">
        <v>1.7828499999999998</v>
      </c>
      <c r="I45" s="707">
        <v>3.28884</v>
      </c>
      <c r="J45" s="707">
        <v>0.61507580000000051</v>
      </c>
      <c r="K45" s="709">
        <v>0.82002743547841661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0</v>
      </c>
      <c r="C46" s="707">
        <v>3.3653899999999997</v>
      </c>
      <c r="D46" s="707">
        <v>3.3653899999999997</v>
      </c>
      <c r="E46" s="708">
        <v>0</v>
      </c>
      <c r="F46" s="706">
        <v>0</v>
      </c>
      <c r="G46" s="707">
        <v>0</v>
      </c>
      <c r="H46" s="707">
        <v>0.37448000000000004</v>
      </c>
      <c r="I46" s="707">
        <v>2.69055</v>
      </c>
      <c r="J46" s="707">
        <v>2.69055</v>
      </c>
      <c r="K46" s="709">
        <v>0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10.5633</v>
      </c>
      <c r="D47" s="707">
        <v>10.5633</v>
      </c>
      <c r="E47" s="708">
        <v>0</v>
      </c>
      <c r="F47" s="706">
        <v>0</v>
      </c>
      <c r="G47" s="707">
        <v>0</v>
      </c>
      <c r="H47" s="707">
        <v>1.1737</v>
      </c>
      <c r="I47" s="707">
        <v>8.2158999999999995</v>
      </c>
      <c r="J47" s="707">
        <v>8.2158999999999995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0.23111000000000001</v>
      </c>
      <c r="D48" s="707">
        <v>0.23111000000000001</v>
      </c>
      <c r="E48" s="708">
        <v>0</v>
      </c>
      <c r="F48" s="706">
        <v>0</v>
      </c>
      <c r="G48" s="707">
        <v>0</v>
      </c>
      <c r="H48" s="707">
        <v>0</v>
      </c>
      <c r="I48" s="707">
        <v>0</v>
      </c>
      <c r="J48" s="707">
        <v>0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5</v>
      </c>
      <c r="C49" s="707">
        <v>3.2007099999999999</v>
      </c>
      <c r="D49" s="707">
        <v>-1.7992900000000001</v>
      </c>
      <c r="E49" s="708">
        <v>0.64014199999999999</v>
      </c>
      <c r="F49" s="706">
        <v>5</v>
      </c>
      <c r="G49" s="707">
        <v>3.3333333333333335</v>
      </c>
      <c r="H49" s="707">
        <v>1.62565</v>
      </c>
      <c r="I49" s="707">
        <v>4.9290000000000003</v>
      </c>
      <c r="J49" s="707">
        <v>1.5956666666666668</v>
      </c>
      <c r="K49" s="709">
        <v>0.98580000000000001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30.661822700000002</v>
      </c>
      <c r="C50" s="707">
        <v>35.451809999999995</v>
      </c>
      <c r="D50" s="707">
        <v>4.7899872999999928</v>
      </c>
      <c r="E50" s="708">
        <v>1.1562199138278884</v>
      </c>
      <c r="F50" s="706">
        <v>44.862416799999998</v>
      </c>
      <c r="G50" s="707">
        <v>29.908277866666666</v>
      </c>
      <c r="H50" s="707">
        <v>13.167219999999999</v>
      </c>
      <c r="I50" s="707">
        <v>20.980919999999998</v>
      </c>
      <c r="J50" s="707">
        <v>-8.927357866666668</v>
      </c>
      <c r="K50" s="709">
        <v>0.46767253074069781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2.7829999999999999</v>
      </c>
      <c r="D51" s="707">
        <v>2.7829999999999999</v>
      </c>
      <c r="E51" s="708">
        <v>0</v>
      </c>
      <c r="F51" s="706">
        <v>0</v>
      </c>
      <c r="G51" s="707">
        <v>0</v>
      </c>
      <c r="H51" s="707">
        <v>0</v>
      </c>
      <c r="I51" s="707">
        <v>0</v>
      </c>
      <c r="J51" s="707">
        <v>0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2.9830000000000001</v>
      </c>
      <c r="D52" s="707">
        <v>2.9830000000000001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160.00000009999999</v>
      </c>
      <c r="C53" s="707">
        <v>158.11149</v>
      </c>
      <c r="D53" s="707">
        <v>-1.8885100999999906</v>
      </c>
      <c r="E53" s="708">
        <v>0.98819681188237707</v>
      </c>
      <c r="F53" s="706">
        <v>160.00000009999999</v>
      </c>
      <c r="G53" s="707">
        <v>106.66666673333333</v>
      </c>
      <c r="H53" s="707">
        <v>11.93153</v>
      </c>
      <c r="I53" s="707">
        <v>101.34830000000001</v>
      </c>
      <c r="J53" s="707">
        <v>-5.3183667333333204</v>
      </c>
      <c r="K53" s="709">
        <v>0.63342687460410829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159.35126890000001</v>
      </c>
      <c r="C54" s="707">
        <v>223.69533999999999</v>
      </c>
      <c r="D54" s="707">
        <v>64.344071099999979</v>
      </c>
      <c r="E54" s="708">
        <v>1.4037876293308886</v>
      </c>
      <c r="F54" s="706">
        <v>221.8971616</v>
      </c>
      <c r="G54" s="707">
        <v>147.93144106666668</v>
      </c>
      <c r="H54" s="707">
        <v>32.515430000000002</v>
      </c>
      <c r="I54" s="707">
        <v>326.02485999999999</v>
      </c>
      <c r="J54" s="707">
        <v>178.09341893333331</v>
      </c>
      <c r="K54" s="709">
        <v>1.4692610651221596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</v>
      </c>
      <c r="C55" s="707">
        <v>0</v>
      </c>
      <c r="D55" s="707">
        <v>0</v>
      </c>
      <c r="E55" s="708">
        <v>0</v>
      </c>
      <c r="F55" s="706">
        <v>0</v>
      </c>
      <c r="G55" s="707">
        <v>0</v>
      </c>
      <c r="H55" s="707">
        <v>0</v>
      </c>
      <c r="I55" s="707">
        <v>0.218</v>
      </c>
      <c r="J55" s="707">
        <v>0.218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0.41209320000000005</v>
      </c>
      <c r="C56" s="707">
        <v>0</v>
      </c>
      <c r="D56" s="707">
        <v>-0.41209320000000005</v>
      </c>
      <c r="E56" s="708">
        <v>0</v>
      </c>
      <c r="F56" s="706">
        <v>1.030233</v>
      </c>
      <c r="G56" s="707">
        <v>0.68682199999999993</v>
      </c>
      <c r="H56" s="707">
        <v>0</v>
      </c>
      <c r="I56" s="707">
        <v>0</v>
      </c>
      <c r="J56" s="707">
        <v>-0.68682199999999993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154.9391756</v>
      </c>
      <c r="C57" s="707">
        <v>123.6301</v>
      </c>
      <c r="D57" s="707">
        <v>-31.3090756</v>
      </c>
      <c r="E57" s="708">
        <v>0.79792666716628635</v>
      </c>
      <c r="F57" s="706">
        <v>171.2485623</v>
      </c>
      <c r="G57" s="707">
        <v>114.1657082</v>
      </c>
      <c r="H57" s="707">
        <v>7.0688199999999997</v>
      </c>
      <c r="I57" s="707">
        <v>253.86013</v>
      </c>
      <c r="J57" s="707">
        <v>139.69442179999999</v>
      </c>
      <c r="K57" s="709">
        <v>1.4824073650047804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1.089</v>
      </c>
      <c r="D58" s="707">
        <v>1.089</v>
      </c>
      <c r="E58" s="708">
        <v>0</v>
      </c>
      <c r="F58" s="706">
        <v>0</v>
      </c>
      <c r="G58" s="707">
        <v>0</v>
      </c>
      <c r="H58" s="707">
        <v>0</v>
      </c>
      <c r="I58" s="707">
        <v>0</v>
      </c>
      <c r="J58" s="707">
        <v>0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4.0000001000000003</v>
      </c>
      <c r="C59" s="707">
        <v>82.218759999999989</v>
      </c>
      <c r="D59" s="707">
        <v>78.218759899999995</v>
      </c>
      <c r="E59" s="708">
        <v>20.554689486132759</v>
      </c>
      <c r="F59" s="706">
        <v>49.618366299999998</v>
      </c>
      <c r="G59" s="707">
        <v>33.078910866666668</v>
      </c>
      <c r="H59" s="707">
        <v>20.80021</v>
      </c>
      <c r="I59" s="707">
        <v>64.272300000000001</v>
      </c>
      <c r="J59" s="707">
        <v>31.193389133333334</v>
      </c>
      <c r="K59" s="709">
        <v>1.2953328533914266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16.757480000000001</v>
      </c>
      <c r="D60" s="707">
        <v>16.757480000000001</v>
      </c>
      <c r="E60" s="708">
        <v>0</v>
      </c>
      <c r="F60" s="706">
        <v>0</v>
      </c>
      <c r="G60" s="707">
        <v>0</v>
      </c>
      <c r="H60" s="707">
        <v>4.6463999999999999</v>
      </c>
      <c r="I60" s="707">
        <v>7.6744300000000001</v>
      </c>
      <c r="J60" s="707">
        <v>7.6744300000000001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385.00000030000001</v>
      </c>
      <c r="C61" s="707">
        <v>752.66949999999997</v>
      </c>
      <c r="D61" s="707">
        <v>367.66949969999996</v>
      </c>
      <c r="E61" s="708">
        <v>1.9549857127623487</v>
      </c>
      <c r="F61" s="706">
        <v>613.99999960000002</v>
      </c>
      <c r="G61" s="707">
        <v>409.33333306666668</v>
      </c>
      <c r="H61" s="707">
        <v>48.820830000000001</v>
      </c>
      <c r="I61" s="707">
        <v>477.40251000000001</v>
      </c>
      <c r="J61" s="707">
        <v>68.069176933333324</v>
      </c>
      <c r="K61" s="709">
        <v>0.77752851842184267</v>
      </c>
      <c r="L61" s="270"/>
      <c r="M61" s="705" t="str">
        <f t="shared" si="0"/>
        <v>X</v>
      </c>
    </row>
    <row r="62" spans="1:13" ht="14.45" customHeight="1" x14ac:dyDescent="0.2">
      <c r="A62" s="710" t="s">
        <v>386</v>
      </c>
      <c r="B62" s="706">
        <v>0</v>
      </c>
      <c r="C62" s="707">
        <v>3.3279999999999998</v>
      </c>
      <c r="D62" s="707">
        <v>3.3279999999999998</v>
      </c>
      <c r="E62" s="708">
        <v>0</v>
      </c>
      <c r="F62" s="706">
        <v>0</v>
      </c>
      <c r="G62" s="707">
        <v>0</v>
      </c>
      <c r="H62" s="707">
        <v>0</v>
      </c>
      <c r="I62" s="707">
        <v>0</v>
      </c>
      <c r="J62" s="707">
        <v>0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11.709389999999999</v>
      </c>
      <c r="D63" s="707">
        <v>11.709389999999999</v>
      </c>
      <c r="E63" s="708">
        <v>0</v>
      </c>
      <c r="F63" s="706">
        <v>0</v>
      </c>
      <c r="G63" s="707">
        <v>0</v>
      </c>
      <c r="H63" s="707">
        <v>0.62436000000000003</v>
      </c>
      <c r="I63" s="707">
        <v>4.10311</v>
      </c>
      <c r="J63" s="707">
        <v>4.10311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0</v>
      </c>
      <c r="C64" s="707">
        <v>0.29158000000000001</v>
      </c>
      <c r="D64" s="707">
        <v>0.29158000000000001</v>
      </c>
      <c r="E64" s="708">
        <v>0</v>
      </c>
      <c r="F64" s="706">
        <v>0</v>
      </c>
      <c r="G64" s="707">
        <v>0</v>
      </c>
      <c r="H64" s="707">
        <v>0</v>
      </c>
      <c r="I64" s="707">
        <v>41.190589999999993</v>
      </c>
      <c r="J64" s="707">
        <v>41.190589999999993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49.999999799999998</v>
      </c>
      <c r="C65" s="707">
        <v>206.10583</v>
      </c>
      <c r="D65" s="707">
        <v>156.10583020000001</v>
      </c>
      <c r="E65" s="708">
        <v>4.1221166164884666</v>
      </c>
      <c r="F65" s="706">
        <v>209.99999969999999</v>
      </c>
      <c r="G65" s="707">
        <v>139.99999979999998</v>
      </c>
      <c r="H65" s="707">
        <v>2.78423</v>
      </c>
      <c r="I65" s="707">
        <v>142.15758</v>
      </c>
      <c r="J65" s="707">
        <v>2.1575802000000124</v>
      </c>
      <c r="K65" s="709">
        <v>0.67694085810991556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200.00000039999998</v>
      </c>
      <c r="C66" s="707">
        <v>226.18707000000001</v>
      </c>
      <c r="D66" s="707">
        <v>26.187069600000029</v>
      </c>
      <c r="E66" s="708">
        <v>1.1309353477381294</v>
      </c>
      <c r="F66" s="706">
        <v>234</v>
      </c>
      <c r="G66" s="707">
        <v>156</v>
      </c>
      <c r="H66" s="707">
        <v>39.288410000000006</v>
      </c>
      <c r="I66" s="707">
        <v>170.18392</v>
      </c>
      <c r="J66" s="707">
        <v>14.183920000000001</v>
      </c>
      <c r="K66" s="709">
        <v>0.72728170940170944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135.00000009999999</v>
      </c>
      <c r="C67" s="707">
        <v>159.02763000000002</v>
      </c>
      <c r="D67" s="707">
        <v>24.027629900000022</v>
      </c>
      <c r="E67" s="708">
        <v>1.1779824435718651</v>
      </c>
      <c r="F67" s="706">
        <v>169.99999990000001</v>
      </c>
      <c r="G67" s="707">
        <v>113.33333326666667</v>
      </c>
      <c r="H67" s="707">
        <v>6.1238299999999999</v>
      </c>
      <c r="I67" s="707">
        <v>119.76730999999999</v>
      </c>
      <c r="J67" s="707">
        <v>6.4339767333333242</v>
      </c>
      <c r="K67" s="709">
        <v>0.70451358864971381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138.303</v>
      </c>
      <c r="D68" s="707">
        <v>138.303</v>
      </c>
      <c r="E68" s="708">
        <v>0</v>
      </c>
      <c r="F68" s="706">
        <v>0</v>
      </c>
      <c r="G68" s="707">
        <v>0</v>
      </c>
      <c r="H68" s="707">
        <v>0</v>
      </c>
      <c r="I68" s="707">
        <v>0</v>
      </c>
      <c r="J68" s="707">
        <v>0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7.7169999999999996</v>
      </c>
      <c r="D69" s="707">
        <v>7.7169999999999996</v>
      </c>
      <c r="E69" s="708">
        <v>0</v>
      </c>
      <c r="F69" s="706">
        <v>0</v>
      </c>
      <c r="G69" s="707">
        <v>0</v>
      </c>
      <c r="H69" s="707">
        <v>0</v>
      </c>
      <c r="I69" s="707">
        <v>0</v>
      </c>
      <c r="J69" s="707">
        <v>0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0</v>
      </c>
      <c r="C70" s="707">
        <v>0.39600000000000002</v>
      </c>
      <c r="D70" s="707">
        <v>0.39600000000000002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0.39600000000000002</v>
      </c>
      <c r="J70" s="707">
        <v>0.39600000000000002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710" t="s">
        <v>395</v>
      </c>
      <c r="B71" s="706">
        <v>0</v>
      </c>
      <c r="C71" s="707">
        <v>0.39600000000000002</v>
      </c>
      <c r="D71" s="707">
        <v>0.39600000000000002</v>
      </c>
      <c r="E71" s="708">
        <v>0</v>
      </c>
      <c r="F71" s="706">
        <v>0</v>
      </c>
      <c r="G71" s="707">
        <v>0</v>
      </c>
      <c r="H71" s="707">
        <v>0</v>
      </c>
      <c r="I71" s="707">
        <v>0.39600000000000002</v>
      </c>
      <c r="J71" s="707">
        <v>0.39600000000000002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0</v>
      </c>
      <c r="C72" s="707">
        <v>106.2376</v>
      </c>
      <c r="D72" s="707">
        <v>106.2376</v>
      </c>
      <c r="E72" s="708">
        <v>0</v>
      </c>
      <c r="F72" s="706">
        <v>0</v>
      </c>
      <c r="G72" s="707">
        <v>0</v>
      </c>
      <c r="H72" s="707">
        <v>0</v>
      </c>
      <c r="I72" s="707">
        <v>74.398600000000002</v>
      </c>
      <c r="J72" s="707">
        <v>74.398600000000002</v>
      </c>
      <c r="K72" s="709">
        <v>0</v>
      </c>
      <c r="L72" s="270"/>
      <c r="M72" s="705" t="str">
        <f t="shared" si="1"/>
        <v>X</v>
      </c>
    </row>
    <row r="73" spans="1:13" ht="14.45" customHeight="1" x14ac:dyDescent="0.2">
      <c r="A73" s="710" t="s">
        <v>397</v>
      </c>
      <c r="B73" s="706">
        <v>0</v>
      </c>
      <c r="C73" s="707">
        <v>106.2376</v>
      </c>
      <c r="D73" s="707">
        <v>106.2376</v>
      </c>
      <c r="E73" s="708">
        <v>0</v>
      </c>
      <c r="F73" s="706">
        <v>0</v>
      </c>
      <c r="G73" s="707">
        <v>0</v>
      </c>
      <c r="H73" s="707">
        <v>0</v>
      </c>
      <c r="I73" s="707">
        <v>74.398600000000002</v>
      </c>
      <c r="J73" s="707">
        <v>74.398600000000002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951.64448019999998</v>
      </c>
      <c r="C74" s="707">
        <v>947.36083999999994</v>
      </c>
      <c r="D74" s="707">
        <v>-4.2836402000000362</v>
      </c>
      <c r="E74" s="708">
        <v>0.99549869695130289</v>
      </c>
      <c r="F74" s="706">
        <v>961.77711499999998</v>
      </c>
      <c r="G74" s="707">
        <v>641.18474333333336</v>
      </c>
      <c r="H74" s="707">
        <v>50.479939999999999</v>
      </c>
      <c r="I74" s="707">
        <v>631.72897999999998</v>
      </c>
      <c r="J74" s="707">
        <v>-9.4557633333333797</v>
      </c>
      <c r="K74" s="709">
        <v>0.65683511298769048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951.64448019999998</v>
      </c>
      <c r="C75" s="707">
        <v>947.36083999999994</v>
      </c>
      <c r="D75" s="707">
        <v>-4.2836402000000362</v>
      </c>
      <c r="E75" s="708">
        <v>0.99549869695130289</v>
      </c>
      <c r="F75" s="706">
        <v>961.77711499999998</v>
      </c>
      <c r="G75" s="707">
        <v>641.18474333333336</v>
      </c>
      <c r="H75" s="707">
        <v>50.479939999999999</v>
      </c>
      <c r="I75" s="707">
        <v>631.72897999999998</v>
      </c>
      <c r="J75" s="707">
        <v>-9.4557633333333797</v>
      </c>
      <c r="K75" s="709">
        <v>0.65683511298769048</v>
      </c>
      <c r="L75" s="270"/>
      <c r="M75" s="705" t="str">
        <f t="shared" si="1"/>
        <v>X</v>
      </c>
    </row>
    <row r="76" spans="1:13" ht="14.45" customHeight="1" x14ac:dyDescent="0.2">
      <c r="A76" s="710" t="s">
        <v>400</v>
      </c>
      <c r="B76" s="706">
        <v>301.35184370000002</v>
      </c>
      <c r="C76" s="707">
        <v>303.59584000000001</v>
      </c>
      <c r="D76" s="707">
        <v>2.2439962999999921</v>
      </c>
      <c r="E76" s="708">
        <v>1.0074464329550741</v>
      </c>
      <c r="F76" s="706">
        <v>290.77057730000001</v>
      </c>
      <c r="G76" s="707">
        <v>193.84705153333334</v>
      </c>
      <c r="H76" s="707">
        <v>24.498939999999997</v>
      </c>
      <c r="I76" s="707">
        <v>197.98598000000001</v>
      </c>
      <c r="J76" s="707">
        <v>4.1389284666666697</v>
      </c>
      <c r="K76" s="709">
        <v>0.68090101081901999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82.717545700000002</v>
      </c>
      <c r="C77" s="707">
        <v>73.158000000000001</v>
      </c>
      <c r="D77" s="707">
        <v>-9.559545700000001</v>
      </c>
      <c r="E77" s="708">
        <v>0.88443146349299873</v>
      </c>
      <c r="F77" s="706">
        <v>84.721763300000006</v>
      </c>
      <c r="G77" s="707">
        <v>56.481175533333335</v>
      </c>
      <c r="H77" s="707">
        <v>7.992</v>
      </c>
      <c r="I77" s="707">
        <v>54.707999999999998</v>
      </c>
      <c r="J77" s="707">
        <v>-1.7731755333333368</v>
      </c>
      <c r="K77" s="709">
        <v>0.64573726831296951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567.5750908</v>
      </c>
      <c r="C78" s="707">
        <v>570.60699999999997</v>
      </c>
      <c r="D78" s="707">
        <v>3.0319091999999728</v>
      </c>
      <c r="E78" s="708">
        <v>1.0053418644495593</v>
      </c>
      <c r="F78" s="706">
        <v>586.28477439999995</v>
      </c>
      <c r="G78" s="707">
        <v>390.85651626666663</v>
      </c>
      <c r="H78" s="707">
        <v>17.989000000000001</v>
      </c>
      <c r="I78" s="707">
        <v>379.03500000000003</v>
      </c>
      <c r="J78" s="707">
        <v>-11.821516266666606</v>
      </c>
      <c r="K78" s="709">
        <v>0.64650322940400762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229</v>
      </c>
      <c r="C79" s="707">
        <v>212.62266</v>
      </c>
      <c r="D79" s="707">
        <v>-16.377340000000004</v>
      </c>
      <c r="E79" s="708">
        <v>0.92848323144104805</v>
      </c>
      <c r="F79" s="706">
        <v>241.09504340000001</v>
      </c>
      <c r="G79" s="707">
        <v>160.73002893333333</v>
      </c>
      <c r="H79" s="707">
        <v>0</v>
      </c>
      <c r="I79" s="707">
        <v>127.90338</v>
      </c>
      <c r="J79" s="707">
        <v>-32.826648933333331</v>
      </c>
      <c r="K79" s="709">
        <v>0.53051020127276494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229</v>
      </c>
      <c r="C80" s="707">
        <v>212.62266</v>
      </c>
      <c r="D80" s="707">
        <v>-16.377340000000004</v>
      </c>
      <c r="E80" s="708">
        <v>0.92848323144104805</v>
      </c>
      <c r="F80" s="706">
        <v>241.09504340000001</v>
      </c>
      <c r="G80" s="707">
        <v>160.73002893333333</v>
      </c>
      <c r="H80" s="707">
        <v>0</v>
      </c>
      <c r="I80" s="707">
        <v>127.90338</v>
      </c>
      <c r="J80" s="707">
        <v>-32.826648933333331</v>
      </c>
      <c r="K80" s="709">
        <v>0.53051020127276494</v>
      </c>
      <c r="L80" s="270"/>
      <c r="M80" s="705" t="str">
        <f t="shared" si="1"/>
        <v>X</v>
      </c>
    </row>
    <row r="81" spans="1:13" ht="14.45" customHeight="1" x14ac:dyDescent="0.2">
      <c r="A81" s="710" t="s">
        <v>405</v>
      </c>
      <c r="B81" s="706">
        <v>229</v>
      </c>
      <c r="C81" s="707">
        <v>212.62266</v>
      </c>
      <c r="D81" s="707">
        <v>-16.377340000000004</v>
      </c>
      <c r="E81" s="708">
        <v>0.92848323144104805</v>
      </c>
      <c r="F81" s="706">
        <v>241.09504340000001</v>
      </c>
      <c r="G81" s="707">
        <v>160.73002893333333</v>
      </c>
      <c r="H81" s="707">
        <v>0</v>
      </c>
      <c r="I81" s="707">
        <v>127.90338</v>
      </c>
      <c r="J81" s="707">
        <v>-32.826648933333331</v>
      </c>
      <c r="K81" s="709">
        <v>0.53051020127276494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3512.3897892</v>
      </c>
      <c r="C82" s="707">
        <v>3915.05287</v>
      </c>
      <c r="D82" s="707">
        <v>402.66308079999999</v>
      </c>
      <c r="E82" s="708">
        <v>1.1146407730822245</v>
      </c>
      <c r="F82" s="706">
        <v>4614.1318289000001</v>
      </c>
      <c r="G82" s="707">
        <v>3076.0878859333334</v>
      </c>
      <c r="H82" s="707">
        <v>286.17343</v>
      </c>
      <c r="I82" s="707">
        <v>2972.3353399999996</v>
      </c>
      <c r="J82" s="707">
        <v>-103.75254593333375</v>
      </c>
      <c r="K82" s="709">
        <v>0.64418084489549543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311.0227314</v>
      </c>
      <c r="C83" s="707">
        <v>348.67705999999998</v>
      </c>
      <c r="D83" s="707">
        <v>37.654328599999985</v>
      </c>
      <c r="E83" s="708">
        <v>1.1210661626901268</v>
      </c>
      <c r="F83" s="706">
        <v>633.80429449999997</v>
      </c>
      <c r="G83" s="707">
        <v>422.53619633333329</v>
      </c>
      <c r="H83" s="707">
        <v>15.20107</v>
      </c>
      <c r="I83" s="707">
        <v>502.75686999999999</v>
      </c>
      <c r="J83" s="707">
        <v>80.220673666666698</v>
      </c>
      <c r="K83" s="709">
        <v>0.79323676782060681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311.0227314</v>
      </c>
      <c r="C84" s="707">
        <v>348.67705999999998</v>
      </c>
      <c r="D84" s="707">
        <v>37.654328599999985</v>
      </c>
      <c r="E84" s="708">
        <v>1.1210661626901268</v>
      </c>
      <c r="F84" s="706">
        <v>633.80429449999997</v>
      </c>
      <c r="G84" s="707">
        <v>422.53619633333329</v>
      </c>
      <c r="H84" s="707">
        <v>15.20107</v>
      </c>
      <c r="I84" s="707">
        <v>502.75686999999999</v>
      </c>
      <c r="J84" s="707">
        <v>80.220673666666698</v>
      </c>
      <c r="K84" s="709">
        <v>0.79323676782060681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187.17691730000001</v>
      </c>
      <c r="C85" s="707">
        <v>76.098609999999994</v>
      </c>
      <c r="D85" s="707">
        <v>-111.07830730000002</v>
      </c>
      <c r="E85" s="708">
        <v>0.40655979966820399</v>
      </c>
      <c r="F85" s="706">
        <v>187.17691740000001</v>
      </c>
      <c r="G85" s="707">
        <v>124.78461160000001</v>
      </c>
      <c r="H85" s="707">
        <v>1.8219000000000001</v>
      </c>
      <c r="I85" s="707">
        <v>104.95924000000001</v>
      </c>
      <c r="J85" s="707">
        <v>-19.825371599999997</v>
      </c>
      <c r="K85" s="709">
        <v>0.56074884370331024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1.6977473000000001</v>
      </c>
      <c r="C86" s="707">
        <v>5.2158999999999995</v>
      </c>
      <c r="D86" s="707">
        <v>3.5181526999999995</v>
      </c>
      <c r="E86" s="708">
        <v>3.0722475600461854</v>
      </c>
      <c r="F86" s="706">
        <v>3.3525597999999999</v>
      </c>
      <c r="G86" s="707">
        <v>2.2350398666666664</v>
      </c>
      <c r="H86" s="707">
        <v>0.45700000000000002</v>
      </c>
      <c r="I86" s="707">
        <v>3.9871699999999999</v>
      </c>
      <c r="J86" s="707">
        <v>1.7521301333333335</v>
      </c>
      <c r="K86" s="709">
        <v>1.189291239488107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40</v>
      </c>
      <c r="C87" s="707">
        <v>35.479620000000004</v>
      </c>
      <c r="D87" s="707">
        <v>-4.5203799999999958</v>
      </c>
      <c r="E87" s="708">
        <v>0.88699050000000013</v>
      </c>
      <c r="F87" s="706">
        <v>193.52306109999998</v>
      </c>
      <c r="G87" s="707">
        <v>129.01537406666665</v>
      </c>
      <c r="H87" s="707">
        <v>0</v>
      </c>
      <c r="I87" s="707">
        <v>233.92176000000001</v>
      </c>
      <c r="J87" s="707">
        <v>104.90638593333335</v>
      </c>
      <c r="K87" s="709">
        <v>1.208753926639909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42.1480672</v>
      </c>
      <c r="C88" s="707">
        <v>130.85341</v>
      </c>
      <c r="D88" s="707">
        <v>88.705342799999997</v>
      </c>
      <c r="E88" s="708">
        <v>3.1046123510024204</v>
      </c>
      <c r="F88" s="706">
        <v>49.9365533</v>
      </c>
      <c r="G88" s="707">
        <v>33.291035533333336</v>
      </c>
      <c r="H88" s="707">
        <v>8.8142199999999988</v>
      </c>
      <c r="I88" s="707">
        <v>103.37658999999999</v>
      </c>
      <c r="J88" s="707">
        <v>70.08555446666665</v>
      </c>
      <c r="K88" s="709">
        <v>2.0701586947531676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0</v>
      </c>
      <c r="C89" s="707">
        <v>27.660599999999999</v>
      </c>
      <c r="D89" s="707">
        <v>27.660599999999999</v>
      </c>
      <c r="E89" s="708">
        <v>0</v>
      </c>
      <c r="F89" s="706">
        <v>0</v>
      </c>
      <c r="G89" s="707">
        <v>0</v>
      </c>
      <c r="H89" s="707">
        <v>0</v>
      </c>
      <c r="I89" s="707">
        <v>4.3862500000000004</v>
      </c>
      <c r="J89" s="707">
        <v>4.3862500000000004</v>
      </c>
      <c r="K89" s="709">
        <v>0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15</v>
      </c>
      <c r="C90" s="707">
        <v>5.0287600000000001</v>
      </c>
      <c r="D90" s="707">
        <v>-9.9712399999999999</v>
      </c>
      <c r="E90" s="708">
        <v>0.3352506666666667</v>
      </c>
      <c r="F90" s="706">
        <v>184.13469659999998</v>
      </c>
      <c r="G90" s="707">
        <v>122.75646439999998</v>
      </c>
      <c r="H90" s="707">
        <v>0</v>
      </c>
      <c r="I90" s="707">
        <v>0.34243000000000001</v>
      </c>
      <c r="J90" s="707">
        <v>-122.41403439999999</v>
      </c>
      <c r="K90" s="709">
        <v>1.8596712424267792E-3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24.999999599999999</v>
      </c>
      <c r="C91" s="707">
        <v>53.933080000000004</v>
      </c>
      <c r="D91" s="707">
        <v>28.933080400000005</v>
      </c>
      <c r="E91" s="708">
        <v>2.1573232345171718</v>
      </c>
      <c r="F91" s="706">
        <v>15.680506299999999</v>
      </c>
      <c r="G91" s="707">
        <v>10.453670866666666</v>
      </c>
      <c r="H91" s="707">
        <v>0</v>
      </c>
      <c r="I91" s="707">
        <v>0.82</v>
      </c>
      <c r="J91" s="707">
        <v>-9.6336708666666659</v>
      </c>
      <c r="K91" s="709">
        <v>5.2294229810679008E-2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14.407080000000001</v>
      </c>
      <c r="D92" s="707">
        <v>14.407080000000001</v>
      </c>
      <c r="E92" s="708">
        <v>0</v>
      </c>
      <c r="F92" s="706">
        <v>0</v>
      </c>
      <c r="G92" s="707">
        <v>0</v>
      </c>
      <c r="H92" s="707">
        <v>4.1079499999999998</v>
      </c>
      <c r="I92" s="707">
        <v>50.963430000000002</v>
      </c>
      <c r="J92" s="707">
        <v>50.963430000000002</v>
      </c>
      <c r="K92" s="709">
        <v>0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0</v>
      </c>
      <c r="C93" s="707">
        <v>17.071000000000002</v>
      </c>
      <c r="D93" s="707">
        <v>17.071000000000002</v>
      </c>
      <c r="E93" s="708">
        <v>0</v>
      </c>
      <c r="F93" s="706">
        <v>0</v>
      </c>
      <c r="G93" s="707">
        <v>0</v>
      </c>
      <c r="H93" s="707">
        <v>0</v>
      </c>
      <c r="I93" s="707">
        <v>15.162000000000001</v>
      </c>
      <c r="J93" s="707">
        <v>15.162000000000001</v>
      </c>
      <c r="K93" s="709">
        <v>0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0</v>
      </c>
      <c r="C94" s="707">
        <v>17.071000000000002</v>
      </c>
      <c r="D94" s="707">
        <v>17.071000000000002</v>
      </c>
      <c r="E94" s="708">
        <v>0</v>
      </c>
      <c r="F94" s="706">
        <v>0</v>
      </c>
      <c r="G94" s="707">
        <v>0</v>
      </c>
      <c r="H94" s="707">
        <v>0</v>
      </c>
      <c r="I94" s="707">
        <v>15.162000000000001</v>
      </c>
      <c r="J94" s="707">
        <v>15.162000000000001</v>
      </c>
      <c r="K94" s="709">
        <v>0</v>
      </c>
      <c r="L94" s="270"/>
      <c r="M94" s="705" t="str">
        <f t="shared" si="1"/>
        <v>X</v>
      </c>
    </row>
    <row r="95" spans="1:13" ht="14.45" customHeight="1" x14ac:dyDescent="0.2">
      <c r="A95" s="710" t="s">
        <v>419</v>
      </c>
      <c r="B95" s="706">
        <v>0</v>
      </c>
      <c r="C95" s="707">
        <v>17.071000000000002</v>
      </c>
      <c r="D95" s="707">
        <v>17.071000000000002</v>
      </c>
      <c r="E95" s="708">
        <v>0</v>
      </c>
      <c r="F95" s="706">
        <v>0</v>
      </c>
      <c r="G95" s="707">
        <v>0</v>
      </c>
      <c r="H95" s="707">
        <v>0</v>
      </c>
      <c r="I95" s="707">
        <v>15.162000000000001</v>
      </c>
      <c r="J95" s="707">
        <v>15.162000000000001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3201.3670578000001</v>
      </c>
      <c r="C96" s="707">
        <v>3549.3048100000001</v>
      </c>
      <c r="D96" s="707">
        <v>347.93775219999998</v>
      </c>
      <c r="E96" s="708">
        <v>1.1086841171031181</v>
      </c>
      <c r="F96" s="706">
        <v>3980.3275343999999</v>
      </c>
      <c r="G96" s="707">
        <v>2653.5516895999999</v>
      </c>
      <c r="H96" s="707">
        <v>270.97235999999998</v>
      </c>
      <c r="I96" s="707">
        <v>2454.4164700000001</v>
      </c>
      <c r="J96" s="707">
        <v>-199.1352195999998</v>
      </c>
      <c r="K96" s="709">
        <v>0.61663680910369656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28.771059399999999</v>
      </c>
      <c r="C97" s="707">
        <v>28.361319999999999</v>
      </c>
      <c r="D97" s="707">
        <v>-0.40973939999999942</v>
      </c>
      <c r="E97" s="708">
        <v>0.98575862660100733</v>
      </c>
      <c r="F97" s="706">
        <v>16.777194399999999</v>
      </c>
      <c r="G97" s="707">
        <v>11.184796266666666</v>
      </c>
      <c r="H97" s="707">
        <v>2.81115</v>
      </c>
      <c r="I97" s="707">
        <v>23.214919999999999</v>
      </c>
      <c r="J97" s="707">
        <v>12.030123733333333</v>
      </c>
      <c r="K97" s="709">
        <v>1.3837188415722239</v>
      </c>
      <c r="L97" s="270"/>
      <c r="M97" s="705" t="str">
        <f t="shared" si="1"/>
        <v>X</v>
      </c>
    </row>
    <row r="98" spans="1:13" ht="14.45" customHeight="1" x14ac:dyDescent="0.2">
      <c r="A98" s="710" t="s">
        <v>422</v>
      </c>
      <c r="B98" s="706">
        <v>13.306266299999999</v>
      </c>
      <c r="C98" s="707">
        <v>12.2014</v>
      </c>
      <c r="D98" s="707">
        <v>-1.1048662999999994</v>
      </c>
      <c r="E98" s="708">
        <v>0.91696646714488195</v>
      </c>
      <c r="F98" s="706">
        <v>0</v>
      </c>
      <c r="G98" s="707">
        <v>0</v>
      </c>
      <c r="H98" s="707">
        <v>1.1502999999999999</v>
      </c>
      <c r="I98" s="707">
        <v>9.3299000000000003</v>
      </c>
      <c r="J98" s="707">
        <v>9.3299000000000003</v>
      </c>
      <c r="K98" s="709">
        <v>0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15.464793100000001</v>
      </c>
      <c r="C99" s="707">
        <v>16.15992</v>
      </c>
      <c r="D99" s="707">
        <v>0.69512689999999822</v>
      </c>
      <c r="E99" s="708">
        <v>1.0449489945002883</v>
      </c>
      <c r="F99" s="706">
        <v>16.777194399999999</v>
      </c>
      <c r="G99" s="707">
        <v>11.184796266666666</v>
      </c>
      <c r="H99" s="707">
        <v>1.6608499999999999</v>
      </c>
      <c r="I99" s="707">
        <v>13.885020000000001</v>
      </c>
      <c r="J99" s="707">
        <v>2.7002237333333348</v>
      </c>
      <c r="K99" s="709">
        <v>0.8276127503177767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126.430826</v>
      </c>
      <c r="C100" s="707">
        <v>141.49404999999999</v>
      </c>
      <c r="D100" s="707">
        <v>15.063223999999991</v>
      </c>
      <c r="E100" s="708">
        <v>1.1191420200007234</v>
      </c>
      <c r="F100" s="706">
        <v>128.18476889999999</v>
      </c>
      <c r="G100" s="707">
        <v>85.456512599999996</v>
      </c>
      <c r="H100" s="707">
        <v>0.67518</v>
      </c>
      <c r="I100" s="707">
        <v>98.888369999999995</v>
      </c>
      <c r="J100" s="707">
        <v>13.431857399999998</v>
      </c>
      <c r="K100" s="709">
        <v>0.77145179453531787</v>
      </c>
      <c r="L100" s="270"/>
      <c r="M100" s="705" t="str">
        <f t="shared" si="1"/>
        <v>X</v>
      </c>
    </row>
    <row r="101" spans="1:13" ht="14.45" customHeight="1" x14ac:dyDescent="0.2">
      <c r="A101" s="710" t="s">
        <v>425</v>
      </c>
      <c r="B101" s="706">
        <v>24.84</v>
      </c>
      <c r="C101" s="707">
        <v>24.84</v>
      </c>
      <c r="D101" s="707">
        <v>0</v>
      </c>
      <c r="E101" s="708">
        <v>1</v>
      </c>
      <c r="F101" s="706">
        <v>26.46</v>
      </c>
      <c r="G101" s="707">
        <v>17.64</v>
      </c>
      <c r="H101" s="707">
        <v>0</v>
      </c>
      <c r="I101" s="707">
        <v>19.395</v>
      </c>
      <c r="J101" s="707">
        <v>1.754999999999999</v>
      </c>
      <c r="K101" s="709">
        <v>0.73299319727891155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101.59082600000001</v>
      </c>
      <c r="C102" s="707">
        <v>116.65405</v>
      </c>
      <c r="D102" s="707">
        <v>15.063223999999991</v>
      </c>
      <c r="E102" s="708">
        <v>1.1482734671337349</v>
      </c>
      <c r="F102" s="706">
        <v>101.7247689</v>
      </c>
      <c r="G102" s="707">
        <v>67.816512599999996</v>
      </c>
      <c r="H102" s="707">
        <v>0.67518</v>
      </c>
      <c r="I102" s="707">
        <v>79.493369999999999</v>
      </c>
      <c r="J102" s="707">
        <v>11.676857400000003</v>
      </c>
      <c r="K102" s="709">
        <v>0.78145540028845417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0</v>
      </c>
      <c r="D103" s="707">
        <v>0</v>
      </c>
      <c r="E103" s="708">
        <v>0</v>
      </c>
      <c r="F103" s="706">
        <v>0</v>
      </c>
      <c r="G103" s="707">
        <v>0</v>
      </c>
      <c r="H103" s="707">
        <v>0</v>
      </c>
      <c r="I103" s="707">
        <v>10.285</v>
      </c>
      <c r="J103" s="707">
        <v>10.285</v>
      </c>
      <c r="K103" s="709">
        <v>0</v>
      </c>
      <c r="L103" s="270"/>
      <c r="M103" s="705" t="str">
        <f t="shared" si="1"/>
        <v>X</v>
      </c>
    </row>
    <row r="104" spans="1:13" ht="14.45" customHeight="1" x14ac:dyDescent="0.2">
      <c r="A104" s="710" t="s">
        <v>428</v>
      </c>
      <c r="B104" s="706">
        <v>0</v>
      </c>
      <c r="C104" s="707">
        <v>0</v>
      </c>
      <c r="D104" s="707">
        <v>0</v>
      </c>
      <c r="E104" s="708">
        <v>0</v>
      </c>
      <c r="F104" s="706">
        <v>0</v>
      </c>
      <c r="G104" s="707">
        <v>0</v>
      </c>
      <c r="H104" s="707">
        <v>0</v>
      </c>
      <c r="I104" s="707">
        <v>10.285</v>
      </c>
      <c r="J104" s="707">
        <v>10.285</v>
      </c>
      <c r="K104" s="709">
        <v>0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2716.0752815999999</v>
      </c>
      <c r="C105" s="707">
        <v>2382.9800399999999</v>
      </c>
      <c r="D105" s="707">
        <v>-333.09524160000001</v>
      </c>
      <c r="E105" s="708">
        <v>0.87736155773864322</v>
      </c>
      <c r="F105" s="706">
        <v>2604.6776356</v>
      </c>
      <c r="G105" s="707">
        <v>1736.4517570666667</v>
      </c>
      <c r="H105" s="707">
        <v>208.34524999999999</v>
      </c>
      <c r="I105" s="707">
        <v>1672.6903600000001</v>
      </c>
      <c r="J105" s="707">
        <v>-63.761397066666632</v>
      </c>
      <c r="K105" s="709">
        <v>0.64218709338082358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1096.6585404</v>
      </c>
      <c r="C106" s="707">
        <v>1089.7193</v>
      </c>
      <c r="D106" s="707">
        <v>-6.939240400000017</v>
      </c>
      <c r="E106" s="708">
        <v>0.99367237827968857</v>
      </c>
      <c r="F106" s="706">
        <v>1241.2703862999999</v>
      </c>
      <c r="G106" s="707">
        <v>827.51359086666662</v>
      </c>
      <c r="H106" s="707">
        <v>93.927059999999997</v>
      </c>
      <c r="I106" s="707">
        <v>760.06305000000009</v>
      </c>
      <c r="J106" s="707">
        <v>-67.450540866666529</v>
      </c>
      <c r="K106" s="709">
        <v>0.61232674072375892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2.7625023</v>
      </c>
      <c r="C107" s="707">
        <v>0.64734999999999998</v>
      </c>
      <c r="D107" s="707">
        <v>-2.1151523000000001</v>
      </c>
      <c r="E107" s="708">
        <v>0.23433464652681013</v>
      </c>
      <c r="F107" s="706">
        <v>3.5187312000000004</v>
      </c>
      <c r="G107" s="707">
        <v>2.3458208000000003</v>
      </c>
      <c r="H107" s="707">
        <v>0.60730999999999991</v>
      </c>
      <c r="I107" s="707">
        <v>11.184950000000001</v>
      </c>
      <c r="J107" s="707">
        <v>8.8391292000000004</v>
      </c>
      <c r="K107" s="709">
        <v>3.178688386313794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180.62423850000002</v>
      </c>
      <c r="C108" s="707">
        <v>180.09464000000003</v>
      </c>
      <c r="D108" s="707">
        <v>-0.52959849999999165</v>
      </c>
      <c r="E108" s="708">
        <v>0.99706795442074625</v>
      </c>
      <c r="F108" s="706">
        <v>191.3135182</v>
      </c>
      <c r="G108" s="707">
        <v>127.54234546666667</v>
      </c>
      <c r="H108" s="707">
        <v>15.05926</v>
      </c>
      <c r="I108" s="707">
        <v>134.58919</v>
      </c>
      <c r="J108" s="707">
        <v>7.0468445333333278</v>
      </c>
      <c r="K108" s="709">
        <v>0.70350067923219028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1436.0300004000001</v>
      </c>
      <c r="C109" s="707">
        <v>1112.51875</v>
      </c>
      <c r="D109" s="707">
        <v>-323.51125040000011</v>
      </c>
      <c r="E109" s="708">
        <v>0.77471832043210276</v>
      </c>
      <c r="F109" s="706">
        <v>1168.5749999</v>
      </c>
      <c r="G109" s="707">
        <v>779.04999993333331</v>
      </c>
      <c r="H109" s="707">
        <v>98.751619999999988</v>
      </c>
      <c r="I109" s="707">
        <v>766.85317000000009</v>
      </c>
      <c r="J109" s="707">
        <v>-12.19682993333322</v>
      </c>
      <c r="K109" s="709">
        <v>0.65622931353624969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310.35702209999999</v>
      </c>
      <c r="C110" s="707">
        <v>946.85338000000002</v>
      </c>
      <c r="D110" s="707">
        <v>636.49635790000002</v>
      </c>
      <c r="E110" s="708">
        <v>3.0508521237676871</v>
      </c>
      <c r="F110" s="706">
        <v>1205.0462101000001</v>
      </c>
      <c r="G110" s="707">
        <v>803.36414006666666</v>
      </c>
      <c r="H110" s="707">
        <v>59.140779999999999</v>
      </c>
      <c r="I110" s="707">
        <v>610.71147999999994</v>
      </c>
      <c r="J110" s="707">
        <v>-192.65266006666673</v>
      </c>
      <c r="K110" s="709">
        <v>0.50679507132703272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15.8782742</v>
      </c>
      <c r="C111" s="707">
        <v>0</v>
      </c>
      <c r="D111" s="707">
        <v>-15.8782742</v>
      </c>
      <c r="E111" s="708">
        <v>0</v>
      </c>
      <c r="F111" s="706">
        <v>17.231851299999999</v>
      </c>
      <c r="G111" s="707">
        <v>11.487900866666665</v>
      </c>
      <c r="H111" s="707">
        <v>0</v>
      </c>
      <c r="I111" s="707">
        <v>0</v>
      </c>
      <c r="J111" s="707">
        <v>-11.487900866666665</v>
      </c>
      <c r="K111" s="709">
        <v>0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199.15918040000003</v>
      </c>
      <c r="C112" s="707">
        <v>557.77684999999997</v>
      </c>
      <c r="D112" s="707">
        <v>358.61766959999994</v>
      </c>
      <c r="E112" s="708">
        <v>2.8006584927681288</v>
      </c>
      <c r="F112" s="706">
        <v>756.04872369999998</v>
      </c>
      <c r="G112" s="707">
        <v>504.03248246666664</v>
      </c>
      <c r="H112" s="707">
        <v>-0.43801999999999996</v>
      </c>
      <c r="I112" s="707">
        <v>326.03333000000003</v>
      </c>
      <c r="J112" s="707">
        <v>-177.9991524666666</v>
      </c>
      <c r="K112" s="709">
        <v>0.43123322582232149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2</v>
      </c>
      <c r="C113" s="707">
        <v>3.9617399999999998</v>
      </c>
      <c r="D113" s="707">
        <v>1.9617399999999998</v>
      </c>
      <c r="E113" s="708">
        <v>1.9808699999999999</v>
      </c>
      <c r="F113" s="706">
        <v>2</v>
      </c>
      <c r="G113" s="707">
        <v>1.3333333333333333</v>
      </c>
      <c r="H113" s="707">
        <v>0</v>
      </c>
      <c r="I113" s="707">
        <v>1.4850000000000001</v>
      </c>
      <c r="J113" s="707">
        <v>0.15166666666666684</v>
      </c>
      <c r="K113" s="709">
        <v>0.74250000000000005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58.3195683</v>
      </c>
      <c r="C114" s="707">
        <v>40.4086</v>
      </c>
      <c r="D114" s="707">
        <v>-17.9109683</v>
      </c>
      <c r="E114" s="708">
        <v>0.69288235797863407</v>
      </c>
      <c r="F114" s="706">
        <v>61.990030700000005</v>
      </c>
      <c r="G114" s="707">
        <v>41.326687133333337</v>
      </c>
      <c r="H114" s="707">
        <v>0</v>
      </c>
      <c r="I114" s="707">
        <v>84.54552000000001</v>
      </c>
      <c r="J114" s="707">
        <v>43.218832866666673</v>
      </c>
      <c r="K114" s="709">
        <v>1.3638567209162553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0</v>
      </c>
      <c r="C115" s="707">
        <v>275.69496999999996</v>
      </c>
      <c r="D115" s="707">
        <v>275.69496999999996</v>
      </c>
      <c r="E115" s="708">
        <v>0</v>
      </c>
      <c r="F115" s="706">
        <v>136.07393239999999</v>
      </c>
      <c r="G115" s="707">
        <v>90.715954933333322</v>
      </c>
      <c r="H115" s="707">
        <v>59.578800000000001</v>
      </c>
      <c r="I115" s="707">
        <v>185.19585000000001</v>
      </c>
      <c r="J115" s="707">
        <v>94.479895066666685</v>
      </c>
      <c r="K115" s="709">
        <v>1.3609943266400377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34.999999199999998</v>
      </c>
      <c r="C116" s="707">
        <v>69.011219999999994</v>
      </c>
      <c r="D116" s="707">
        <v>34.011220799999997</v>
      </c>
      <c r="E116" s="708">
        <v>1.9717491879256956</v>
      </c>
      <c r="F116" s="706">
        <v>231.701672</v>
      </c>
      <c r="G116" s="707">
        <v>154.46778133333333</v>
      </c>
      <c r="H116" s="707">
        <v>0</v>
      </c>
      <c r="I116" s="707">
        <v>13.451780000000001</v>
      </c>
      <c r="J116" s="707">
        <v>-141.01600133333332</v>
      </c>
      <c r="K116" s="709">
        <v>5.8056464952915839E-2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0</v>
      </c>
      <c r="C117" s="707">
        <v>0</v>
      </c>
      <c r="D117" s="707">
        <v>0</v>
      </c>
      <c r="E117" s="708">
        <v>0</v>
      </c>
      <c r="F117" s="706">
        <v>0</v>
      </c>
      <c r="G117" s="707">
        <v>0</v>
      </c>
      <c r="H117" s="707">
        <v>0</v>
      </c>
      <c r="I117" s="707">
        <v>4.6600000000000001E-3</v>
      </c>
      <c r="J117" s="707">
        <v>4.6600000000000001E-3</v>
      </c>
      <c r="K117" s="709">
        <v>0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0</v>
      </c>
      <c r="C118" s="707">
        <v>0</v>
      </c>
      <c r="D118" s="707">
        <v>0</v>
      </c>
      <c r="E118" s="708">
        <v>0</v>
      </c>
      <c r="F118" s="706">
        <v>0</v>
      </c>
      <c r="G118" s="707">
        <v>0</v>
      </c>
      <c r="H118" s="707">
        <v>0</v>
      </c>
      <c r="I118" s="707">
        <v>4.6600000000000001E-3</v>
      </c>
      <c r="J118" s="707">
        <v>4.6600000000000001E-3</v>
      </c>
      <c r="K118" s="709">
        <v>0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19.732868699999997</v>
      </c>
      <c r="C119" s="707">
        <v>25.210319999999999</v>
      </c>
      <c r="D119" s="707">
        <v>5.477451300000002</v>
      </c>
      <c r="E119" s="708">
        <v>1.2775800813999234</v>
      </c>
      <c r="F119" s="706">
        <v>25.641725399999999</v>
      </c>
      <c r="G119" s="707">
        <v>17.0944836</v>
      </c>
      <c r="H119" s="707">
        <v>0</v>
      </c>
      <c r="I119" s="707">
        <v>20.471679999999999</v>
      </c>
      <c r="J119" s="707">
        <v>3.377196399999999</v>
      </c>
      <c r="K119" s="709">
        <v>0.79837373190183214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1.78122</v>
      </c>
      <c r="D120" s="707">
        <v>1.78122</v>
      </c>
      <c r="E120" s="708">
        <v>0</v>
      </c>
      <c r="F120" s="706">
        <v>0</v>
      </c>
      <c r="G120" s="707">
        <v>0</v>
      </c>
      <c r="H120" s="707">
        <v>0</v>
      </c>
      <c r="I120" s="707">
        <v>0.30148000000000003</v>
      </c>
      <c r="J120" s="707">
        <v>0.30148000000000003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19.732868699999997</v>
      </c>
      <c r="C121" s="707">
        <v>23.429099999999998</v>
      </c>
      <c r="D121" s="707">
        <v>3.6962313000000009</v>
      </c>
      <c r="E121" s="708">
        <v>1.1873134289896736</v>
      </c>
      <c r="F121" s="706">
        <v>25.641725399999999</v>
      </c>
      <c r="G121" s="707">
        <v>17.0944836</v>
      </c>
      <c r="H121" s="707">
        <v>0</v>
      </c>
      <c r="I121" s="707">
        <v>20.170200000000001</v>
      </c>
      <c r="J121" s="707">
        <v>3.075716400000001</v>
      </c>
      <c r="K121" s="709">
        <v>0.786616332768309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0</v>
      </c>
      <c r="C122" s="707">
        <v>24.4057</v>
      </c>
      <c r="D122" s="707">
        <v>24.4057</v>
      </c>
      <c r="E122" s="708">
        <v>0</v>
      </c>
      <c r="F122" s="706">
        <v>0</v>
      </c>
      <c r="G122" s="707">
        <v>0</v>
      </c>
      <c r="H122" s="707">
        <v>0</v>
      </c>
      <c r="I122" s="707">
        <v>18.149999999999999</v>
      </c>
      <c r="J122" s="707">
        <v>18.149999999999999</v>
      </c>
      <c r="K122" s="709">
        <v>0</v>
      </c>
      <c r="L122" s="270"/>
      <c r="M122" s="705" t="str">
        <f t="shared" si="1"/>
        <v>X</v>
      </c>
    </row>
    <row r="123" spans="1:13" ht="14.45" customHeight="1" x14ac:dyDescent="0.2">
      <c r="A123" s="710" t="s">
        <v>447</v>
      </c>
      <c r="B123" s="706">
        <v>0</v>
      </c>
      <c r="C123" s="707">
        <v>24.4057</v>
      </c>
      <c r="D123" s="707">
        <v>24.4057</v>
      </c>
      <c r="E123" s="708">
        <v>0</v>
      </c>
      <c r="F123" s="706">
        <v>0</v>
      </c>
      <c r="G123" s="707">
        <v>0</v>
      </c>
      <c r="H123" s="707">
        <v>0</v>
      </c>
      <c r="I123" s="707">
        <v>18.149999999999999</v>
      </c>
      <c r="J123" s="707">
        <v>18.149999999999999</v>
      </c>
      <c r="K123" s="709">
        <v>0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72171.632765399903</v>
      </c>
      <c r="C124" s="707">
        <v>77156.776530000003</v>
      </c>
      <c r="D124" s="707">
        <v>4985.1437646000995</v>
      </c>
      <c r="E124" s="708">
        <v>1.0690734513490188</v>
      </c>
      <c r="F124" s="706">
        <v>80493.546727699999</v>
      </c>
      <c r="G124" s="707">
        <v>53662.36448513333</v>
      </c>
      <c r="H124" s="707">
        <v>6518.8360499999999</v>
      </c>
      <c r="I124" s="707">
        <v>55630.363600000004</v>
      </c>
      <c r="J124" s="707">
        <v>1967.9991148666741</v>
      </c>
      <c r="K124" s="709">
        <v>0.69111582060349308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53048.4797607</v>
      </c>
      <c r="C125" s="707">
        <v>57019.08</v>
      </c>
      <c r="D125" s="707">
        <v>3970.6002393000017</v>
      </c>
      <c r="E125" s="708">
        <v>1.074848520772155</v>
      </c>
      <c r="F125" s="706">
        <v>59368.252306800001</v>
      </c>
      <c r="G125" s="707">
        <v>39578.834871200001</v>
      </c>
      <c r="H125" s="707">
        <v>4806.3370000000004</v>
      </c>
      <c r="I125" s="707">
        <v>41078.642999999996</v>
      </c>
      <c r="J125" s="707">
        <v>1499.8081287999958</v>
      </c>
      <c r="K125" s="709">
        <v>0.69192946404613764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52634.397148599994</v>
      </c>
      <c r="C126" s="707">
        <v>51621.692999999999</v>
      </c>
      <c r="D126" s="707">
        <v>-1012.7041485999944</v>
      </c>
      <c r="E126" s="708">
        <v>0.98075965141690746</v>
      </c>
      <c r="F126" s="706">
        <v>58739.661186700003</v>
      </c>
      <c r="G126" s="707">
        <v>39159.774124466669</v>
      </c>
      <c r="H126" s="707">
        <v>4776.2380000000003</v>
      </c>
      <c r="I126" s="707">
        <v>35920.682999999997</v>
      </c>
      <c r="J126" s="707">
        <v>-3239.0911244666713</v>
      </c>
      <c r="K126" s="709">
        <v>0.61152349663421723</v>
      </c>
      <c r="L126" s="270"/>
      <c r="M126" s="705" t="str">
        <f t="shared" si="1"/>
        <v>X</v>
      </c>
    </row>
    <row r="127" spans="1:13" ht="14.45" customHeight="1" x14ac:dyDescent="0.2">
      <c r="A127" s="710" t="s">
        <v>451</v>
      </c>
      <c r="B127" s="706">
        <v>52634.397148599994</v>
      </c>
      <c r="C127" s="707">
        <v>51621.692999999999</v>
      </c>
      <c r="D127" s="707">
        <v>-1012.7041485999944</v>
      </c>
      <c r="E127" s="708">
        <v>0.98075965141690746</v>
      </c>
      <c r="F127" s="706">
        <v>58739.661186700003</v>
      </c>
      <c r="G127" s="707">
        <v>39159.774124466669</v>
      </c>
      <c r="H127" s="707">
        <v>4776.2380000000003</v>
      </c>
      <c r="I127" s="707">
        <v>35920.682999999997</v>
      </c>
      <c r="J127" s="707">
        <v>-3239.0911244666713</v>
      </c>
      <c r="K127" s="709">
        <v>0.61152349663421723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184.50545639999999</v>
      </c>
      <c r="C128" s="707">
        <v>174.04300000000001</v>
      </c>
      <c r="D128" s="707">
        <v>-10.462456399999979</v>
      </c>
      <c r="E128" s="708">
        <v>0.94329459624588108</v>
      </c>
      <c r="F128" s="706">
        <v>221.2371028</v>
      </c>
      <c r="G128" s="707">
        <v>147.49140186666668</v>
      </c>
      <c r="H128" s="707">
        <v>4.5999999999999996</v>
      </c>
      <c r="I128" s="707">
        <v>27.6</v>
      </c>
      <c r="J128" s="707">
        <v>-119.89140186666668</v>
      </c>
      <c r="K128" s="709">
        <v>0.12475303486933929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184.50545639999999</v>
      </c>
      <c r="C129" s="707">
        <v>174.04300000000001</v>
      </c>
      <c r="D129" s="707">
        <v>-10.462456399999979</v>
      </c>
      <c r="E129" s="708">
        <v>0.94329459624588108</v>
      </c>
      <c r="F129" s="706">
        <v>221.2371028</v>
      </c>
      <c r="G129" s="707">
        <v>147.49140186666668</v>
      </c>
      <c r="H129" s="707">
        <v>4.5999999999999996</v>
      </c>
      <c r="I129" s="707">
        <v>27.6</v>
      </c>
      <c r="J129" s="707">
        <v>-119.89140186666668</v>
      </c>
      <c r="K129" s="709">
        <v>0.12475303486933929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123.6352289</v>
      </c>
      <c r="C130" s="707">
        <v>267.04399999999998</v>
      </c>
      <c r="D130" s="707">
        <v>143.40877109999997</v>
      </c>
      <c r="E130" s="708">
        <v>2.1599345297932309</v>
      </c>
      <c r="F130" s="706">
        <v>407.35401730000001</v>
      </c>
      <c r="G130" s="707">
        <v>271.56934486666665</v>
      </c>
      <c r="H130" s="707">
        <v>18.95</v>
      </c>
      <c r="I130" s="707">
        <v>126.836</v>
      </c>
      <c r="J130" s="707">
        <v>-144.73334486666664</v>
      </c>
      <c r="K130" s="709">
        <v>0.31136553124156457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123.6352289</v>
      </c>
      <c r="C131" s="707">
        <v>267.04399999999998</v>
      </c>
      <c r="D131" s="707">
        <v>143.40877109999997</v>
      </c>
      <c r="E131" s="708">
        <v>2.1599345297932309</v>
      </c>
      <c r="F131" s="706">
        <v>407.35401730000001</v>
      </c>
      <c r="G131" s="707">
        <v>271.56934486666665</v>
      </c>
      <c r="H131" s="707">
        <v>18.95</v>
      </c>
      <c r="I131" s="707">
        <v>126.836</v>
      </c>
      <c r="J131" s="707">
        <v>-144.73334486666664</v>
      </c>
      <c r="K131" s="709">
        <v>0.31136553124156457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105.9419268</v>
      </c>
      <c r="C132" s="707">
        <v>128.25</v>
      </c>
      <c r="D132" s="707">
        <v>22.308073199999995</v>
      </c>
      <c r="E132" s="708">
        <v>1.2105688831024735</v>
      </c>
      <c r="F132" s="706">
        <v>0</v>
      </c>
      <c r="G132" s="707">
        <v>0</v>
      </c>
      <c r="H132" s="707">
        <v>0.75</v>
      </c>
      <c r="I132" s="707">
        <v>56.75</v>
      </c>
      <c r="J132" s="707">
        <v>56.75</v>
      </c>
      <c r="K132" s="709">
        <v>0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105.9419268</v>
      </c>
      <c r="C133" s="707">
        <v>128.25</v>
      </c>
      <c r="D133" s="707">
        <v>22.308073199999995</v>
      </c>
      <c r="E133" s="708">
        <v>1.2105688831024735</v>
      </c>
      <c r="F133" s="706">
        <v>0</v>
      </c>
      <c r="G133" s="707">
        <v>0</v>
      </c>
      <c r="H133" s="707">
        <v>0.75</v>
      </c>
      <c r="I133" s="707">
        <v>56.75</v>
      </c>
      <c r="J133" s="707">
        <v>56.75</v>
      </c>
      <c r="K133" s="709">
        <v>0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0</v>
      </c>
      <c r="C134" s="707">
        <v>4828.05</v>
      </c>
      <c r="D134" s="707">
        <v>4828.05</v>
      </c>
      <c r="E134" s="708">
        <v>0</v>
      </c>
      <c r="F134" s="706">
        <v>0</v>
      </c>
      <c r="G134" s="707">
        <v>0</v>
      </c>
      <c r="H134" s="707">
        <v>5.7990000000000004</v>
      </c>
      <c r="I134" s="707">
        <v>4946.7740000000003</v>
      </c>
      <c r="J134" s="707">
        <v>4946.7740000000003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0</v>
      </c>
      <c r="C135" s="707">
        <v>4828.05</v>
      </c>
      <c r="D135" s="707">
        <v>4828.05</v>
      </c>
      <c r="E135" s="708">
        <v>0</v>
      </c>
      <c r="F135" s="706">
        <v>0</v>
      </c>
      <c r="G135" s="707">
        <v>0</v>
      </c>
      <c r="H135" s="707">
        <v>5.7990000000000004</v>
      </c>
      <c r="I135" s="707">
        <v>4946.7740000000003</v>
      </c>
      <c r="J135" s="707">
        <v>4946.7740000000003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17842.467104899999</v>
      </c>
      <c r="C136" s="707">
        <v>19099.83726</v>
      </c>
      <c r="D136" s="707">
        <v>1257.3701551000013</v>
      </c>
      <c r="E136" s="708">
        <v>1.0704706444298107</v>
      </c>
      <c r="F136" s="706">
        <v>19924.822303800003</v>
      </c>
      <c r="G136" s="707">
        <v>13283.214869200003</v>
      </c>
      <c r="H136" s="707">
        <v>1616.58195</v>
      </c>
      <c r="I136" s="707">
        <v>13830.655460000002</v>
      </c>
      <c r="J136" s="707">
        <v>547.44059079999897</v>
      </c>
      <c r="K136" s="709">
        <v>0.69414197271723022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4757.7576879999997</v>
      </c>
      <c r="C137" s="707">
        <v>4668.0665599999993</v>
      </c>
      <c r="D137" s="707">
        <v>-89.69112800000039</v>
      </c>
      <c r="E137" s="708">
        <v>0.98114844557422098</v>
      </c>
      <c r="F137" s="706">
        <v>5332.0956679000001</v>
      </c>
      <c r="G137" s="707">
        <v>3554.7304452666667</v>
      </c>
      <c r="H137" s="707">
        <v>429.92889000000002</v>
      </c>
      <c r="I137" s="707">
        <v>3237.9719</v>
      </c>
      <c r="J137" s="707">
        <v>-316.75854526666672</v>
      </c>
      <c r="K137" s="709">
        <v>0.60726065353498193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4757.7576879999997</v>
      </c>
      <c r="C138" s="707">
        <v>4668.0665599999993</v>
      </c>
      <c r="D138" s="707">
        <v>-89.69112800000039</v>
      </c>
      <c r="E138" s="708">
        <v>0.98114844557422098</v>
      </c>
      <c r="F138" s="706">
        <v>5332.0956679000001</v>
      </c>
      <c r="G138" s="707">
        <v>3554.7304452666667</v>
      </c>
      <c r="H138" s="707">
        <v>429.92889000000002</v>
      </c>
      <c r="I138" s="707">
        <v>3237.9719</v>
      </c>
      <c r="J138" s="707">
        <v>-316.75854526666672</v>
      </c>
      <c r="K138" s="709">
        <v>0.60726065353498193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13084.709416899999</v>
      </c>
      <c r="C139" s="707">
        <v>12801.197</v>
      </c>
      <c r="D139" s="707">
        <v>-283.51241689999915</v>
      </c>
      <c r="E139" s="708">
        <v>0.9783325400766012</v>
      </c>
      <c r="F139" s="706">
        <v>14592.7266359</v>
      </c>
      <c r="G139" s="707">
        <v>9728.4844239333343</v>
      </c>
      <c r="H139" s="707">
        <v>1184.69299</v>
      </c>
      <c r="I139" s="707">
        <v>8922.40337</v>
      </c>
      <c r="J139" s="707">
        <v>-806.08105393333426</v>
      </c>
      <c r="K139" s="709">
        <v>0.61142811707647082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13084.709416899999</v>
      </c>
      <c r="C140" s="707">
        <v>12801.197</v>
      </c>
      <c r="D140" s="707">
        <v>-283.51241689999915</v>
      </c>
      <c r="E140" s="708">
        <v>0.9783325400766012</v>
      </c>
      <c r="F140" s="706">
        <v>14592.7266359</v>
      </c>
      <c r="G140" s="707">
        <v>9728.4844239333343</v>
      </c>
      <c r="H140" s="707">
        <v>1184.69299</v>
      </c>
      <c r="I140" s="707">
        <v>8922.40337</v>
      </c>
      <c r="J140" s="707">
        <v>-806.08105393333426</v>
      </c>
      <c r="K140" s="709">
        <v>0.61142811707647082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0</v>
      </c>
      <c r="C141" s="707">
        <v>434.17581000000001</v>
      </c>
      <c r="D141" s="707">
        <v>434.17581000000001</v>
      </c>
      <c r="E141" s="708">
        <v>0</v>
      </c>
      <c r="F141" s="706">
        <v>0</v>
      </c>
      <c r="G141" s="707">
        <v>0</v>
      </c>
      <c r="H141" s="707">
        <v>0.52190999999999999</v>
      </c>
      <c r="I141" s="707">
        <v>444.75102000000004</v>
      </c>
      <c r="J141" s="707">
        <v>444.75102000000004</v>
      </c>
      <c r="K141" s="709">
        <v>0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0</v>
      </c>
      <c r="C142" s="707">
        <v>434.17581000000001</v>
      </c>
      <c r="D142" s="707">
        <v>434.17581000000001</v>
      </c>
      <c r="E142" s="708">
        <v>0</v>
      </c>
      <c r="F142" s="706">
        <v>0</v>
      </c>
      <c r="G142" s="707">
        <v>0</v>
      </c>
      <c r="H142" s="707">
        <v>0.52190999999999999</v>
      </c>
      <c r="I142" s="707">
        <v>444.75102000000004</v>
      </c>
      <c r="J142" s="707">
        <v>444.75102000000004</v>
      </c>
      <c r="K142" s="709">
        <v>0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0</v>
      </c>
      <c r="C143" s="707">
        <v>1196.39789</v>
      </c>
      <c r="D143" s="707">
        <v>1196.39789</v>
      </c>
      <c r="E143" s="708">
        <v>0</v>
      </c>
      <c r="F143" s="706">
        <v>0</v>
      </c>
      <c r="G143" s="707">
        <v>0</v>
      </c>
      <c r="H143" s="707">
        <v>1.4381600000000001</v>
      </c>
      <c r="I143" s="707">
        <v>1225.52917</v>
      </c>
      <c r="J143" s="707">
        <v>1225.52917</v>
      </c>
      <c r="K143" s="709">
        <v>0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0</v>
      </c>
      <c r="C144" s="707">
        <v>1196.39789</v>
      </c>
      <c r="D144" s="707">
        <v>1196.39789</v>
      </c>
      <c r="E144" s="708">
        <v>0</v>
      </c>
      <c r="F144" s="706">
        <v>0</v>
      </c>
      <c r="G144" s="707">
        <v>0</v>
      </c>
      <c r="H144" s="707">
        <v>1.4381600000000001</v>
      </c>
      <c r="I144" s="707">
        <v>1225.52917</v>
      </c>
      <c r="J144" s="707">
        <v>1225.52917</v>
      </c>
      <c r="K144" s="709">
        <v>0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219.71630500000001</v>
      </c>
      <c r="C145" s="707">
        <v>0</v>
      </c>
      <c r="D145" s="707">
        <v>-219.71630500000001</v>
      </c>
      <c r="E145" s="708">
        <v>0</v>
      </c>
      <c r="F145" s="706">
        <v>0</v>
      </c>
      <c r="G145" s="707">
        <v>0</v>
      </c>
      <c r="H145" s="707">
        <v>0</v>
      </c>
      <c r="I145" s="707">
        <v>0</v>
      </c>
      <c r="J145" s="707">
        <v>0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219.71630500000001</v>
      </c>
      <c r="C146" s="707">
        <v>0</v>
      </c>
      <c r="D146" s="707">
        <v>-219.71630500000001</v>
      </c>
      <c r="E146" s="708">
        <v>0</v>
      </c>
      <c r="F146" s="706">
        <v>0</v>
      </c>
      <c r="G146" s="707">
        <v>0</v>
      </c>
      <c r="H146" s="707">
        <v>0</v>
      </c>
      <c r="I146" s="707">
        <v>0</v>
      </c>
      <c r="J146" s="707">
        <v>0</v>
      </c>
      <c r="K146" s="709">
        <v>0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219.71630500000001</v>
      </c>
      <c r="C147" s="707">
        <v>0</v>
      </c>
      <c r="D147" s="707">
        <v>-219.71630500000001</v>
      </c>
      <c r="E147" s="708">
        <v>0</v>
      </c>
      <c r="F147" s="706">
        <v>0</v>
      </c>
      <c r="G147" s="707">
        <v>0</v>
      </c>
      <c r="H147" s="707">
        <v>0</v>
      </c>
      <c r="I147" s="707">
        <v>0</v>
      </c>
      <c r="J147" s="707">
        <v>0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1060.9695948000001</v>
      </c>
      <c r="C148" s="707">
        <v>1037.8592699999999</v>
      </c>
      <c r="D148" s="707">
        <v>-23.110324800000171</v>
      </c>
      <c r="E148" s="708">
        <v>0.97821773129666678</v>
      </c>
      <c r="F148" s="706">
        <v>1200.4721170999999</v>
      </c>
      <c r="G148" s="707">
        <v>800.31474473333321</v>
      </c>
      <c r="H148" s="707">
        <v>95.917100000000005</v>
      </c>
      <c r="I148" s="707">
        <v>721.06514000000004</v>
      </c>
      <c r="J148" s="707">
        <v>-79.249604733333172</v>
      </c>
      <c r="K148" s="709">
        <v>0.60065130187437332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1060.9695948000001</v>
      </c>
      <c r="C149" s="707">
        <v>1037.8592699999999</v>
      </c>
      <c r="D149" s="707">
        <v>-23.110324800000171</v>
      </c>
      <c r="E149" s="708">
        <v>0.97821773129666678</v>
      </c>
      <c r="F149" s="706">
        <v>1200.4721170999999</v>
      </c>
      <c r="G149" s="707">
        <v>800.31474473333321</v>
      </c>
      <c r="H149" s="707">
        <v>95.917100000000005</v>
      </c>
      <c r="I149" s="707">
        <v>721.06514000000004</v>
      </c>
      <c r="J149" s="707">
        <v>-79.249604733333172</v>
      </c>
      <c r="K149" s="709">
        <v>0.60065130187437332</v>
      </c>
      <c r="L149" s="270"/>
      <c r="M149" s="705" t="str">
        <f t="shared" si="2"/>
        <v>X</v>
      </c>
    </row>
    <row r="150" spans="1:13" ht="14.45" customHeight="1" x14ac:dyDescent="0.2">
      <c r="A150" s="710" t="s">
        <v>474</v>
      </c>
      <c r="B150" s="706">
        <v>1060.9695948000001</v>
      </c>
      <c r="C150" s="707">
        <v>1037.8592699999999</v>
      </c>
      <c r="D150" s="707">
        <v>-23.110324800000171</v>
      </c>
      <c r="E150" s="708">
        <v>0.97821773129666678</v>
      </c>
      <c r="F150" s="706">
        <v>1200.4721170999999</v>
      </c>
      <c r="G150" s="707">
        <v>800.31474473333321</v>
      </c>
      <c r="H150" s="707">
        <v>95.917100000000005</v>
      </c>
      <c r="I150" s="707">
        <v>721.06514000000004</v>
      </c>
      <c r="J150" s="707">
        <v>-79.249604733333172</v>
      </c>
      <c r="K150" s="709">
        <v>0.60065130187437332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107.2521888</v>
      </c>
      <c r="C151" s="707">
        <v>34.914000000000001</v>
      </c>
      <c r="D151" s="707">
        <v>-72.338188799999998</v>
      </c>
      <c r="E151" s="708">
        <v>0.32553181795763969</v>
      </c>
      <c r="F151" s="706">
        <v>0</v>
      </c>
      <c r="G151" s="707">
        <v>0</v>
      </c>
      <c r="H151" s="707">
        <v>18.065249999999999</v>
      </c>
      <c r="I151" s="707">
        <v>84.879249999999999</v>
      </c>
      <c r="J151" s="707">
        <v>84.879249999999999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107.2521888</v>
      </c>
      <c r="C152" s="707">
        <v>34.914000000000001</v>
      </c>
      <c r="D152" s="707">
        <v>-72.338188799999998</v>
      </c>
      <c r="E152" s="708">
        <v>0.32553181795763969</v>
      </c>
      <c r="F152" s="706">
        <v>0</v>
      </c>
      <c r="G152" s="707">
        <v>0</v>
      </c>
      <c r="H152" s="707">
        <v>18.065249999999999</v>
      </c>
      <c r="I152" s="707">
        <v>84.879249999999999</v>
      </c>
      <c r="J152" s="707">
        <v>84.879249999999999</v>
      </c>
      <c r="K152" s="709">
        <v>0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65.595289199999996</v>
      </c>
      <c r="C153" s="707">
        <v>34.914000000000001</v>
      </c>
      <c r="D153" s="707">
        <v>-30.681289199999995</v>
      </c>
      <c r="E153" s="708">
        <v>0.53226383214116546</v>
      </c>
      <c r="F153" s="706">
        <v>0</v>
      </c>
      <c r="G153" s="707">
        <v>0</v>
      </c>
      <c r="H153" s="707">
        <v>6.6732500000000003</v>
      </c>
      <c r="I153" s="707">
        <v>52.563249999999996</v>
      </c>
      <c r="J153" s="707">
        <v>52.563249999999996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1.0380132000000002</v>
      </c>
      <c r="C154" s="707">
        <v>1.9890000000000001</v>
      </c>
      <c r="D154" s="707">
        <v>0.95098679999999991</v>
      </c>
      <c r="E154" s="708">
        <v>1.9161606037379868</v>
      </c>
      <c r="F154" s="706">
        <v>0</v>
      </c>
      <c r="G154" s="707">
        <v>0</v>
      </c>
      <c r="H154" s="707">
        <v>1.82325</v>
      </c>
      <c r="I154" s="707">
        <v>1.82325</v>
      </c>
      <c r="J154" s="707">
        <v>1.82325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11.326798800000001</v>
      </c>
      <c r="C155" s="707">
        <v>19.335000000000001</v>
      </c>
      <c r="D155" s="707">
        <v>8.0082012000000002</v>
      </c>
      <c r="E155" s="708">
        <v>1.7070136356620018</v>
      </c>
      <c r="F155" s="706">
        <v>0</v>
      </c>
      <c r="G155" s="707">
        <v>0</v>
      </c>
      <c r="H155" s="707">
        <v>0</v>
      </c>
      <c r="I155" s="707">
        <v>0</v>
      </c>
      <c r="J155" s="707">
        <v>0</v>
      </c>
      <c r="K155" s="709">
        <v>0</v>
      </c>
      <c r="L155" s="270"/>
      <c r="M155" s="705" t="str">
        <f t="shared" si="2"/>
        <v/>
      </c>
    </row>
    <row r="156" spans="1:13" ht="14.45" customHeight="1" x14ac:dyDescent="0.2">
      <c r="A156" s="710" t="s">
        <v>480</v>
      </c>
      <c r="B156" s="706">
        <v>53.230477200000003</v>
      </c>
      <c r="C156" s="707">
        <v>13.59</v>
      </c>
      <c r="D156" s="707">
        <v>-39.640477200000007</v>
      </c>
      <c r="E156" s="708">
        <v>0.25530486884306947</v>
      </c>
      <c r="F156" s="706">
        <v>0</v>
      </c>
      <c r="G156" s="707">
        <v>0</v>
      </c>
      <c r="H156" s="707">
        <v>4.8499999999999996</v>
      </c>
      <c r="I156" s="707">
        <v>50.74</v>
      </c>
      <c r="J156" s="707">
        <v>50.74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0</v>
      </c>
      <c r="D157" s="707">
        <v>0</v>
      </c>
      <c r="E157" s="708">
        <v>0</v>
      </c>
      <c r="F157" s="706">
        <v>0</v>
      </c>
      <c r="G157" s="707">
        <v>0</v>
      </c>
      <c r="H157" s="707">
        <v>11.391999999999999</v>
      </c>
      <c r="I157" s="707">
        <v>30.616</v>
      </c>
      <c r="J157" s="707">
        <v>30.616</v>
      </c>
      <c r="K157" s="709">
        <v>0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0</v>
      </c>
      <c r="C158" s="707">
        <v>0</v>
      </c>
      <c r="D158" s="707">
        <v>0</v>
      </c>
      <c r="E158" s="708">
        <v>0</v>
      </c>
      <c r="F158" s="706">
        <v>0</v>
      </c>
      <c r="G158" s="707">
        <v>0</v>
      </c>
      <c r="H158" s="707">
        <v>11.391999999999999</v>
      </c>
      <c r="I158" s="707">
        <v>30.616</v>
      </c>
      <c r="J158" s="707">
        <v>30.616</v>
      </c>
      <c r="K158" s="709">
        <v>0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27.631693200000001</v>
      </c>
      <c r="C159" s="707">
        <v>0</v>
      </c>
      <c r="D159" s="707">
        <v>-27.631693200000001</v>
      </c>
      <c r="E159" s="708">
        <v>0</v>
      </c>
      <c r="F159" s="706">
        <v>0</v>
      </c>
      <c r="G159" s="707">
        <v>0</v>
      </c>
      <c r="H159" s="707">
        <v>0</v>
      </c>
      <c r="I159" s="707">
        <v>1.7</v>
      </c>
      <c r="J159" s="707">
        <v>1.7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27.631693200000001</v>
      </c>
      <c r="C160" s="707">
        <v>0</v>
      </c>
      <c r="D160" s="707">
        <v>-27.631693200000001</v>
      </c>
      <c r="E160" s="708">
        <v>0</v>
      </c>
      <c r="F160" s="706">
        <v>0</v>
      </c>
      <c r="G160" s="707">
        <v>0</v>
      </c>
      <c r="H160" s="707">
        <v>0</v>
      </c>
      <c r="I160" s="707">
        <v>1.7</v>
      </c>
      <c r="J160" s="707">
        <v>1.7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14.025206399999998</v>
      </c>
      <c r="C161" s="707">
        <v>0</v>
      </c>
      <c r="D161" s="707">
        <v>-14.025206399999998</v>
      </c>
      <c r="E161" s="708">
        <v>0</v>
      </c>
      <c r="F161" s="706">
        <v>0</v>
      </c>
      <c r="G161" s="707">
        <v>0</v>
      </c>
      <c r="H161" s="707">
        <v>0</v>
      </c>
      <c r="I161" s="707">
        <v>0</v>
      </c>
      <c r="J161" s="707">
        <v>0</v>
      </c>
      <c r="K161" s="709">
        <v>0</v>
      </c>
      <c r="L161" s="270"/>
      <c r="M161" s="705" t="str">
        <f t="shared" si="2"/>
        <v>X</v>
      </c>
    </row>
    <row r="162" spans="1:13" ht="14.45" customHeight="1" x14ac:dyDescent="0.2">
      <c r="A162" s="710" t="s">
        <v>486</v>
      </c>
      <c r="B162" s="706">
        <v>14.025206399999998</v>
      </c>
      <c r="C162" s="707">
        <v>0</v>
      </c>
      <c r="D162" s="707">
        <v>-14.025206399999998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7530.9244979999994</v>
      </c>
      <c r="C163" s="707">
        <v>8109.5756600000004</v>
      </c>
      <c r="D163" s="707">
        <v>578.65116200000102</v>
      </c>
      <c r="E163" s="708">
        <v>1.0768366702061181</v>
      </c>
      <c r="F163" s="706">
        <v>7486.9037939999998</v>
      </c>
      <c r="G163" s="707">
        <v>4991.2691960000002</v>
      </c>
      <c r="H163" s="707">
        <v>637.29780000000005</v>
      </c>
      <c r="I163" s="707">
        <v>5205.8082199999999</v>
      </c>
      <c r="J163" s="707">
        <v>214.5390239999997</v>
      </c>
      <c r="K163" s="709">
        <v>0.69532190652321879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7530.9244979999994</v>
      </c>
      <c r="C164" s="707">
        <v>7681.5827900000004</v>
      </c>
      <c r="D164" s="707">
        <v>150.65829200000098</v>
      </c>
      <c r="E164" s="708">
        <v>1.0200052851465995</v>
      </c>
      <c r="F164" s="706">
        <v>7486.9037939999998</v>
      </c>
      <c r="G164" s="707">
        <v>4991.2691960000002</v>
      </c>
      <c r="H164" s="707">
        <v>632.03430000000003</v>
      </c>
      <c r="I164" s="707">
        <v>5146.5772200000001</v>
      </c>
      <c r="J164" s="707">
        <v>155.30802399999993</v>
      </c>
      <c r="K164" s="709">
        <v>0.68741062548773024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7530.9244979999994</v>
      </c>
      <c r="C165" s="707">
        <v>7680.9717899999996</v>
      </c>
      <c r="D165" s="707">
        <v>150.0472920000002</v>
      </c>
      <c r="E165" s="708">
        <v>1.0199241530093481</v>
      </c>
      <c r="F165" s="706">
        <v>7486.9037939999998</v>
      </c>
      <c r="G165" s="707">
        <v>4991.2691960000002</v>
      </c>
      <c r="H165" s="707">
        <v>632.03430000000003</v>
      </c>
      <c r="I165" s="707">
        <v>5128.2122199999994</v>
      </c>
      <c r="J165" s="707">
        <v>136.94302399999924</v>
      </c>
      <c r="K165" s="709">
        <v>0.68495767557608334</v>
      </c>
      <c r="L165" s="270"/>
      <c r="M165" s="705" t="str">
        <f t="shared" si="2"/>
        <v>X</v>
      </c>
    </row>
    <row r="166" spans="1:13" ht="14.45" customHeight="1" x14ac:dyDescent="0.2">
      <c r="A166" s="710" t="s">
        <v>490</v>
      </c>
      <c r="B166" s="706">
        <v>176.7526158</v>
      </c>
      <c r="C166" s="707">
        <v>141.74735000000001</v>
      </c>
      <c r="D166" s="707">
        <v>-35.005265799999989</v>
      </c>
      <c r="E166" s="708">
        <v>0.80195333663627744</v>
      </c>
      <c r="F166" s="706">
        <v>140.24613840000001</v>
      </c>
      <c r="G166" s="707">
        <v>93.4974256</v>
      </c>
      <c r="H166" s="707">
        <v>11.582780000000001</v>
      </c>
      <c r="I166" s="707">
        <v>92.594880000000003</v>
      </c>
      <c r="J166" s="707">
        <v>-0.90254559999999628</v>
      </c>
      <c r="K166" s="709">
        <v>0.66023122673016144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1674.3585221999999</v>
      </c>
      <c r="C167" s="707">
        <v>1819.12048</v>
      </c>
      <c r="D167" s="707">
        <v>144.76195780000012</v>
      </c>
      <c r="E167" s="708">
        <v>1.0864581604719832</v>
      </c>
      <c r="F167" s="706">
        <v>1598.7236676</v>
      </c>
      <c r="G167" s="707">
        <v>1065.8157784</v>
      </c>
      <c r="H167" s="707">
        <v>143.45267000000001</v>
      </c>
      <c r="I167" s="707">
        <v>1195.6841200000001</v>
      </c>
      <c r="J167" s="707">
        <v>129.86834160000012</v>
      </c>
      <c r="K167" s="709">
        <v>0.74789917997208244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139.69200000000001</v>
      </c>
      <c r="C168" s="707">
        <v>139.43600000000001</v>
      </c>
      <c r="D168" s="707">
        <v>-0.25600000000000023</v>
      </c>
      <c r="E168" s="708">
        <v>0.99816739684448641</v>
      </c>
      <c r="F168" s="706">
        <v>101.9870004</v>
      </c>
      <c r="G168" s="707">
        <v>67.991333600000004</v>
      </c>
      <c r="H168" s="707">
        <v>6.5030000000000001</v>
      </c>
      <c r="I168" s="707">
        <v>75.975999999999999</v>
      </c>
      <c r="J168" s="707">
        <v>7.9846663999999947</v>
      </c>
      <c r="K168" s="709">
        <v>0.74495768776429272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4.0060295999999997</v>
      </c>
      <c r="C169" s="707">
        <v>9.0784400000000005</v>
      </c>
      <c r="D169" s="707">
        <v>5.0724104000000008</v>
      </c>
      <c r="E169" s="708">
        <v>2.2661939392559658</v>
      </c>
      <c r="F169" s="706">
        <v>8.9896560000000001</v>
      </c>
      <c r="G169" s="707">
        <v>5.9931039999999998</v>
      </c>
      <c r="H169" s="707">
        <v>0.74851999999999996</v>
      </c>
      <c r="I169" s="707">
        <v>5.9863400000000002</v>
      </c>
      <c r="J169" s="707">
        <v>-6.7639999999995482E-3</v>
      </c>
      <c r="K169" s="709">
        <v>0.66591424632933671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5536.1153303999999</v>
      </c>
      <c r="C170" s="707">
        <v>5571.5895199999995</v>
      </c>
      <c r="D170" s="707">
        <v>35.47418959999959</v>
      </c>
      <c r="E170" s="708">
        <v>1.0064077764791501</v>
      </c>
      <c r="F170" s="706">
        <v>5636.9573316000005</v>
      </c>
      <c r="G170" s="707">
        <v>3757.9715544000005</v>
      </c>
      <c r="H170" s="707">
        <v>469.74733000000003</v>
      </c>
      <c r="I170" s="707">
        <v>3757.9708799999999</v>
      </c>
      <c r="J170" s="707">
        <v>-6.7440000066198991E-4</v>
      </c>
      <c r="K170" s="709">
        <v>0.6666665470276556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0.61099999999999999</v>
      </c>
      <c r="D171" s="707">
        <v>0.61099999999999999</v>
      </c>
      <c r="E171" s="708">
        <v>0</v>
      </c>
      <c r="F171" s="706">
        <v>0</v>
      </c>
      <c r="G171" s="707">
        <v>0</v>
      </c>
      <c r="H171" s="707">
        <v>0</v>
      </c>
      <c r="I171" s="707">
        <v>18.364999999999998</v>
      </c>
      <c r="J171" s="707">
        <v>18.364999999999998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0</v>
      </c>
      <c r="C172" s="707">
        <v>0.61099999999999999</v>
      </c>
      <c r="D172" s="707">
        <v>0.61099999999999999</v>
      </c>
      <c r="E172" s="708">
        <v>0</v>
      </c>
      <c r="F172" s="706">
        <v>0</v>
      </c>
      <c r="G172" s="707">
        <v>0</v>
      </c>
      <c r="H172" s="707">
        <v>0</v>
      </c>
      <c r="I172" s="707">
        <v>18.364999999999998</v>
      </c>
      <c r="J172" s="707">
        <v>18.364999999999998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427.99286999999998</v>
      </c>
      <c r="D173" s="707">
        <v>427.99286999999998</v>
      </c>
      <c r="E173" s="708">
        <v>0</v>
      </c>
      <c r="F173" s="706">
        <v>0</v>
      </c>
      <c r="G173" s="707">
        <v>0</v>
      </c>
      <c r="H173" s="707">
        <v>5.2634999999999996</v>
      </c>
      <c r="I173" s="707">
        <v>59.231000000000002</v>
      </c>
      <c r="J173" s="707">
        <v>59.231000000000002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129.03066999999999</v>
      </c>
      <c r="D174" s="707">
        <v>129.03066999999999</v>
      </c>
      <c r="E174" s="708">
        <v>0</v>
      </c>
      <c r="F174" s="706">
        <v>0</v>
      </c>
      <c r="G174" s="707">
        <v>0</v>
      </c>
      <c r="H174" s="707">
        <v>0</v>
      </c>
      <c r="I174" s="707">
        <v>4</v>
      </c>
      <c r="J174" s="707">
        <v>4</v>
      </c>
      <c r="K174" s="709">
        <v>0</v>
      </c>
      <c r="L174" s="270"/>
      <c r="M174" s="705" t="str">
        <f t="shared" si="2"/>
        <v>X</v>
      </c>
    </row>
    <row r="175" spans="1:13" ht="14.45" customHeight="1" x14ac:dyDescent="0.2">
      <c r="A175" s="710" t="s">
        <v>499</v>
      </c>
      <c r="B175" s="706">
        <v>0</v>
      </c>
      <c r="C175" s="707">
        <v>74.110420000000005</v>
      </c>
      <c r="D175" s="707">
        <v>74.110420000000005</v>
      </c>
      <c r="E175" s="708">
        <v>0</v>
      </c>
      <c r="F175" s="706">
        <v>0</v>
      </c>
      <c r="G175" s="707">
        <v>0</v>
      </c>
      <c r="H175" s="707">
        <v>0</v>
      </c>
      <c r="I175" s="707">
        <v>4</v>
      </c>
      <c r="J175" s="707">
        <v>4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</v>
      </c>
      <c r="C176" s="707">
        <v>54.920250000000003</v>
      </c>
      <c r="D176" s="707">
        <v>54.920250000000003</v>
      </c>
      <c r="E176" s="708">
        <v>0</v>
      </c>
      <c r="F176" s="706">
        <v>0</v>
      </c>
      <c r="G176" s="707">
        <v>0</v>
      </c>
      <c r="H176" s="707">
        <v>0</v>
      </c>
      <c r="I176" s="707">
        <v>0</v>
      </c>
      <c r="J176" s="707">
        <v>0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14.07375</v>
      </c>
      <c r="D177" s="707">
        <v>14.07375</v>
      </c>
      <c r="E177" s="708">
        <v>0</v>
      </c>
      <c r="F177" s="706">
        <v>0</v>
      </c>
      <c r="G177" s="707">
        <v>0</v>
      </c>
      <c r="H177" s="707">
        <v>0</v>
      </c>
      <c r="I177" s="707">
        <v>30.976500000000001</v>
      </c>
      <c r="J177" s="707">
        <v>30.976500000000001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0</v>
      </c>
      <c r="D178" s="707">
        <v>0</v>
      </c>
      <c r="E178" s="708">
        <v>0</v>
      </c>
      <c r="F178" s="706">
        <v>0</v>
      </c>
      <c r="G178" s="707">
        <v>0</v>
      </c>
      <c r="H178" s="707">
        <v>0</v>
      </c>
      <c r="I178" s="707">
        <v>15.548500000000001</v>
      </c>
      <c r="J178" s="707">
        <v>15.548500000000001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0</v>
      </c>
      <c r="D179" s="707">
        <v>0</v>
      </c>
      <c r="E179" s="708">
        <v>0</v>
      </c>
      <c r="F179" s="706">
        <v>0</v>
      </c>
      <c r="G179" s="707">
        <v>0</v>
      </c>
      <c r="H179" s="707">
        <v>0</v>
      </c>
      <c r="I179" s="707">
        <v>15.428000000000001</v>
      </c>
      <c r="J179" s="707">
        <v>15.428000000000001</v>
      </c>
      <c r="K179" s="709">
        <v>0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0</v>
      </c>
      <c r="C180" s="707">
        <v>4.9307499999999997</v>
      </c>
      <c r="D180" s="707">
        <v>4.9307499999999997</v>
      </c>
      <c r="E180" s="708">
        <v>0</v>
      </c>
      <c r="F180" s="706">
        <v>0</v>
      </c>
      <c r="G180" s="707">
        <v>0</v>
      </c>
      <c r="H180" s="707">
        <v>0</v>
      </c>
      <c r="I180" s="707">
        <v>0</v>
      </c>
      <c r="J180" s="707">
        <v>0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9.1430000000000007</v>
      </c>
      <c r="D181" s="707">
        <v>9.1430000000000007</v>
      </c>
      <c r="E181" s="708">
        <v>0</v>
      </c>
      <c r="F181" s="706">
        <v>0</v>
      </c>
      <c r="G181" s="707">
        <v>0</v>
      </c>
      <c r="H181" s="707">
        <v>0</v>
      </c>
      <c r="I181" s="707">
        <v>0</v>
      </c>
      <c r="J181" s="707">
        <v>0</v>
      </c>
      <c r="K181" s="709">
        <v>0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44.104500000000002</v>
      </c>
      <c r="D182" s="707">
        <v>44.104500000000002</v>
      </c>
      <c r="E182" s="708">
        <v>0</v>
      </c>
      <c r="F182" s="706">
        <v>0</v>
      </c>
      <c r="G182" s="707">
        <v>0</v>
      </c>
      <c r="H182" s="707">
        <v>0</v>
      </c>
      <c r="I182" s="707">
        <v>18.991</v>
      </c>
      <c r="J182" s="707">
        <v>18.991</v>
      </c>
      <c r="K182" s="709">
        <v>0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0</v>
      </c>
      <c r="C183" s="707">
        <v>39.688000000000002</v>
      </c>
      <c r="D183" s="707">
        <v>39.688000000000002</v>
      </c>
      <c r="E183" s="708">
        <v>0</v>
      </c>
      <c r="F183" s="706">
        <v>0</v>
      </c>
      <c r="G183" s="707">
        <v>0</v>
      </c>
      <c r="H183" s="707">
        <v>0</v>
      </c>
      <c r="I183" s="707">
        <v>0.4</v>
      </c>
      <c r="J183" s="707">
        <v>0.4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4.4165000000000001</v>
      </c>
      <c r="D184" s="707">
        <v>4.4165000000000001</v>
      </c>
      <c r="E184" s="708">
        <v>0</v>
      </c>
      <c r="F184" s="706">
        <v>0</v>
      </c>
      <c r="G184" s="707">
        <v>0</v>
      </c>
      <c r="H184" s="707">
        <v>0</v>
      </c>
      <c r="I184" s="707">
        <v>0</v>
      </c>
      <c r="J184" s="707">
        <v>0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0</v>
      </c>
      <c r="D185" s="707">
        <v>0</v>
      </c>
      <c r="E185" s="708">
        <v>0</v>
      </c>
      <c r="F185" s="706">
        <v>0</v>
      </c>
      <c r="G185" s="707">
        <v>0</v>
      </c>
      <c r="H185" s="707">
        <v>0</v>
      </c>
      <c r="I185" s="707">
        <v>18.591000000000001</v>
      </c>
      <c r="J185" s="707">
        <v>18.591000000000001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240.78395</v>
      </c>
      <c r="D186" s="707">
        <v>240.78395</v>
      </c>
      <c r="E186" s="708">
        <v>0</v>
      </c>
      <c r="F186" s="706">
        <v>0</v>
      </c>
      <c r="G186" s="707">
        <v>0</v>
      </c>
      <c r="H186" s="707">
        <v>0</v>
      </c>
      <c r="I186" s="707">
        <v>0</v>
      </c>
      <c r="J186" s="707">
        <v>0</v>
      </c>
      <c r="K186" s="709">
        <v>0</v>
      </c>
      <c r="L186" s="270"/>
      <c r="M186" s="705" t="str">
        <f t="shared" si="2"/>
        <v>X</v>
      </c>
    </row>
    <row r="187" spans="1:13" ht="14.45" customHeight="1" x14ac:dyDescent="0.2">
      <c r="A187" s="710" t="s">
        <v>511</v>
      </c>
      <c r="B187" s="706">
        <v>0</v>
      </c>
      <c r="C187" s="707">
        <v>240.78395</v>
      </c>
      <c r="D187" s="707">
        <v>240.78395</v>
      </c>
      <c r="E187" s="708">
        <v>0</v>
      </c>
      <c r="F187" s="706">
        <v>0</v>
      </c>
      <c r="G187" s="707">
        <v>0</v>
      </c>
      <c r="H187" s="707">
        <v>0</v>
      </c>
      <c r="I187" s="707">
        <v>0</v>
      </c>
      <c r="J187" s="707">
        <v>0</v>
      </c>
      <c r="K187" s="709">
        <v>0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0</v>
      </c>
      <c r="D188" s="707">
        <v>0</v>
      </c>
      <c r="E188" s="708">
        <v>0</v>
      </c>
      <c r="F188" s="706">
        <v>0</v>
      </c>
      <c r="G188" s="707">
        <v>0</v>
      </c>
      <c r="H188" s="707">
        <v>5.2634999999999996</v>
      </c>
      <c r="I188" s="707">
        <v>5.2634999999999996</v>
      </c>
      <c r="J188" s="707">
        <v>5.2634999999999996</v>
      </c>
      <c r="K188" s="709">
        <v>0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0</v>
      </c>
      <c r="C189" s="707">
        <v>0</v>
      </c>
      <c r="D189" s="707">
        <v>0</v>
      </c>
      <c r="E189" s="708">
        <v>0</v>
      </c>
      <c r="F189" s="706">
        <v>0</v>
      </c>
      <c r="G189" s="707">
        <v>0</v>
      </c>
      <c r="H189" s="707">
        <v>5.2634999999999996</v>
      </c>
      <c r="I189" s="707">
        <v>5.2634999999999996</v>
      </c>
      <c r="J189" s="707">
        <v>5.2634999999999996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494.58543249999997</v>
      </c>
      <c r="C190" s="707">
        <v>114580.26928000001</v>
      </c>
      <c r="D190" s="707">
        <v>114085.68384750001</v>
      </c>
      <c r="E190" s="708">
        <v>231.66931686771832</v>
      </c>
      <c r="F190" s="706">
        <v>106741.1863126</v>
      </c>
      <c r="G190" s="707">
        <v>71160.790875066668</v>
      </c>
      <c r="H190" s="707">
        <v>12671.556500000001</v>
      </c>
      <c r="I190" s="707">
        <v>78801.115170000005</v>
      </c>
      <c r="J190" s="707">
        <v>7640.3242949333362</v>
      </c>
      <c r="K190" s="709">
        <v>0.73824470096504935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271.82165370000001</v>
      </c>
      <c r="C191" s="707">
        <v>107611.99119</v>
      </c>
      <c r="D191" s="707">
        <v>107340.1695363</v>
      </c>
      <c r="E191" s="708">
        <v>395.89190090340475</v>
      </c>
      <c r="F191" s="706">
        <v>106628.8026504</v>
      </c>
      <c r="G191" s="707">
        <v>71085.868433600001</v>
      </c>
      <c r="H191" s="707">
        <v>12662.734380000002</v>
      </c>
      <c r="I191" s="707">
        <v>71901.013590000002</v>
      </c>
      <c r="J191" s="707">
        <v>815.14515640000172</v>
      </c>
      <c r="K191" s="709">
        <v>0.6743113661862945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33.821653599999998</v>
      </c>
      <c r="C192" s="707">
        <v>107476.97154000001</v>
      </c>
      <c r="D192" s="707">
        <v>107443.14988640002</v>
      </c>
      <c r="E192" s="708">
        <v>3177.756262632884</v>
      </c>
      <c r="F192" s="706">
        <v>106480.8026505</v>
      </c>
      <c r="G192" s="707">
        <v>70987.201767000006</v>
      </c>
      <c r="H192" s="707">
        <v>12652.878429999999</v>
      </c>
      <c r="I192" s="707">
        <v>71831.685299999997</v>
      </c>
      <c r="J192" s="707">
        <v>844.48353299999144</v>
      </c>
      <c r="K192" s="709">
        <v>0.67459751910184063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33.821653599999998</v>
      </c>
      <c r="C193" s="707">
        <v>123.2912</v>
      </c>
      <c r="D193" s="707">
        <v>89.469546400000013</v>
      </c>
      <c r="E193" s="708">
        <v>3.6453332961815921</v>
      </c>
      <c r="F193" s="706">
        <v>24.7912347</v>
      </c>
      <c r="G193" s="707">
        <v>16.527489800000001</v>
      </c>
      <c r="H193" s="707">
        <v>5.9020000000000001</v>
      </c>
      <c r="I193" s="707">
        <v>80.158090000000001</v>
      </c>
      <c r="J193" s="707">
        <v>63.630600200000003</v>
      </c>
      <c r="K193" s="709">
        <v>3.2333238327980496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0.2304117</v>
      </c>
      <c r="C194" s="707">
        <v>0</v>
      </c>
      <c r="D194" s="707">
        <v>-0.2304117</v>
      </c>
      <c r="E194" s="708">
        <v>0</v>
      </c>
      <c r="F194" s="706">
        <v>0.37304770000000004</v>
      </c>
      <c r="G194" s="707">
        <v>0.2486984666666667</v>
      </c>
      <c r="H194" s="707">
        <v>0</v>
      </c>
      <c r="I194" s="707">
        <v>0</v>
      </c>
      <c r="J194" s="707">
        <v>-0.2486984666666667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33.321161500000002</v>
      </c>
      <c r="C195" s="707">
        <v>42.252859999999998</v>
      </c>
      <c r="D195" s="707">
        <v>8.931698499999996</v>
      </c>
      <c r="E195" s="708">
        <v>1.268048834372115</v>
      </c>
      <c r="F195" s="706">
        <v>24.099723600000001</v>
      </c>
      <c r="G195" s="707">
        <v>16.066482400000002</v>
      </c>
      <c r="H195" s="707">
        <v>0</v>
      </c>
      <c r="I195" s="707">
        <v>13.26009</v>
      </c>
      <c r="J195" s="707">
        <v>-2.8063924000000018</v>
      </c>
      <c r="K195" s="709">
        <v>0.55021751369795791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0.2700804</v>
      </c>
      <c r="C196" s="707">
        <v>81.038339999999991</v>
      </c>
      <c r="D196" s="707">
        <v>80.768259599999993</v>
      </c>
      <c r="E196" s="708">
        <v>300.05265098837231</v>
      </c>
      <c r="F196" s="706">
        <v>0.31846339999999995</v>
      </c>
      <c r="G196" s="707">
        <v>0.21230893333333331</v>
      </c>
      <c r="H196" s="707">
        <v>5.9020000000000001</v>
      </c>
      <c r="I196" s="707">
        <v>66.897999999999996</v>
      </c>
      <c r="J196" s="707">
        <v>66.685691066666664</v>
      </c>
      <c r="K196" s="709">
        <v>210.06495565895486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0</v>
      </c>
      <c r="C197" s="707">
        <v>11.421940000000001</v>
      </c>
      <c r="D197" s="707">
        <v>11.421940000000001</v>
      </c>
      <c r="E197" s="708">
        <v>0</v>
      </c>
      <c r="F197" s="706">
        <v>112.7933606</v>
      </c>
      <c r="G197" s="707">
        <v>75.195573733333333</v>
      </c>
      <c r="H197" s="707">
        <v>8.3159999999999998E-2</v>
      </c>
      <c r="I197" s="707">
        <v>1.30426</v>
      </c>
      <c r="J197" s="707">
        <v>-73.891313733333334</v>
      </c>
      <c r="K197" s="709">
        <v>1.1563269265691158E-2</v>
      </c>
      <c r="L197" s="270"/>
      <c r="M197" s="705" t="str">
        <f t="shared" si="2"/>
        <v>X</v>
      </c>
    </row>
    <row r="198" spans="1:13" ht="14.45" customHeight="1" x14ac:dyDescent="0.2">
      <c r="A198" s="710" t="s">
        <v>522</v>
      </c>
      <c r="B198" s="706">
        <v>0</v>
      </c>
      <c r="C198" s="707">
        <v>8.131999999999999E-2</v>
      </c>
      <c r="D198" s="707">
        <v>8.131999999999999E-2</v>
      </c>
      <c r="E198" s="708">
        <v>0</v>
      </c>
      <c r="F198" s="706">
        <v>37.822350800000002</v>
      </c>
      <c r="G198" s="707">
        <v>25.214900533333335</v>
      </c>
      <c r="H198" s="707">
        <v>8.3159999999999998E-2</v>
      </c>
      <c r="I198" s="707">
        <v>6.04671</v>
      </c>
      <c r="J198" s="707">
        <v>-19.168190533333334</v>
      </c>
      <c r="K198" s="709">
        <v>0.15987134252903179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11.340620000000001</v>
      </c>
      <c r="D199" s="707">
        <v>11.340620000000001</v>
      </c>
      <c r="E199" s="708">
        <v>0</v>
      </c>
      <c r="F199" s="706">
        <v>74.971009800000004</v>
      </c>
      <c r="G199" s="707">
        <v>49.980673200000005</v>
      </c>
      <c r="H199" s="707">
        <v>0</v>
      </c>
      <c r="I199" s="707">
        <v>-4.7424499999999998</v>
      </c>
      <c r="J199" s="707">
        <v>-54.723123200000003</v>
      </c>
      <c r="K199" s="709">
        <v>-6.3257117819960323E-2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101141.80816</v>
      </c>
      <c r="D200" s="707">
        <v>101141.80816</v>
      </c>
      <c r="E200" s="708">
        <v>0</v>
      </c>
      <c r="F200" s="706">
        <v>106343.21805519999</v>
      </c>
      <c r="G200" s="707">
        <v>70895.478703466666</v>
      </c>
      <c r="H200" s="707">
        <v>10021.80435</v>
      </c>
      <c r="I200" s="707">
        <v>68984.705279999995</v>
      </c>
      <c r="J200" s="707">
        <v>-1910.7734234666714</v>
      </c>
      <c r="K200" s="709">
        <v>0.64869868094636585</v>
      </c>
      <c r="L200" s="270"/>
      <c r="M200" s="705" t="str">
        <f t="shared" si="3"/>
        <v>X</v>
      </c>
    </row>
    <row r="201" spans="1:13" ht="14.45" customHeight="1" x14ac:dyDescent="0.2">
      <c r="A201" s="710" t="s">
        <v>525</v>
      </c>
      <c r="B201" s="706">
        <v>0</v>
      </c>
      <c r="C201" s="707">
        <v>97919.720700000005</v>
      </c>
      <c r="D201" s="707">
        <v>97919.720700000005</v>
      </c>
      <c r="E201" s="708">
        <v>0</v>
      </c>
      <c r="F201" s="706">
        <v>102064.19330079999</v>
      </c>
      <c r="G201" s="707">
        <v>68042.795533866665</v>
      </c>
      <c r="H201" s="707">
        <v>10021.80435</v>
      </c>
      <c r="I201" s="707">
        <v>66613.236279999997</v>
      </c>
      <c r="J201" s="707">
        <v>-1429.5592538666679</v>
      </c>
      <c r="K201" s="709">
        <v>0.65266019478231529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3222.0874599999997</v>
      </c>
      <c r="D202" s="707">
        <v>3222.0874599999997</v>
      </c>
      <c r="E202" s="708">
        <v>0</v>
      </c>
      <c r="F202" s="706">
        <v>4279.0247544000003</v>
      </c>
      <c r="G202" s="707">
        <v>2852.6831696000004</v>
      </c>
      <c r="H202" s="707">
        <v>0</v>
      </c>
      <c r="I202" s="707">
        <v>2371.4690000000001</v>
      </c>
      <c r="J202" s="707">
        <v>-481.21416960000033</v>
      </c>
      <c r="K202" s="709">
        <v>0.5542078244725005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6200.4502400000001</v>
      </c>
      <c r="D203" s="707">
        <v>6200.4502400000001</v>
      </c>
      <c r="E203" s="708">
        <v>0</v>
      </c>
      <c r="F203" s="706">
        <v>0</v>
      </c>
      <c r="G203" s="707">
        <v>0</v>
      </c>
      <c r="H203" s="707">
        <v>2625.0889200000001</v>
      </c>
      <c r="I203" s="707">
        <v>2765.5176699999997</v>
      </c>
      <c r="J203" s="707">
        <v>2765.5176699999997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6200.4502400000001</v>
      </c>
      <c r="D204" s="707">
        <v>6200.4502400000001</v>
      </c>
      <c r="E204" s="708">
        <v>0</v>
      </c>
      <c r="F204" s="706">
        <v>0</v>
      </c>
      <c r="G204" s="707">
        <v>0</v>
      </c>
      <c r="H204" s="707">
        <v>2625.0889200000001</v>
      </c>
      <c r="I204" s="707">
        <v>2765.5176699999997</v>
      </c>
      <c r="J204" s="707">
        <v>2765.5176699999997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238.00000009999999</v>
      </c>
      <c r="C205" s="707">
        <v>135.01964999999998</v>
      </c>
      <c r="D205" s="707">
        <v>-102.98035010000001</v>
      </c>
      <c r="E205" s="708">
        <v>0.56730945354314721</v>
      </c>
      <c r="F205" s="706">
        <v>147.99999990000001</v>
      </c>
      <c r="G205" s="707">
        <v>98.666666599999999</v>
      </c>
      <c r="H205" s="707">
        <v>9.85595</v>
      </c>
      <c r="I205" s="707">
        <v>69.328289999999996</v>
      </c>
      <c r="J205" s="707">
        <v>-29.338376600000004</v>
      </c>
      <c r="K205" s="709">
        <v>0.46843439220840155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238.00000009999999</v>
      </c>
      <c r="C206" s="707">
        <v>135.01964999999998</v>
      </c>
      <c r="D206" s="707">
        <v>-102.98035010000001</v>
      </c>
      <c r="E206" s="708">
        <v>0.56730945354314721</v>
      </c>
      <c r="F206" s="706">
        <v>147.99999990000001</v>
      </c>
      <c r="G206" s="707">
        <v>98.666666599999999</v>
      </c>
      <c r="H206" s="707">
        <v>9.85595</v>
      </c>
      <c r="I206" s="707">
        <v>69.328289999999996</v>
      </c>
      <c r="J206" s="707">
        <v>-29.338376600000004</v>
      </c>
      <c r="K206" s="709">
        <v>0.46843439220840155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238.00000009999999</v>
      </c>
      <c r="C207" s="707">
        <v>135.01964999999998</v>
      </c>
      <c r="D207" s="707">
        <v>-102.98035010000001</v>
      </c>
      <c r="E207" s="708">
        <v>0.56730945354314721</v>
      </c>
      <c r="F207" s="706">
        <v>147.99999990000001</v>
      </c>
      <c r="G207" s="707">
        <v>98.666666599999999</v>
      </c>
      <c r="H207" s="707">
        <v>9.85595</v>
      </c>
      <c r="I207" s="707">
        <v>69.328289999999996</v>
      </c>
      <c r="J207" s="707">
        <v>-29.338376600000004</v>
      </c>
      <c r="K207" s="709">
        <v>0.46843439220840155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160.09861559999999</v>
      </c>
      <c r="C208" s="707">
        <v>480.28788000000003</v>
      </c>
      <c r="D208" s="707">
        <v>320.18926440000007</v>
      </c>
      <c r="E208" s="708">
        <v>2.9999502381705794</v>
      </c>
      <c r="F208" s="706">
        <v>0</v>
      </c>
      <c r="G208" s="707">
        <v>0</v>
      </c>
      <c r="H208" s="707">
        <v>6.7596300000000005</v>
      </c>
      <c r="I208" s="707">
        <v>236.81440000000001</v>
      </c>
      <c r="J208" s="707">
        <v>236.81440000000001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152.65570000000002</v>
      </c>
      <c r="D209" s="707">
        <v>152.65570000000002</v>
      </c>
      <c r="E209" s="708">
        <v>0</v>
      </c>
      <c r="F209" s="706">
        <v>0</v>
      </c>
      <c r="G209" s="707">
        <v>0</v>
      </c>
      <c r="H209" s="707">
        <v>0.75</v>
      </c>
      <c r="I209" s="707">
        <v>74.900000000000006</v>
      </c>
      <c r="J209" s="707">
        <v>74.900000000000006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24.4057</v>
      </c>
      <c r="D210" s="707">
        <v>24.4057</v>
      </c>
      <c r="E210" s="708">
        <v>0</v>
      </c>
      <c r="F210" s="706">
        <v>0</v>
      </c>
      <c r="G210" s="707">
        <v>0</v>
      </c>
      <c r="H210" s="707">
        <v>0</v>
      </c>
      <c r="I210" s="707">
        <v>18.149999999999999</v>
      </c>
      <c r="J210" s="707">
        <v>18.149999999999999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24.4057</v>
      </c>
      <c r="D211" s="707">
        <v>24.4057</v>
      </c>
      <c r="E211" s="708">
        <v>0</v>
      </c>
      <c r="F211" s="706">
        <v>0</v>
      </c>
      <c r="G211" s="707">
        <v>0</v>
      </c>
      <c r="H211" s="707">
        <v>0</v>
      </c>
      <c r="I211" s="707">
        <v>18.149999999999999</v>
      </c>
      <c r="J211" s="707">
        <v>18.149999999999999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128.25</v>
      </c>
      <c r="D212" s="707">
        <v>128.25</v>
      </c>
      <c r="E212" s="708">
        <v>0</v>
      </c>
      <c r="F212" s="706">
        <v>0</v>
      </c>
      <c r="G212" s="707">
        <v>0</v>
      </c>
      <c r="H212" s="707">
        <v>0.75</v>
      </c>
      <c r="I212" s="707">
        <v>56.75</v>
      </c>
      <c r="J212" s="707">
        <v>56.75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128.25</v>
      </c>
      <c r="D213" s="707">
        <v>128.25</v>
      </c>
      <c r="E213" s="708">
        <v>0</v>
      </c>
      <c r="F213" s="706">
        <v>0</v>
      </c>
      <c r="G213" s="707">
        <v>0</v>
      </c>
      <c r="H213" s="707">
        <v>0.75</v>
      </c>
      <c r="I213" s="707">
        <v>56.75</v>
      </c>
      <c r="J213" s="707">
        <v>56.75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160.09861559999999</v>
      </c>
      <c r="C214" s="707">
        <v>327.63218000000001</v>
      </c>
      <c r="D214" s="707">
        <v>167.53356440000002</v>
      </c>
      <c r="E214" s="708">
        <v>2.0464398069410916</v>
      </c>
      <c r="F214" s="706">
        <v>0</v>
      </c>
      <c r="G214" s="707">
        <v>0</v>
      </c>
      <c r="H214" s="707">
        <v>6.0096300000000005</v>
      </c>
      <c r="I214" s="707">
        <v>161.9144</v>
      </c>
      <c r="J214" s="707">
        <v>161.9144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4.0002199999999997</v>
      </c>
      <c r="D215" s="707">
        <v>4.0002199999999997</v>
      </c>
      <c r="E215" s="708">
        <v>0</v>
      </c>
      <c r="F215" s="706">
        <v>0</v>
      </c>
      <c r="G215" s="707">
        <v>0</v>
      </c>
      <c r="H215" s="707">
        <v>0</v>
      </c>
      <c r="I215" s="707">
        <v>4.3990900000000002</v>
      </c>
      <c r="J215" s="707">
        <v>4.3990900000000002</v>
      </c>
      <c r="K215" s="709">
        <v>0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0</v>
      </c>
      <c r="C216" s="707">
        <v>2.2000000000000001E-4</v>
      </c>
      <c r="D216" s="707">
        <v>2.2000000000000001E-4</v>
      </c>
      <c r="E216" s="708">
        <v>0</v>
      </c>
      <c r="F216" s="706">
        <v>0</v>
      </c>
      <c r="G216" s="707">
        <v>0</v>
      </c>
      <c r="H216" s="707">
        <v>0</v>
      </c>
      <c r="I216" s="707">
        <v>-9.1E-4</v>
      </c>
      <c r="J216" s="707">
        <v>-9.1E-4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4</v>
      </c>
      <c r="D217" s="707">
        <v>4</v>
      </c>
      <c r="E217" s="708">
        <v>0</v>
      </c>
      <c r="F217" s="706">
        <v>0</v>
      </c>
      <c r="G217" s="707">
        <v>0</v>
      </c>
      <c r="H217" s="707">
        <v>0</v>
      </c>
      <c r="I217" s="707">
        <v>4.4000000000000004</v>
      </c>
      <c r="J217" s="707">
        <v>4.4000000000000004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160.09861559999999</v>
      </c>
      <c r="C218" s="707">
        <v>153.33111</v>
      </c>
      <c r="D218" s="707">
        <v>-6.7675055999999927</v>
      </c>
      <c r="E218" s="708">
        <v>0.95772914353670402</v>
      </c>
      <c r="F218" s="706">
        <v>0</v>
      </c>
      <c r="G218" s="707">
        <v>0</v>
      </c>
      <c r="H218" s="707">
        <v>6.0096300000000005</v>
      </c>
      <c r="I218" s="707">
        <v>64.525710000000004</v>
      </c>
      <c r="J218" s="707">
        <v>64.525710000000004</v>
      </c>
      <c r="K218" s="709">
        <v>0</v>
      </c>
      <c r="L218" s="270"/>
      <c r="M218" s="705" t="str">
        <f t="shared" si="3"/>
        <v>X</v>
      </c>
    </row>
    <row r="219" spans="1:13" ht="14.45" customHeight="1" x14ac:dyDescent="0.2">
      <c r="A219" s="710" t="s">
        <v>543</v>
      </c>
      <c r="B219" s="706">
        <v>0</v>
      </c>
      <c r="C219" s="707">
        <v>0.629</v>
      </c>
      <c r="D219" s="707">
        <v>0.629</v>
      </c>
      <c r="E219" s="708">
        <v>0</v>
      </c>
      <c r="F219" s="706">
        <v>0</v>
      </c>
      <c r="G219" s="707">
        <v>0</v>
      </c>
      <c r="H219" s="707">
        <v>0</v>
      </c>
      <c r="I219" s="707">
        <v>0.109</v>
      </c>
      <c r="J219" s="707">
        <v>0.109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160.09861559999999</v>
      </c>
      <c r="C220" s="707">
        <v>135.66945000000001</v>
      </c>
      <c r="D220" s="707">
        <v>-24.429165599999976</v>
      </c>
      <c r="E220" s="708">
        <v>0.84741176237878735</v>
      </c>
      <c r="F220" s="706">
        <v>0</v>
      </c>
      <c r="G220" s="707">
        <v>0</v>
      </c>
      <c r="H220" s="707">
        <v>0</v>
      </c>
      <c r="I220" s="707">
        <v>19.63918</v>
      </c>
      <c r="J220" s="707">
        <v>19.63918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17.03266</v>
      </c>
      <c r="D221" s="707">
        <v>17.03266</v>
      </c>
      <c r="E221" s="708">
        <v>0</v>
      </c>
      <c r="F221" s="706">
        <v>0</v>
      </c>
      <c r="G221" s="707">
        <v>0</v>
      </c>
      <c r="H221" s="707">
        <v>6.0096300000000005</v>
      </c>
      <c r="I221" s="707">
        <v>44.777529999999999</v>
      </c>
      <c r="J221" s="707">
        <v>44.777529999999999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170.30085</v>
      </c>
      <c r="D222" s="707">
        <v>170.30085</v>
      </c>
      <c r="E222" s="708">
        <v>0</v>
      </c>
      <c r="F222" s="706">
        <v>0</v>
      </c>
      <c r="G222" s="707">
        <v>0</v>
      </c>
      <c r="H222" s="707">
        <v>0</v>
      </c>
      <c r="I222" s="707">
        <v>92.98960000000001</v>
      </c>
      <c r="J222" s="707">
        <v>92.98960000000001</v>
      </c>
      <c r="K222" s="709">
        <v>0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0</v>
      </c>
      <c r="C223" s="707">
        <v>170.30085</v>
      </c>
      <c r="D223" s="707">
        <v>170.30085</v>
      </c>
      <c r="E223" s="708">
        <v>0</v>
      </c>
      <c r="F223" s="706">
        <v>0</v>
      </c>
      <c r="G223" s="707">
        <v>0</v>
      </c>
      <c r="H223" s="707">
        <v>0</v>
      </c>
      <c r="I223" s="707">
        <v>92.98960000000001</v>
      </c>
      <c r="J223" s="707">
        <v>92.98960000000001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62.665163200000002</v>
      </c>
      <c r="C224" s="707">
        <v>6487.9902099999999</v>
      </c>
      <c r="D224" s="707">
        <v>6425.3250467999997</v>
      </c>
      <c r="E224" s="708">
        <v>103.53424261089293</v>
      </c>
      <c r="F224" s="706">
        <v>112.3836622</v>
      </c>
      <c r="G224" s="707">
        <v>74.922441466666669</v>
      </c>
      <c r="H224" s="707">
        <v>2.0624899999999999</v>
      </c>
      <c r="I224" s="707">
        <v>6663.2871799999994</v>
      </c>
      <c r="J224" s="707">
        <v>6588.3647385333325</v>
      </c>
      <c r="K224" s="709">
        <v>59.290532534363336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62.665163200000002</v>
      </c>
      <c r="C225" s="707">
        <v>6487.9902099999999</v>
      </c>
      <c r="D225" s="707">
        <v>6425.3250467999997</v>
      </c>
      <c r="E225" s="708">
        <v>103.53424261089293</v>
      </c>
      <c r="F225" s="706">
        <v>112.3836622</v>
      </c>
      <c r="G225" s="707">
        <v>74.922441466666669</v>
      </c>
      <c r="H225" s="707">
        <v>2.0624899999999999</v>
      </c>
      <c r="I225" s="707">
        <v>6663.2871799999994</v>
      </c>
      <c r="J225" s="707">
        <v>6588.3647385333325</v>
      </c>
      <c r="K225" s="709">
        <v>59.290532534363336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62.665163200000002</v>
      </c>
      <c r="C226" s="707">
        <v>6463.2397000000001</v>
      </c>
      <c r="D226" s="707">
        <v>6400.5745367999998</v>
      </c>
      <c r="E226" s="708">
        <v>103.13927818829968</v>
      </c>
      <c r="F226" s="706">
        <v>112.3836622</v>
      </c>
      <c r="G226" s="707">
        <v>74.922441466666669</v>
      </c>
      <c r="H226" s="707">
        <v>0</v>
      </c>
      <c r="I226" s="707">
        <v>6646.7872200000002</v>
      </c>
      <c r="J226" s="707">
        <v>6571.8647785333333</v>
      </c>
      <c r="K226" s="709">
        <v>59.14371439659314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62.665163200000002</v>
      </c>
      <c r="C227" s="707">
        <v>4.6159999999999997</v>
      </c>
      <c r="D227" s="707">
        <v>-58.049163200000002</v>
      </c>
      <c r="E227" s="708">
        <v>7.3661341713381179E-2</v>
      </c>
      <c r="F227" s="706">
        <v>112.3836622</v>
      </c>
      <c r="G227" s="707">
        <v>74.922441466666669</v>
      </c>
      <c r="H227" s="707">
        <v>0</v>
      </c>
      <c r="I227" s="707">
        <v>222.81200000000001</v>
      </c>
      <c r="J227" s="707">
        <v>147.88955853333334</v>
      </c>
      <c r="K227" s="709">
        <v>1.9826013464793462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6458.6237000000001</v>
      </c>
      <c r="D228" s="707">
        <v>6458.6237000000001</v>
      </c>
      <c r="E228" s="708">
        <v>0</v>
      </c>
      <c r="F228" s="706">
        <v>0</v>
      </c>
      <c r="G228" s="707">
        <v>0</v>
      </c>
      <c r="H228" s="707">
        <v>0</v>
      </c>
      <c r="I228" s="707">
        <v>6423.9752199999994</v>
      </c>
      <c r="J228" s="707">
        <v>6423.9752199999994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24.750509999999998</v>
      </c>
      <c r="D229" s="707">
        <v>24.750509999999998</v>
      </c>
      <c r="E229" s="708">
        <v>0</v>
      </c>
      <c r="F229" s="706">
        <v>0</v>
      </c>
      <c r="G229" s="707">
        <v>0</v>
      </c>
      <c r="H229" s="707">
        <v>2.0624899999999999</v>
      </c>
      <c r="I229" s="707">
        <v>16.499959999999998</v>
      </c>
      <c r="J229" s="707">
        <v>16.499959999999998</v>
      </c>
      <c r="K229" s="709">
        <v>0</v>
      </c>
      <c r="L229" s="270"/>
      <c r="M229" s="705" t="str">
        <f t="shared" si="3"/>
        <v>X</v>
      </c>
    </row>
    <row r="230" spans="1:13" ht="14.45" customHeight="1" x14ac:dyDescent="0.2">
      <c r="A230" s="710" t="s">
        <v>554</v>
      </c>
      <c r="B230" s="706">
        <v>0</v>
      </c>
      <c r="C230" s="707">
        <v>24.750509999999998</v>
      </c>
      <c r="D230" s="707">
        <v>24.750509999999998</v>
      </c>
      <c r="E230" s="708">
        <v>0</v>
      </c>
      <c r="F230" s="706">
        <v>0</v>
      </c>
      <c r="G230" s="707">
        <v>0</v>
      </c>
      <c r="H230" s="707">
        <v>2.0624899999999999</v>
      </c>
      <c r="I230" s="707">
        <v>16.499959999999998</v>
      </c>
      <c r="J230" s="707">
        <v>16.499959999999998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11215.34258</v>
      </c>
      <c r="D231" s="707">
        <v>11215.34258</v>
      </c>
      <c r="E231" s="708">
        <v>0</v>
      </c>
      <c r="F231" s="706">
        <v>0</v>
      </c>
      <c r="G231" s="707">
        <v>0</v>
      </c>
      <c r="H231" s="707">
        <v>852.24322999999993</v>
      </c>
      <c r="I231" s="707">
        <v>8742.6994300000006</v>
      </c>
      <c r="J231" s="707">
        <v>8742.6994300000006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11215.34258</v>
      </c>
      <c r="D232" s="707">
        <v>11215.34258</v>
      </c>
      <c r="E232" s="708">
        <v>0</v>
      </c>
      <c r="F232" s="706">
        <v>0</v>
      </c>
      <c r="G232" s="707">
        <v>0</v>
      </c>
      <c r="H232" s="707">
        <v>852.24322999999993</v>
      </c>
      <c r="I232" s="707">
        <v>8742.6994300000006</v>
      </c>
      <c r="J232" s="707">
        <v>8742.6994300000006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11215.34258</v>
      </c>
      <c r="D233" s="707">
        <v>11215.34258</v>
      </c>
      <c r="E233" s="708">
        <v>0</v>
      </c>
      <c r="F233" s="706">
        <v>0</v>
      </c>
      <c r="G233" s="707">
        <v>0</v>
      </c>
      <c r="H233" s="707">
        <v>852.24322999999993</v>
      </c>
      <c r="I233" s="707">
        <v>8742.6994300000006</v>
      </c>
      <c r="J233" s="707">
        <v>8742.6994300000006</v>
      </c>
      <c r="K233" s="709">
        <v>0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56.435250000000003</v>
      </c>
      <c r="D234" s="707">
        <v>56.435250000000003</v>
      </c>
      <c r="E234" s="708">
        <v>0</v>
      </c>
      <c r="F234" s="706">
        <v>0</v>
      </c>
      <c r="G234" s="707">
        <v>0</v>
      </c>
      <c r="H234" s="707">
        <v>6.0728800000000005</v>
      </c>
      <c r="I234" s="707">
        <v>42.214199999999998</v>
      </c>
      <c r="J234" s="707">
        <v>42.214199999999998</v>
      </c>
      <c r="K234" s="709">
        <v>0</v>
      </c>
      <c r="L234" s="270"/>
      <c r="M234" s="705" t="str">
        <f t="shared" si="3"/>
        <v>X</v>
      </c>
    </row>
    <row r="235" spans="1:13" ht="14.45" customHeight="1" x14ac:dyDescent="0.2">
      <c r="A235" s="710" t="s">
        <v>559</v>
      </c>
      <c r="B235" s="706">
        <v>0</v>
      </c>
      <c r="C235" s="707">
        <v>56.435250000000003</v>
      </c>
      <c r="D235" s="707">
        <v>56.435250000000003</v>
      </c>
      <c r="E235" s="708">
        <v>0</v>
      </c>
      <c r="F235" s="706">
        <v>0</v>
      </c>
      <c r="G235" s="707">
        <v>0</v>
      </c>
      <c r="H235" s="707">
        <v>6.0728800000000005</v>
      </c>
      <c r="I235" s="707">
        <v>42.214199999999998</v>
      </c>
      <c r="J235" s="707">
        <v>42.214199999999998</v>
      </c>
      <c r="K235" s="709">
        <v>0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26.07</v>
      </c>
      <c r="D236" s="707">
        <v>26.07</v>
      </c>
      <c r="E236" s="708">
        <v>0</v>
      </c>
      <c r="F236" s="706">
        <v>0</v>
      </c>
      <c r="G236" s="707">
        <v>0</v>
      </c>
      <c r="H236" s="707">
        <v>4.08</v>
      </c>
      <c r="I236" s="707">
        <v>51.34</v>
      </c>
      <c r="J236" s="707">
        <v>51.34</v>
      </c>
      <c r="K236" s="709">
        <v>0</v>
      </c>
      <c r="L236" s="270"/>
      <c r="M236" s="705" t="str">
        <f t="shared" si="3"/>
        <v>X</v>
      </c>
    </row>
    <row r="237" spans="1:13" ht="14.45" customHeight="1" x14ac:dyDescent="0.2">
      <c r="A237" s="710" t="s">
        <v>561</v>
      </c>
      <c r="B237" s="706">
        <v>0</v>
      </c>
      <c r="C237" s="707">
        <v>20.97</v>
      </c>
      <c r="D237" s="707">
        <v>20.97</v>
      </c>
      <c r="E237" s="708">
        <v>0</v>
      </c>
      <c r="F237" s="706">
        <v>0</v>
      </c>
      <c r="G237" s="707">
        <v>0</v>
      </c>
      <c r="H237" s="707">
        <v>3.74</v>
      </c>
      <c r="I237" s="707">
        <v>31.62</v>
      </c>
      <c r="J237" s="707">
        <v>31.62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5.0999999999999996</v>
      </c>
      <c r="D238" s="707">
        <v>5.0999999999999996</v>
      </c>
      <c r="E238" s="708">
        <v>0</v>
      </c>
      <c r="F238" s="706">
        <v>0</v>
      </c>
      <c r="G238" s="707">
        <v>0</v>
      </c>
      <c r="H238" s="707">
        <v>0.34</v>
      </c>
      <c r="I238" s="707">
        <v>19.72</v>
      </c>
      <c r="J238" s="707">
        <v>19.72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34.657019999999996</v>
      </c>
      <c r="D239" s="707">
        <v>34.657019999999996</v>
      </c>
      <c r="E239" s="708">
        <v>0</v>
      </c>
      <c r="F239" s="706">
        <v>0</v>
      </c>
      <c r="G239" s="707">
        <v>0</v>
      </c>
      <c r="H239" s="707">
        <v>2.63042</v>
      </c>
      <c r="I239" s="707">
        <v>21.758520000000001</v>
      </c>
      <c r="J239" s="707">
        <v>21.758520000000001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11.91</v>
      </c>
      <c r="D240" s="707">
        <v>11.91</v>
      </c>
      <c r="E240" s="708">
        <v>0</v>
      </c>
      <c r="F240" s="706">
        <v>0</v>
      </c>
      <c r="G240" s="707">
        <v>0</v>
      </c>
      <c r="H240" s="707">
        <v>0.74</v>
      </c>
      <c r="I240" s="707">
        <v>7.77</v>
      </c>
      <c r="J240" s="707">
        <v>7.77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0.58529999999999993</v>
      </c>
      <c r="D241" s="707">
        <v>0.58529999999999993</v>
      </c>
      <c r="E241" s="708">
        <v>0</v>
      </c>
      <c r="F241" s="706">
        <v>0</v>
      </c>
      <c r="G241" s="707">
        <v>0</v>
      </c>
      <c r="H241" s="707">
        <v>0</v>
      </c>
      <c r="I241" s="707">
        <v>0</v>
      </c>
      <c r="J241" s="707">
        <v>0</v>
      </c>
      <c r="K241" s="709">
        <v>0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0</v>
      </c>
      <c r="C242" s="707">
        <v>22.161720000000003</v>
      </c>
      <c r="D242" s="707">
        <v>22.161720000000003</v>
      </c>
      <c r="E242" s="708">
        <v>0</v>
      </c>
      <c r="F242" s="706">
        <v>0</v>
      </c>
      <c r="G242" s="707">
        <v>0</v>
      </c>
      <c r="H242" s="707">
        <v>1.89042</v>
      </c>
      <c r="I242" s="707">
        <v>13.988520000000001</v>
      </c>
      <c r="J242" s="707">
        <v>13.988520000000001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59.107199999999999</v>
      </c>
      <c r="D243" s="707">
        <v>59.107199999999999</v>
      </c>
      <c r="E243" s="708">
        <v>0</v>
      </c>
      <c r="F243" s="706">
        <v>0</v>
      </c>
      <c r="G243" s="707">
        <v>0</v>
      </c>
      <c r="H243" s="707">
        <v>4.1980200000000005</v>
      </c>
      <c r="I243" s="707">
        <v>37.842779999999998</v>
      </c>
      <c r="J243" s="707">
        <v>37.842779999999998</v>
      </c>
      <c r="K243" s="709">
        <v>0</v>
      </c>
      <c r="L243" s="270"/>
      <c r="M243" s="705" t="str">
        <f t="shared" si="3"/>
        <v>X</v>
      </c>
    </row>
    <row r="244" spans="1:13" ht="14.45" customHeight="1" x14ac:dyDescent="0.2">
      <c r="A244" s="710" t="s">
        <v>568</v>
      </c>
      <c r="B244" s="706">
        <v>0</v>
      </c>
      <c r="C244" s="707">
        <v>59.107199999999999</v>
      </c>
      <c r="D244" s="707">
        <v>59.107199999999999</v>
      </c>
      <c r="E244" s="708">
        <v>0</v>
      </c>
      <c r="F244" s="706">
        <v>0</v>
      </c>
      <c r="G244" s="707">
        <v>0</v>
      </c>
      <c r="H244" s="707">
        <v>4.1980200000000005</v>
      </c>
      <c r="I244" s="707">
        <v>37.842779999999998</v>
      </c>
      <c r="J244" s="707">
        <v>37.842779999999998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8.5440000000000005</v>
      </c>
      <c r="D245" s="707">
        <v>8.5440000000000005</v>
      </c>
      <c r="E245" s="708">
        <v>0</v>
      </c>
      <c r="F245" s="706">
        <v>0</v>
      </c>
      <c r="G245" s="707">
        <v>0</v>
      </c>
      <c r="H245" s="707">
        <v>0.83199999999999996</v>
      </c>
      <c r="I245" s="707">
        <v>6.1890000000000001</v>
      </c>
      <c r="J245" s="707">
        <v>6.1890000000000001</v>
      </c>
      <c r="K245" s="709">
        <v>0</v>
      </c>
      <c r="L245" s="270"/>
      <c r="M245" s="705" t="str">
        <f t="shared" si="3"/>
        <v>X</v>
      </c>
    </row>
    <row r="246" spans="1:13" ht="14.45" customHeight="1" x14ac:dyDescent="0.2">
      <c r="A246" s="710" t="s">
        <v>570</v>
      </c>
      <c r="B246" s="706">
        <v>0</v>
      </c>
      <c r="C246" s="707">
        <v>8.5440000000000005</v>
      </c>
      <c r="D246" s="707">
        <v>8.5440000000000005</v>
      </c>
      <c r="E246" s="708">
        <v>0</v>
      </c>
      <c r="F246" s="706">
        <v>0</v>
      </c>
      <c r="G246" s="707">
        <v>0</v>
      </c>
      <c r="H246" s="707">
        <v>0.83199999999999996</v>
      </c>
      <c r="I246" s="707">
        <v>6.1890000000000001</v>
      </c>
      <c r="J246" s="707">
        <v>6.1890000000000001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2092.3116299999997</v>
      </c>
      <c r="D247" s="707">
        <v>2092.3116299999997</v>
      </c>
      <c r="E247" s="708">
        <v>0</v>
      </c>
      <c r="F247" s="706">
        <v>0</v>
      </c>
      <c r="G247" s="707">
        <v>0</v>
      </c>
      <c r="H247" s="707">
        <v>126.89778</v>
      </c>
      <c r="I247" s="707">
        <v>1156.57494</v>
      </c>
      <c r="J247" s="707">
        <v>1156.57494</v>
      </c>
      <c r="K247" s="709">
        <v>0</v>
      </c>
      <c r="L247" s="270"/>
      <c r="M247" s="705" t="str">
        <f t="shared" si="3"/>
        <v>X</v>
      </c>
    </row>
    <row r="248" spans="1:13" ht="14.45" customHeight="1" x14ac:dyDescent="0.2">
      <c r="A248" s="710" t="s">
        <v>572</v>
      </c>
      <c r="B248" s="706">
        <v>0</v>
      </c>
      <c r="C248" s="707">
        <v>2092.3116299999997</v>
      </c>
      <c r="D248" s="707">
        <v>2092.3116299999997</v>
      </c>
      <c r="E248" s="708">
        <v>0</v>
      </c>
      <c r="F248" s="706">
        <v>0</v>
      </c>
      <c r="G248" s="707">
        <v>0</v>
      </c>
      <c r="H248" s="707">
        <v>126.89778</v>
      </c>
      <c r="I248" s="707">
        <v>1156.57494</v>
      </c>
      <c r="J248" s="707">
        <v>1156.57494</v>
      </c>
      <c r="K248" s="709">
        <v>0</v>
      </c>
      <c r="L248" s="270"/>
      <c r="M248" s="705" t="str">
        <f t="shared" si="3"/>
        <v/>
      </c>
    </row>
    <row r="249" spans="1:13" ht="14.45" customHeight="1" x14ac:dyDescent="0.2">
      <c r="A249" s="710" t="s">
        <v>573</v>
      </c>
      <c r="B249" s="706">
        <v>0</v>
      </c>
      <c r="C249" s="707">
        <v>1234.84989</v>
      </c>
      <c r="D249" s="707">
        <v>1234.84989</v>
      </c>
      <c r="E249" s="708">
        <v>0</v>
      </c>
      <c r="F249" s="706">
        <v>0</v>
      </c>
      <c r="G249" s="707">
        <v>0</v>
      </c>
      <c r="H249" s="707">
        <v>178.17862</v>
      </c>
      <c r="I249" s="707">
        <v>1023.15157</v>
      </c>
      <c r="J249" s="707">
        <v>1023.15157</v>
      </c>
      <c r="K249" s="709">
        <v>0</v>
      </c>
      <c r="L249" s="270"/>
      <c r="M249" s="705" t="str">
        <f t="shared" si="3"/>
        <v>X</v>
      </c>
    </row>
    <row r="250" spans="1:13" ht="14.45" customHeight="1" x14ac:dyDescent="0.2">
      <c r="A250" s="710" t="s">
        <v>574</v>
      </c>
      <c r="B250" s="706">
        <v>0</v>
      </c>
      <c r="C250" s="707">
        <v>1234.84989</v>
      </c>
      <c r="D250" s="707">
        <v>1234.84989</v>
      </c>
      <c r="E250" s="708">
        <v>0</v>
      </c>
      <c r="F250" s="706">
        <v>0</v>
      </c>
      <c r="G250" s="707">
        <v>0</v>
      </c>
      <c r="H250" s="707">
        <v>178.17862</v>
      </c>
      <c r="I250" s="707">
        <v>1023.15157</v>
      </c>
      <c r="J250" s="707">
        <v>1023.15157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 t="s">
        <v>575</v>
      </c>
      <c r="B251" s="706">
        <v>0</v>
      </c>
      <c r="C251" s="707">
        <v>7533.1514100000004</v>
      </c>
      <c r="D251" s="707">
        <v>7533.1514100000004</v>
      </c>
      <c r="E251" s="708">
        <v>0</v>
      </c>
      <c r="F251" s="706">
        <v>0</v>
      </c>
      <c r="G251" s="707">
        <v>0</v>
      </c>
      <c r="H251" s="707">
        <v>514.94978000000003</v>
      </c>
      <c r="I251" s="707">
        <v>6282.8347300000005</v>
      </c>
      <c r="J251" s="707">
        <v>6282.8347300000005</v>
      </c>
      <c r="K251" s="709">
        <v>0</v>
      </c>
      <c r="L251" s="270"/>
      <c r="M251" s="705" t="str">
        <f t="shared" si="3"/>
        <v>X</v>
      </c>
    </row>
    <row r="252" spans="1:13" ht="14.45" customHeight="1" x14ac:dyDescent="0.2">
      <c r="A252" s="710" t="s">
        <v>576</v>
      </c>
      <c r="B252" s="706">
        <v>0</v>
      </c>
      <c r="C252" s="707">
        <v>7533.1514100000004</v>
      </c>
      <c r="D252" s="707">
        <v>7533.1514100000004</v>
      </c>
      <c r="E252" s="708">
        <v>0</v>
      </c>
      <c r="F252" s="706">
        <v>0</v>
      </c>
      <c r="G252" s="707">
        <v>0</v>
      </c>
      <c r="H252" s="707">
        <v>514.94978000000003</v>
      </c>
      <c r="I252" s="707">
        <v>6282.8347300000005</v>
      </c>
      <c r="J252" s="707">
        <v>6282.8347300000005</v>
      </c>
      <c r="K252" s="709">
        <v>0</v>
      </c>
      <c r="L252" s="270"/>
      <c r="M252" s="705" t="str">
        <f t="shared" si="3"/>
        <v/>
      </c>
    </row>
    <row r="253" spans="1:13" ht="14.45" customHeight="1" x14ac:dyDescent="0.2">
      <c r="A253" s="710" t="s">
        <v>577</v>
      </c>
      <c r="B253" s="706">
        <v>0</v>
      </c>
      <c r="C253" s="707">
        <v>170.21617999999998</v>
      </c>
      <c r="D253" s="707">
        <v>170.21617999999998</v>
      </c>
      <c r="E253" s="708">
        <v>0</v>
      </c>
      <c r="F253" s="706">
        <v>0</v>
      </c>
      <c r="G253" s="707">
        <v>0</v>
      </c>
      <c r="H253" s="707">
        <v>14.403729999999999</v>
      </c>
      <c r="I253" s="707">
        <v>120.79369</v>
      </c>
      <c r="J253" s="707">
        <v>120.79369</v>
      </c>
      <c r="K253" s="709">
        <v>0</v>
      </c>
      <c r="L253" s="270"/>
      <c r="M253" s="705" t="str">
        <f t="shared" si="3"/>
        <v>X</v>
      </c>
    </row>
    <row r="254" spans="1:13" ht="14.45" customHeight="1" x14ac:dyDescent="0.2">
      <c r="A254" s="710" t="s">
        <v>578</v>
      </c>
      <c r="B254" s="706">
        <v>0</v>
      </c>
      <c r="C254" s="707">
        <v>170.21617999999998</v>
      </c>
      <c r="D254" s="707">
        <v>170.21617999999998</v>
      </c>
      <c r="E254" s="708">
        <v>0</v>
      </c>
      <c r="F254" s="706">
        <v>0</v>
      </c>
      <c r="G254" s="707">
        <v>0</v>
      </c>
      <c r="H254" s="707">
        <v>14.403729999999999</v>
      </c>
      <c r="I254" s="707">
        <v>120.79369</v>
      </c>
      <c r="J254" s="707">
        <v>120.79369</v>
      </c>
      <c r="K254" s="709">
        <v>0</v>
      </c>
      <c r="L254" s="270"/>
      <c r="M254" s="705" t="str">
        <f t="shared" si="3"/>
        <v/>
      </c>
    </row>
    <row r="255" spans="1:13" ht="14.45" customHeight="1" x14ac:dyDescent="0.2">
      <c r="A255" s="710" t="s">
        <v>579</v>
      </c>
      <c r="B255" s="706">
        <v>0</v>
      </c>
      <c r="C255" s="707">
        <v>6.9679500000000001</v>
      </c>
      <c r="D255" s="707">
        <v>6.9679500000000001</v>
      </c>
      <c r="E255" s="708">
        <v>0</v>
      </c>
      <c r="F255" s="706">
        <v>0</v>
      </c>
      <c r="G255" s="707">
        <v>0</v>
      </c>
      <c r="H255" s="707">
        <v>24.946290000000001</v>
      </c>
      <c r="I255" s="707">
        <v>27.44988</v>
      </c>
      <c r="J255" s="707">
        <v>27.44988</v>
      </c>
      <c r="K255" s="709">
        <v>0</v>
      </c>
      <c r="L255" s="270"/>
      <c r="M255" s="705" t="str">
        <f t="shared" si="3"/>
        <v/>
      </c>
    </row>
    <row r="256" spans="1:13" ht="14.45" customHeight="1" x14ac:dyDescent="0.2">
      <c r="A256" s="710" t="s">
        <v>580</v>
      </c>
      <c r="B256" s="706">
        <v>0</v>
      </c>
      <c r="C256" s="707">
        <v>6.9679500000000001</v>
      </c>
      <c r="D256" s="707">
        <v>6.9679500000000001</v>
      </c>
      <c r="E256" s="708">
        <v>0</v>
      </c>
      <c r="F256" s="706">
        <v>0</v>
      </c>
      <c r="G256" s="707">
        <v>0</v>
      </c>
      <c r="H256" s="707">
        <v>24.946290000000001</v>
      </c>
      <c r="I256" s="707">
        <v>27.44988</v>
      </c>
      <c r="J256" s="707">
        <v>27.44988</v>
      </c>
      <c r="K256" s="709">
        <v>0</v>
      </c>
      <c r="L256" s="270"/>
      <c r="M256" s="705" t="str">
        <f t="shared" si="3"/>
        <v/>
      </c>
    </row>
    <row r="257" spans="1:13" ht="14.45" customHeight="1" x14ac:dyDescent="0.2">
      <c r="A257" s="710" t="s">
        <v>581</v>
      </c>
      <c r="B257" s="706">
        <v>0</v>
      </c>
      <c r="C257" s="707">
        <v>6.9679500000000001</v>
      </c>
      <c r="D257" s="707">
        <v>6.9679500000000001</v>
      </c>
      <c r="E257" s="708">
        <v>0</v>
      </c>
      <c r="F257" s="706">
        <v>0</v>
      </c>
      <c r="G257" s="707">
        <v>0</v>
      </c>
      <c r="H257" s="707">
        <v>24.946290000000001</v>
      </c>
      <c r="I257" s="707">
        <v>27.44988</v>
      </c>
      <c r="J257" s="707">
        <v>27.44988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 t="s">
        <v>582</v>
      </c>
      <c r="B258" s="706">
        <v>0</v>
      </c>
      <c r="C258" s="707">
        <v>6.9679500000000001</v>
      </c>
      <c r="D258" s="707">
        <v>6.9679500000000001</v>
      </c>
      <c r="E258" s="708">
        <v>0</v>
      </c>
      <c r="F258" s="706">
        <v>0</v>
      </c>
      <c r="G258" s="707">
        <v>0</v>
      </c>
      <c r="H258" s="707">
        <v>24.946290000000001</v>
      </c>
      <c r="I258" s="707">
        <v>27.44988</v>
      </c>
      <c r="J258" s="707">
        <v>27.44988</v>
      </c>
      <c r="K258" s="709">
        <v>0</v>
      </c>
      <c r="L258" s="270"/>
      <c r="M258" s="705" t="str">
        <f t="shared" si="3"/>
        <v>X</v>
      </c>
    </row>
    <row r="259" spans="1:13" ht="14.45" customHeight="1" x14ac:dyDescent="0.2">
      <c r="A259" s="710" t="s">
        <v>583</v>
      </c>
      <c r="B259" s="706">
        <v>0</v>
      </c>
      <c r="C259" s="707">
        <v>6.9679500000000001</v>
      </c>
      <c r="D259" s="707">
        <v>6.9679500000000001</v>
      </c>
      <c r="E259" s="708">
        <v>0</v>
      </c>
      <c r="F259" s="706">
        <v>0</v>
      </c>
      <c r="G259" s="707">
        <v>0</v>
      </c>
      <c r="H259" s="707">
        <v>0.59433000000000002</v>
      </c>
      <c r="I259" s="707">
        <v>3.0979200000000002</v>
      </c>
      <c r="J259" s="707">
        <v>3.0979200000000002</v>
      </c>
      <c r="K259" s="709">
        <v>0</v>
      </c>
      <c r="L259" s="270"/>
      <c r="M259" s="705" t="str">
        <f t="shared" si="3"/>
        <v/>
      </c>
    </row>
    <row r="260" spans="1:13" ht="14.45" customHeight="1" x14ac:dyDescent="0.2">
      <c r="A260" s="710" t="s">
        <v>584</v>
      </c>
      <c r="B260" s="706">
        <v>0</v>
      </c>
      <c r="C260" s="707">
        <v>0</v>
      </c>
      <c r="D260" s="707">
        <v>0</v>
      </c>
      <c r="E260" s="708">
        <v>0</v>
      </c>
      <c r="F260" s="706">
        <v>0</v>
      </c>
      <c r="G260" s="707">
        <v>0</v>
      </c>
      <c r="H260" s="707">
        <v>24.351959999999998</v>
      </c>
      <c r="I260" s="707">
        <v>24.351959999999998</v>
      </c>
      <c r="J260" s="707">
        <v>24.351959999999998</v>
      </c>
      <c r="K260" s="709">
        <v>0</v>
      </c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9C555C3D-B8FE-4936-890E-695980C63BE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585</v>
      </c>
      <c r="B5" s="712" t="s">
        <v>586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585</v>
      </c>
      <c r="B6" s="712" t="s">
        <v>587</v>
      </c>
      <c r="C6" s="713">
        <v>1229.4251300000003</v>
      </c>
      <c r="D6" s="713">
        <v>1325.0783700000002</v>
      </c>
      <c r="E6" s="713"/>
      <c r="F6" s="713">
        <v>1559.6813400000008</v>
      </c>
      <c r="G6" s="713">
        <v>0</v>
      </c>
      <c r="H6" s="713">
        <v>1559.6813400000008</v>
      </c>
      <c r="I6" s="714" t="s">
        <v>329</v>
      </c>
      <c r="J6" s="715" t="s">
        <v>1</v>
      </c>
    </row>
    <row r="7" spans="1:10" ht="14.45" customHeight="1" x14ac:dyDescent="0.2">
      <c r="A7" s="711" t="s">
        <v>585</v>
      </c>
      <c r="B7" s="712" t="s">
        <v>588</v>
      </c>
      <c r="C7" s="713">
        <v>6.8267199999999999</v>
      </c>
      <c r="D7" s="713">
        <v>3.4133599999999999</v>
      </c>
      <c r="E7" s="713"/>
      <c r="F7" s="713">
        <v>6.8267199999999999</v>
      </c>
      <c r="G7" s="713">
        <v>0</v>
      </c>
      <c r="H7" s="713">
        <v>6.8267199999999999</v>
      </c>
      <c r="I7" s="714" t="s">
        <v>329</v>
      </c>
      <c r="J7" s="715" t="s">
        <v>1</v>
      </c>
    </row>
    <row r="8" spans="1:10" ht="14.45" customHeight="1" x14ac:dyDescent="0.2">
      <c r="A8" s="711" t="s">
        <v>585</v>
      </c>
      <c r="B8" s="712" t="s">
        <v>589</v>
      </c>
      <c r="C8" s="713">
        <v>139.07544000000001</v>
      </c>
      <c r="D8" s="713">
        <v>141.54411999999999</v>
      </c>
      <c r="E8" s="713"/>
      <c r="F8" s="713">
        <v>143.46326000000005</v>
      </c>
      <c r="G8" s="713">
        <v>0</v>
      </c>
      <c r="H8" s="713">
        <v>143.46326000000005</v>
      </c>
      <c r="I8" s="714" t="s">
        <v>329</v>
      </c>
      <c r="J8" s="715" t="s">
        <v>1</v>
      </c>
    </row>
    <row r="9" spans="1:10" ht="14.45" customHeight="1" x14ac:dyDescent="0.2">
      <c r="A9" s="711" t="s">
        <v>585</v>
      </c>
      <c r="B9" s="712" t="s">
        <v>590</v>
      </c>
      <c r="C9" s="713">
        <v>28.562300000000004</v>
      </c>
      <c r="D9" s="713">
        <v>56.98847</v>
      </c>
      <c r="E9" s="713"/>
      <c r="F9" s="713">
        <v>44.33196999999997</v>
      </c>
      <c r="G9" s="713">
        <v>0</v>
      </c>
      <c r="H9" s="713">
        <v>44.33196999999997</v>
      </c>
      <c r="I9" s="714" t="s">
        <v>329</v>
      </c>
      <c r="J9" s="715" t="s">
        <v>1</v>
      </c>
    </row>
    <row r="10" spans="1:10" ht="14.45" customHeight="1" x14ac:dyDescent="0.2">
      <c r="A10" s="711" t="s">
        <v>585</v>
      </c>
      <c r="B10" s="712" t="s">
        <v>591</v>
      </c>
      <c r="C10" s="713">
        <v>39.3979</v>
      </c>
      <c r="D10" s="713">
        <v>16.766500000000001</v>
      </c>
      <c r="E10" s="713"/>
      <c r="F10" s="713">
        <v>25.187139999999996</v>
      </c>
      <c r="G10" s="713">
        <v>0</v>
      </c>
      <c r="H10" s="713">
        <v>25.187139999999996</v>
      </c>
      <c r="I10" s="714" t="s">
        <v>329</v>
      </c>
      <c r="J10" s="715" t="s">
        <v>1</v>
      </c>
    </row>
    <row r="11" spans="1:10" ht="14.45" customHeight="1" x14ac:dyDescent="0.2">
      <c r="A11" s="711" t="s">
        <v>585</v>
      </c>
      <c r="B11" s="712" t="s">
        <v>592</v>
      </c>
      <c r="C11" s="713">
        <v>0.45650000000000002</v>
      </c>
      <c r="D11" s="713">
        <v>0</v>
      </c>
      <c r="E11" s="713"/>
      <c r="F11" s="713">
        <v>0</v>
      </c>
      <c r="G11" s="713">
        <v>0</v>
      </c>
      <c r="H11" s="713">
        <v>0</v>
      </c>
      <c r="I11" s="714" t="s">
        <v>329</v>
      </c>
      <c r="J11" s="715" t="s">
        <v>1</v>
      </c>
    </row>
    <row r="12" spans="1:10" ht="14.45" customHeight="1" x14ac:dyDescent="0.2">
      <c r="A12" s="711" t="s">
        <v>585</v>
      </c>
      <c r="B12" s="712" t="s">
        <v>593</v>
      </c>
      <c r="C12" s="713">
        <v>60.476769999999973</v>
      </c>
      <c r="D12" s="713">
        <v>66.705110000000033</v>
      </c>
      <c r="E12" s="713"/>
      <c r="F12" s="713">
        <v>58.737960000000001</v>
      </c>
      <c r="G12" s="713">
        <v>0</v>
      </c>
      <c r="H12" s="713">
        <v>58.737960000000001</v>
      </c>
      <c r="I12" s="714" t="s">
        <v>329</v>
      </c>
      <c r="J12" s="715" t="s">
        <v>1</v>
      </c>
    </row>
    <row r="13" spans="1:10" ht="14.45" customHeight="1" x14ac:dyDescent="0.2">
      <c r="A13" s="711" t="s">
        <v>585</v>
      </c>
      <c r="B13" s="712" t="s">
        <v>594</v>
      </c>
      <c r="C13" s="713">
        <v>0.88407999999999998</v>
      </c>
      <c r="D13" s="713">
        <v>1.9112799999999999</v>
      </c>
      <c r="E13" s="713"/>
      <c r="F13" s="713">
        <v>0.25519999999999998</v>
      </c>
      <c r="G13" s="713">
        <v>0</v>
      </c>
      <c r="H13" s="713">
        <v>0.25519999999999998</v>
      </c>
      <c r="I13" s="714" t="s">
        <v>329</v>
      </c>
      <c r="J13" s="715" t="s">
        <v>1</v>
      </c>
    </row>
    <row r="14" spans="1:10" ht="14.45" customHeight="1" x14ac:dyDescent="0.2">
      <c r="A14" s="711" t="s">
        <v>585</v>
      </c>
      <c r="B14" s="712" t="s">
        <v>595</v>
      </c>
      <c r="C14" s="713">
        <v>689.39430000000004</v>
      </c>
      <c r="D14" s="713">
        <v>1326.76596</v>
      </c>
      <c r="E14" s="713"/>
      <c r="F14" s="713">
        <v>783.52319999999997</v>
      </c>
      <c r="G14" s="713">
        <v>0</v>
      </c>
      <c r="H14" s="713">
        <v>783.52319999999997</v>
      </c>
      <c r="I14" s="714" t="s">
        <v>329</v>
      </c>
      <c r="J14" s="715" t="s">
        <v>1</v>
      </c>
    </row>
    <row r="15" spans="1:10" ht="14.45" customHeight="1" x14ac:dyDescent="0.2">
      <c r="A15" s="711" t="s">
        <v>585</v>
      </c>
      <c r="B15" s="712" t="s">
        <v>596</v>
      </c>
      <c r="C15" s="713">
        <v>476.73696000000007</v>
      </c>
      <c r="D15" s="713">
        <v>207.23158000000004</v>
      </c>
      <c r="E15" s="713"/>
      <c r="F15" s="713">
        <v>463.75037000000009</v>
      </c>
      <c r="G15" s="713">
        <v>0</v>
      </c>
      <c r="H15" s="713">
        <v>463.75037000000009</v>
      </c>
      <c r="I15" s="714" t="s">
        <v>329</v>
      </c>
      <c r="J15" s="715" t="s">
        <v>1</v>
      </c>
    </row>
    <row r="16" spans="1:10" ht="14.45" customHeight="1" x14ac:dyDescent="0.2">
      <c r="A16" s="711" t="s">
        <v>585</v>
      </c>
      <c r="B16" s="712" t="s">
        <v>597</v>
      </c>
      <c r="C16" s="713">
        <v>2671.2361000000005</v>
      </c>
      <c r="D16" s="713">
        <v>3146.4047500000001</v>
      </c>
      <c r="E16" s="713"/>
      <c r="F16" s="713">
        <v>3085.757160000001</v>
      </c>
      <c r="G16" s="713">
        <v>0</v>
      </c>
      <c r="H16" s="713">
        <v>3085.757160000001</v>
      </c>
      <c r="I16" s="714" t="s">
        <v>329</v>
      </c>
      <c r="J16" s="715" t="s">
        <v>598</v>
      </c>
    </row>
    <row r="18" spans="1:10" ht="14.45" customHeight="1" x14ac:dyDescent="0.2">
      <c r="A18" s="711" t="s">
        <v>585</v>
      </c>
      <c r="B18" s="712" t="s">
        <v>586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599</v>
      </c>
      <c r="B19" s="712" t="s">
        <v>600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599</v>
      </c>
      <c r="B20" s="712" t="s">
        <v>587</v>
      </c>
      <c r="C20" s="713">
        <v>203.79219000000003</v>
      </c>
      <c r="D20" s="713">
        <v>223.90686999999991</v>
      </c>
      <c r="E20" s="713"/>
      <c r="F20" s="713">
        <v>205.94134000000003</v>
      </c>
      <c r="G20" s="713">
        <v>0</v>
      </c>
      <c r="H20" s="713">
        <v>205.94134000000003</v>
      </c>
      <c r="I20" s="714" t="s">
        <v>329</v>
      </c>
      <c r="J20" s="715" t="s">
        <v>1</v>
      </c>
    </row>
    <row r="21" spans="1:10" ht="14.45" customHeight="1" x14ac:dyDescent="0.2">
      <c r="A21" s="711" t="s">
        <v>599</v>
      </c>
      <c r="B21" s="712" t="s">
        <v>590</v>
      </c>
      <c r="C21" s="713">
        <v>1.11168</v>
      </c>
      <c r="D21" s="713">
        <v>0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599</v>
      </c>
      <c r="B22" s="712" t="s">
        <v>591</v>
      </c>
      <c r="C22" s="713">
        <v>0</v>
      </c>
      <c r="D22" s="713">
        <v>3.7949999999999999</v>
      </c>
      <c r="E22" s="713"/>
      <c r="F22" s="713">
        <v>0</v>
      </c>
      <c r="G22" s="713">
        <v>0</v>
      </c>
      <c r="H22" s="713">
        <v>0</v>
      </c>
      <c r="I22" s="714" t="s">
        <v>329</v>
      </c>
      <c r="J22" s="715" t="s">
        <v>1</v>
      </c>
    </row>
    <row r="23" spans="1:10" ht="14.45" customHeight="1" x14ac:dyDescent="0.2">
      <c r="A23" s="711" t="s">
        <v>599</v>
      </c>
      <c r="B23" s="712" t="s">
        <v>593</v>
      </c>
      <c r="C23" s="713">
        <v>9.0216499999999975</v>
      </c>
      <c r="D23" s="713">
        <v>9.7355699999999992</v>
      </c>
      <c r="E23" s="713"/>
      <c r="F23" s="713">
        <v>14.126389999999999</v>
      </c>
      <c r="G23" s="713">
        <v>0</v>
      </c>
      <c r="H23" s="713">
        <v>14.126389999999999</v>
      </c>
      <c r="I23" s="714" t="s">
        <v>329</v>
      </c>
      <c r="J23" s="715" t="s">
        <v>1</v>
      </c>
    </row>
    <row r="24" spans="1:10" ht="14.45" customHeight="1" x14ac:dyDescent="0.2">
      <c r="A24" s="711" t="s">
        <v>599</v>
      </c>
      <c r="B24" s="712" t="s">
        <v>594</v>
      </c>
      <c r="C24" s="713">
        <v>0.66789999999999994</v>
      </c>
      <c r="D24" s="713">
        <v>0.57147999999999999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599</v>
      </c>
      <c r="B25" s="712" t="s">
        <v>596</v>
      </c>
      <c r="C25" s="713">
        <v>55.508130000000001</v>
      </c>
      <c r="D25" s="713">
        <v>17.144020000000001</v>
      </c>
      <c r="E25" s="713"/>
      <c r="F25" s="713">
        <v>35.348460000000003</v>
      </c>
      <c r="G25" s="713">
        <v>0</v>
      </c>
      <c r="H25" s="713">
        <v>35.348460000000003</v>
      </c>
      <c r="I25" s="714" t="s">
        <v>329</v>
      </c>
      <c r="J25" s="715" t="s">
        <v>1</v>
      </c>
    </row>
    <row r="26" spans="1:10" ht="14.45" customHeight="1" x14ac:dyDescent="0.2">
      <c r="A26" s="711" t="s">
        <v>599</v>
      </c>
      <c r="B26" s="712" t="s">
        <v>601</v>
      </c>
      <c r="C26" s="713">
        <v>270.10155000000003</v>
      </c>
      <c r="D26" s="713">
        <v>255.15293999999992</v>
      </c>
      <c r="E26" s="713"/>
      <c r="F26" s="713">
        <v>255.41619000000003</v>
      </c>
      <c r="G26" s="713">
        <v>0</v>
      </c>
      <c r="H26" s="713">
        <v>255.41619000000003</v>
      </c>
      <c r="I26" s="714" t="s">
        <v>329</v>
      </c>
      <c r="J26" s="715" t="s">
        <v>602</v>
      </c>
    </row>
    <row r="27" spans="1:10" ht="14.45" customHeight="1" x14ac:dyDescent="0.2">
      <c r="A27" s="711" t="s">
        <v>329</v>
      </c>
      <c r="B27" s="712" t="s">
        <v>329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603</v>
      </c>
    </row>
    <row r="28" spans="1:10" ht="14.45" customHeight="1" x14ac:dyDescent="0.2">
      <c r="A28" s="711" t="s">
        <v>604</v>
      </c>
      <c r="B28" s="712" t="s">
        <v>605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604</v>
      </c>
      <c r="B29" s="712" t="s">
        <v>593</v>
      </c>
      <c r="C29" s="713">
        <v>0</v>
      </c>
      <c r="D29" s="713">
        <v>1.51936</v>
      </c>
      <c r="E29" s="713"/>
      <c r="F29" s="713">
        <v>0.41666000000000003</v>
      </c>
      <c r="G29" s="713">
        <v>0</v>
      </c>
      <c r="H29" s="713">
        <v>0.41666000000000003</v>
      </c>
      <c r="I29" s="714" t="s">
        <v>329</v>
      </c>
      <c r="J29" s="715" t="s">
        <v>1</v>
      </c>
    </row>
    <row r="30" spans="1:10" ht="14.45" customHeight="1" x14ac:dyDescent="0.2">
      <c r="A30" s="711" t="s">
        <v>604</v>
      </c>
      <c r="B30" s="712" t="s">
        <v>606</v>
      </c>
      <c r="C30" s="713">
        <v>0</v>
      </c>
      <c r="D30" s="713">
        <v>1.51936</v>
      </c>
      <c r="E30" s="713"/>
      <c r="F30" s="713">
        <v>0.41666000000000003</v>
      </c>
      <c r="G30" s="713">
        <v>0</v>
      </c>
      <c r="H30" s="713">
        <v>0.41666000000000003</v>
      </c>
      <c r="I30" s="714" t="s">
        <v>329</v>
      </c>
      <c r="J30" s="715" t="s">
        <v>602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603</v>
      </c>
    </row>
    <row r="32" spans="1:10" ht="14.45" customHeight="1" x14ac:dyDescent="0.2">
      <c r="A32" s="711" t="s">
        <v>607</v>
      </c>
      <c r="B32" s="712" t="s">
        <v>608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0</v>
      </c>
    </row>
    <row r="33" spans="1:10" ht="14.45" customHeight="1" x14ac:dyDescent="0.2">
      <c r="A33" s="711" t="s">
        <v>607</v>
      </c>
      <c r="B33" s="712" t="s">
        <v>587</v>
      </c>
      <c r="C33" s="713">
        <v>1025.6329400000002</v>
      </c>
      <c r="D33" s="713">
        <v>1101.1715000000004</v>
      </c>
      <c r="E33" s="713"/>
      <c r="F33" s="713">
        <v>1353.7173400000008</v>
      </c>
      <c r="G33" s="713">
        <v>0</v>
      </c>
      <c r="H33" s="713">
        <v>1353.7173400000008</v>
      </c>
      <c r="I33" s="714" t="s">
        <v>329</v>
      </c>
      <c r="J33" s="715" t="s">
        <v>1</v>
      </c>
    </row>
    <row r="34" spans="1:10" ht="14.45" customHeight="1" x14ac:dyDescent="0.2">
      <c r="A34" s="711" t="s">
        <v>607</v>
      </c>
      <c r="B34" s="712" t="s">
        <v>588</v>
      </c>
      <c r="C34" s="713">
        <v>6.8267199999999999</v>
      </c>
      <c r="D34" s="713">
        <v>3.4133599999999999</v>
      </c>
      <c r="E34" s="713"/>
      <c r="F34" s="713">
        <v>6.8267199999999999</v>
      </c>
      <c r="G34" s="713">
        <v>0</v>
      </c>
      <c r="H34" s="713">
        <v>6.8267199999999999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607</v>
      </c>
      <c r="B35" s="712" t="s">
        <v>589</v>
      </c>
      <c r="C35" s="713">
        <v>139.07544000000001</v>
      </c>
      <c r="D35" s="713">
        <v>141.54411999999999</v>
      </c>
      <c r="E35" s="713"/>
      <c r="F35" s="713">
        <v>143.46326000000005</v>
      </c>
      <c r="G35" s="713">
        <v>0</v>
      </c>
      <c r="H35" s="713">
        <v>143.46326000000005</v>
      </c>
      <c r="I35" s="714" t="s">
        <v>329</v>
      </c>
      <c r="J35" s="715" t="s">
        <v>1</v>
      </c>
    </row>
    <row r="36" spans="1:10" ht="14.45" customHeight="1" x14ac:dyDescent="0.2">
      <c r="A36" s="711" t="s">
        <v>607</v>
      </c>
      <c r="B36" s="712" t="s">
        <v>590</v>
      </c>
      <c r="C36" s="713">
        <v>27.450620000000004</v>
      </c>
      <c r="D36" s="713">
        <v>56.98847</v>
      </c>
      <c r="E36" s="713"/>
      <c r="F36" s="713">
        <v>44.33196999999997</v>
      </c>
      <c r="G36" s="713">
        <v>0</v>
      </c>
      <c r="H36" s="713">
        <v>44.33196999999997</v>
      </c>
      <c r="I36" s="714" t="s">
        <v>329</v>
      </c>
      <c r="J36" s="715" t="s">
        <v>1</v>
      </c>
    </row>
    <row r="37" spans="1:10" ht="14.45" customHeight="1" x14ac:dyDescent="0.2">
      <c r="A37" s="711" t="s">
        <v>607</v>
      </c>
      <c r="B37" s="712" t="s">
        <v>591</v>
      </c>
      <c r="C37" s="713">
        <v>39.3979</v>
      </c>
      <c r="D37" s="713">
        <v>12.971500000000001</v>
      </c>
      <c r="E37" s="713"/>
      <c r="F37" s="713">
        <v>25.187139999999996</v>
      </c>
      <c r="G37" s="713">
        <v>0</v>
      </c>
      <c r="H37" s="713">
        <v>25.187139999999996</v>
      </c>
      <c r="I37" s="714" t="s">
        <v>329</v>
      </c>
      <c r="J37" s="715" t="s">
        <v>1</v>
      </c>
    </row>
    <row r="38" spans="1:10" ht="14.45" customHeight="1" x14ac:dyDescent="0.2">
      <c r="A38" s="711" t="s">
        <v>607</v>
      </c>
      <c r="B38" s="712" t="s">
        <v>592</v>
      </c>
      <c r="C38" s="713">
        <v>0.45650000000000002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607</v>
      </c>
      <c r="B39" s="712" t="s">
        <v>593</v>
      </c>
      <c r="C39" s="713">
        <v>51.45511999999998</v>
      </c>
      <c r="D39" s="713">
        <v>55.450180000000024</v>
      </c>
      <c r="E39" s="713"/>
      <c r="F39" s="713">
        <v>44.19491</v>
      </c>
      <c r="G39" s="713">
        <v>0</v>
      </c>
      <c r="H39" s="713">
        <v>44.19491</v>
      </c>
      <c r="I39" s="714" t="s">
        <v>329</v>
      </c>
      <c r="J39" s="715" t="s">
        <v>1</v>
      </c>
    </row>
    <row r="40" spans="1:10" ht="14.45" customHeight="1" x14ac:dyDescent="0.2">
      <c r="A40" s="711" t="s">
        <v>607</v>
      </c>
      <c r="B40" s="712" t="s">
        <v>594</v>
      </c>
      <c r="C40" s="713">
        <v>0.21618000000000001</v>
      </c>
      <c r="D40" s="713">
        <v>1.3397999999999999</v>
      </c>
      <c r="E40" s="713"/>
      <c r="F40" s="713">
        <v>0.25519999999999998</v>
      </c>
      <c r="G40" s="713">
        <v>0</v>
      </c>
      <c r="H40" s="713">
        <v>0.25519999999999998</v>
      </c>
      <c r="I40" s="714" t="s">
        <v>329</v>
      </c>
      <c r="J40" s="715" t="s">
        <v>1</v>
      </c>
    </row>
    <row r="41" spans="1:10" ht="14.45" customHeight="1" x14ac:dyDescent="0.2">
      <c r="A41" s="711" t="s">
        <v>607</v>
      </c>
      <c r="B41" s="712" t="s">
        <v>596</v>
      </c>
      <c r="C41" s="713">
        <v>421.22883000000007</v>
      </c>
      <c r="D41" s="713">
        <v>190.08756000000002</v>
      </c>
      <c r="E41" s="713"/>
      <c r="F41" s="713">
        <v>428.4019100000001</v>
      </c>
      <c r="G41" s="713">
        <v>0</v>
      </c>
      <c r="H41" s="713">
        <v>428.4019100000001</v>
      </c>
      <c r="I41" s="714" t="s">
        <v>329</v>
      </c>
      <c r="J41" s="715" t="s">
        <v>1</v>
      </c>
    </row>
    <row r="42" spans="1:10" ht="14.45" customHeight="1" x14ac:dyDescent="0.2">
      <c r="A42" s="711" t="s">
        <v>607</v>
      </c>
      <c r="B42" s="712" t="s">
        <v>609</v>
      </c>
      <c r="C42" s="713">
        <v>1711.7402500000003</v>
      </c>
      <c r="D42" s="713">
        <v>1562.9664900000005</v>
      </c>
      <c r="E42" s="713"/>
      <c r="F42" s="713">
        <v>2046.3784500000008</v>
      </c>
      <c r="G42" s="713">
        <v>0</v>
      </c>
      <c r="H42" s="713">
        <v>2046.3784500000008</v>
      </c>
      <c r="I42" s="714" t="s">
        <v>329</v>
      </c>
      <c r="J42" s="715" t="s">
        <v>602</v>
      </c>
    </row>
    <row r="43" spans="1:10" ht="14.45" customHeight="1" x14ac:dyDescent="0.2">
      <c r="A43" s="711" t="s">
        <v>329</v>
      </c>
      <c r="B43" s="712" t="s">
        <v>329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603</v>
      </c>
    </row>
    <row r="44" spans="1:10" ht="14.45" customHeight="1" x14ac:dyDescent="0.2">
      <c r="A44" s="711" t="s">
        <v>610</v>
      </c>
      <c r="B44" s="712" t="s">
        <v>611</v>
      </c>
      <c r="C44" s="713" t="s">
        <v>329</v>
      </c>
      <c r="D44" s="713" t="s">
        <v>329</v>
      </c>
      <c r="E44" s="713"/>
      <c r="F44" s="713" t="s">
        <v>329</v>
      </c>
      <c r="G44" s="713" t="s">
        <v>329</v>
      </c>
      <c r="H44" s="713" t="s">
        <v>329</v>
      </c>
      <c r="I44" s="714" t="s">
        <v>329</v>
      </c>
      <c r="J44" s="715" t="s">
        <v>0</v>
      </c>
    </row>
    <row r="45" spans="1:10" ht="14.45" customHeight="1" x14ac:dyDescent="0.2">
      <c r="A45" s="711" t="s">
        <v>610</v>
      </c>
      <c r="B45" s="712" t="s">
        <v>595</v>
      </c>
      <c r="C45" s="713">
        <v>689.39430000000004</v>
      </c>
      <c r="D45" s="713">
        <v>1326.76596</v>
      </c>
      <c r="E45" s="713"/>
      <c r="F45" s="713">
        <v>783.52319999999997</v>
      </c>
      <c r="G45" s="713">
        <v>0</v>
      </c>
      <c r="H45" s="713">
        <v>783.52319999999997</v>
      </c>
      <c r="I45" s="714" t="s">
        <v>329</v>
      </c>
      <c r="J45" s="715" t="s">
        <v>1</v>
      </c>
    </row>
    <row r="46" spans="1:10" ht="14.45" customHeight="1" x14ac:dyDescent="0.2">
      <c r="A46" s="711" t="s">
        <v>610</v>
      </c>
      <c r="B46" s="712" t="s">
        <v>612</v>
      </c>
      <c r="C46" s="713">
        <v>689.39430000000004</v>
      </c>
      <c r="D46" s="713">
        <v>1326.76596</v>
      </c>
      <c r="E46" s="713"/>
      <c r="F46" s="713">
        <v>783.52319999999997</v>
      </c>
      <c r="G46" s="713">
        <v>0</v>
      </c>
      <c r="H46" s="713">
        <v>783.52319999999997</v>
      </c>
      <c r="I46" s="714" t="s">
        <v>329</v>
      </c>
      <c r="J46" s="715" t="s">
        <v>602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603</v>
      </c>
    </row>
    <row r="48" spans="1:10" ht="14.45" customHeight="1" x14ac:dyDescent="0.2">
      <c r="A48" s="711" t="s">
        <v>613</v>
      </c>
      <c r="B48" s="712" t="s">
        <v>614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613</v>
      </c>
      <c r="B49" s="712" t="s">
        <v>587</v>
      </c>
      <c r="C49" s="713">
        <v>0</v>
      </c>
      <c r="D49" s="713">
        <v>0</v>
      </c>
      <c r="E49" s="713"/>
      <c r="F49" s="713">
        <v>2.266E-2</v>
      </c>
      <c r="G49" s="713">
        <v>0</v>
      </c>
      <c r="H49" s="713">
        <v>2.266E-2</v>
      </c>
      <c r="I49" s="714" t="s">
        <v>329</v>
      </c>
      <c r="J49" s="715" t="s">
        <v>1</v>
      </c>
    </row>
    <row r="50" spans="1:10" ht="14.45" customHeight="1" x14ac:dyDescent="0.2">
      <c r="A50" s="711" t="s">
        <v>613</v>
      </c>
      <c r="B50" s="712" t="s">
        <v>615</v>
      </c>
      <c r="C50" s="713">
        <v>0</v>
      </c>
      <c r="D50" s="713">
        <v>0</v>
      </c>
      <c r="E50" s="713"/>
      <c r="F50" s="713">
        <v>2.266E-2</v>
      </c>
      <c r="G50" s="713">
        <v>0</v>
      </c>
      <c r="H50" s="713">
        <v>2.266E-2</v>
      </c>
      <c r="I50" s="714" t="s">
        <v>329</v>
      </c>
      <c r="J50" s="715" t="s">
        <v>602</v>
      </c>
    </row>
    <row r="51" spans="1:10" ht="14.45" customHeight="1" x14ac:dyDescent="0.2">
      <c r="A51" s="711" t="s">
        <v>329</v>
      </c>
      <c r="B51" s="712" t="s">
        <v>329</v>
      </c>
      <c r="C51" s="713" t="s">
        <v>329</v>
      </c>
      <c r="D51" s="713" t="s">
        <v>329</v>
      </c>
      <c r="E51" s="713"/>
      <c r="F51" s="713" t="s">
        <v>329</v>
      </c>
      <c r="G51" s="713" t="s">
        <v>329</v>
      </c>
      <c r="H51" s="713" t="s">
        <v>329</v>
      </c>
      <c r="I51" s="714" t="s">
        <v>329</v>
      </c>
      <c r="J51" s="715" t="s">
        <v>603</v>
      </c>
    </row>
    <row r="52" spans="1:10" ht="14.45" customHeight="1" x14ac:dyDescent="0.2">
      <c r="A52" s="711" t="s">
        <v>585</v>
      </c>
      <c r="B52" s="712" t="s">
        <v>597</v>
      </c>
      <c r="C52" s="713">
        <v>2671.2361000000005</v>
      </c>
      <c r="D52" s="713">
        <v>3146.4047500000006</v>
      </c>
      <c r="E52" s="713"/>
      <c r="F52" s="713">
        <v>3085.757160000001</v>
      </c>
      <c r="G52" s="713">
        <v>0</v>
      </c>
      <c r="H52" s="713">
        <v>3085.757160000001</v>
      </c>
      <c r="I52" s="714" t="s">
        <v>329</v>
      </c>
      <c r="J52" s="715" t="s">
        <v>598</v>
      </c>
    </row>
  </sheetData>
  <mergeCells count="3">
    <mergeCell ref="F3:I3"/>
    <mergeCell ref="C4:D4"/>
    <mergeCell ref="A1:I1"/>
  </mergeCells>
  <conditionalFormatting sqref="F17 F5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2">
    <cfRule type="expression" dxfId="66" priority="5">
      <formula>$H18&gt;0</formula>
    </cfRule>
  </conditionalFormatting>
  <conditionalFormatting sqref="A18:A52">
    <cfRule type="expression" dxfId="65" priority="2">
      <formula>AND($J18&lt;&gt;"mezeraKL",$J18&lt;&gt;"")</formula>
    </cfRule>
  </conditionalFormatting>
  <conditionalFormatting sqref="I18:I52">
    <cfRule type="expression" dxfId="64" priority="6">
      <formula>$I18&gt;1</formula>
    </cfRule>
  </conditionalFormatting>
  <conditionalFormatting sqref="B18:B52">
    <cfRule type="expression" dxfId="63" priority="1">
      <formula>OR($J18="NS",$J18="SumaNS",$J18="Účet")</formula>
    </cfRule>
  </conditionalFormatting>
  <conditionalFormatting sqref="A18:D52 F18:I52">
    <cfRule type="expression" dxfId="62" priority="8">
      <formula>AND($J18&lt;&gt;"",$J18&lt;&gt;"mezeraKL")</formula>
    </cfRule>
  </conditionalFormatting>
  <conditionalFormatting sqref="B18:D52 F18:I5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2 F18:I52">
    <cfRule type="expression" dxfId="60" priority="4">
      <formula>OR($J18="SumaNS",$J18="NS")</formula>
    </cfRule>
  </conditionalFormatting>
  <hyperlinks>
    <hyperlink ref="A2" location="Obsah!A1" display="Zpět na Obsah  KL 01  1.-4.měsíc" xr:uid="{DB724E21-38DF-4363-BF1B-B2DA7A4FC93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322.38516129961198</v>
      </c>
      <c r="M3" s="203">
        <f>SUBTOTAL(9,M5:M1048576)</f>
        <v>8258.75</v>
      </c>
      <c r="N3" s="204">
        <f>SUBTOTAL(9,N5:N1048576)</f>
        <v>2662498.4508831706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585</v>
      </c>
      <c r="B5" s="723" t="s">
        <v>586</v>
      </c>
      <c r="C5" s="724" t="s">
        <v>613</v>
      </c>
      <c r="D5" s="725" t="s">
        <v>614</v>
      </c>
      <c r="E5" s="726">
        <v>50113001</v>
      </c>
      <c r="F5" s="725" t="s">
        <v>616</v>
      </c>
      <c r="G5" s="724" t="s">
        <v>617</v>
      </c>
      <c r="H5" s="724">
        <v>175868</v>
      </c>
      <c r="I5" s="724">
        <v>75868</v>
      </c>
      <c r="J5" s="724" t="s">
        <v>618</v>
      </c>
      <c r="K5" s="724" t="s">
        <v>619</v>
      </c>
      <c r="L5" s="727">
        <v>1.133</v>
      </c>
      <c r="M5" s="727">
        <v>20</v>
      </c>
      <c r="N5" s="728">
        <v>22.66</v>
      </c>
    </row>
    <row r="6" spans="1:14" ht="14.45" customHeight="1" x14ac:dyDescent="0.2">
      <c r="A6" s="729" t="s">
        <v>585</v>
      </c>
      <c r="B6" s="730" t="s">
        <v>586</v>
      </c>
      <c r="C6" s="731" t="s">
        <v>599</v>
      </c>
      <c r="D6" s="732" t="s">
        <v>600</v>
      </c>
      <c r="E6" s="733">
        <v>50113001</v>
      </c>
      <c r="F6" s="732" t="s">
        <v>616</v>
      </c>
      <c r="G6" s="731" t="s">
        <v>617</v>
      </c>
      <c r="H6" s="731">
        <v>100362</v>
      </c>
      <c r="I6" s="731">
        <v>362</v>
      </c>
      <c r="J6" s="731" t="s">
        <v>620</v>
      </c>
      <c r="K6" s="731" t="s">
        <v>621</v>
      </c>
      <c r="L6" s="734">
        <v>72.853333333333325</v>
      </c>
      <c r="M6" s="734">
        <v>9</v>
      </c>
      <c r="N6" s="735">
        <v>655.68</v>
      </c>
    </row>
    <row r="7" spans="1:14" ht="14.45" customHeight="1" x14ac:dyDescent="0.2">
      <c r="A7" s="729" t="s">
        <v>585</v>
      </c>
      <c r="B7" s="730" t="s">
        <v>586</v>
      </c>
      <c r="C7" s="731" t="s">
        <v>599</v>
      </c>
      <c r="D7" s="732" t="s">
        <v>600</v>
      </c>
      <c r="E7" s="733">
        <v>50113001</v>
      </c>
      <c r="F7" s="732" t="s">
        <v>616</v>
      </c>
      <c r="G7" s="731" t="s">
        <v>617</v>
      </c>
      <c r="H7" s="731">
        <v>156926</v>
      </c>
      <c r="I7" s="731">
        <v>56926</v>
      </c>
      <c r="J7" s="731" t="s">
        <v>622</v>
      </c>
      <c r="K7" s="731" t="s">
        <v>623</v>
      </c>
      <c r="L7" s="734">
        <v>48.4</v>
      </c>
      <c r="M7" s="734">
        <v>105</v>
      </c>
      <c r="N7" s="735">
        <v>5082</v>
      </c>
    </row>
    <row r="8" spans="1:14" ht="14.45" customHeight="1" x14ac:dyDescent="0.2">
      <c r="A8" s="729" t="s">
        <v>585</v>
      </c>
      <c r="B8" s="730" t="s">
        <v>586</v>
      </c>
      <c r="C8" s="731" t="s">
        <v>599</v>
      </c>
      <c r="D8" s="732" t="s">
        <v>600</v>
      </c>
      <c r="E8" s="733">
        <v>50113001</v>
      </c>
      <c r="F8" s="732" t="s">
        <v>616</v>
      </c>
      <c r="G8" s="731" t="s">
        <v>617</v>
      </c>
      <c r="H8" s="731">
        <v>905097</v>
      </c>
      <c r="I8" s="731">
        <v>158767</v>
      </c>
      <c r="J8" s="731" t="s">
        <v>624</v>
      </c>
      <c r="K8" s="731" t="s">
        <v>625</v>
      </c>
      <c r="L8" s="734">
        <v>167.54100085046255</v>
      </c>
      <c r="M8" s="734">
        <v>30</v>
      </c>
      <c r="N8" s="735">
        <v>5026.2300255138762</v>
      </c>
    </row>
    <row r="9" spans="1:14" ht="14.45" customHeight="1" x14ac:dyDescent="0.2">
      <c r="A9" s="729" t="s">
        <v>585</v>
      </c>
      <c r="B9" s="730" t="s">
        <v>586</v>
      </c>
      <c r="C9" s="731" t="s">
        <v>599</v>
      </c>
      <c r="D9" s="732" t="s">
        <v>600</v>
      </c>
      <c r="E9" s="733">
        <v>50113001</v>
      </c>
      <c r="F9" s="732" t="s">
        <v>616</v>
      </c>
      <c r="G9" s="731" t="s">
        <v>617</v>
      </c>
      <c r="H9" s="731">
        <v>103070</v>
      </c>
      <c r="I9" s="731">
        <v>103070</v>
      </c>
      <c r="J9" s="731" t="s">
        <v>626</v>
      </c>
      <c r="K9" s="731" t="s">
        <v>627</v>
      </c>
      <c r="L9" s="734">
        <v>337.74</v>
      </c>
      <c r="M9" s="734">
        <v>1</v>
      </c>
      <c r="N9" s="735">
        <v>337.74</v>
      </c>
    </row>
    <row r="10" spans="1:14" ht="14.45" customHeight="1" x14ac:dyDescent="0.2">
      <c r="A10" s="729" t="s">
        <v>585</v>
      </c>
      <c r="B10" s="730" t="s">
        <v>586</v>
      </c>
      <c r="C10" s="731" t="s">
        <v>599</v>
      </c>
      <c r="D10" s="732" t="s">
        <v>600</v>
      </c>
      <c r="E10" s="733">
        <v>50113001</v>
      </c>
      <c r="F10" s="732" t="s">
        <v>616</v>
      </c>
      <c r="G10" s="731" t="s">
        <v>617</v>
      </c>
      <c r="H10" s="731">
        <v>990249</v>
      </c>
      <c r="I10" s="731">
        <v>0</v>
      </c>
      <c r="J10" s="731" t="s">
        <v>628</v>
      </c>
      <c r="K10" s="731" t="s">
        <v>329</v>
      </c>
      <c r="L10" s="734">
        <v>150.94</v>
      </c>
      <c r="M10" s="734">
        <v>2</v>
      </c>
      <c r="N10" s="735">
        <v>301.88</v>
      </c>
    </row>
    <row r="11" spans="1:14" ht="14.45" customHeight="1" x14ac:dyDescent="0.2">
      <c r="A11" s="729" t="s">
        <v>585</v>
      </c>
      <c r="B11" s="730" t="s">
        <v>586</v>
      </c>
      <c r="C11" s="731" t="s">
        <v>599</v>
      </c>
      <c r="D11" s="732" t="s">
        <v>600</v>
      </c>
      <c r="E11" s="733">
        <v>50113001</v>
      </c>
      <c r="F11" s="732" t="s">
        <v>616</v>
      </c>
      <c r="G11" s="731" t="s">
        <v>617</v>
      </c>
      <c r="H11" s="731">
        <v>850308</v>
      </c>
      <c r="I11" s="731">
        <v>130719</v>
      </c>
      <c r="J11" s="731" t="s">
        <v>629</v>
      </c>
      <c r="K11" s="731" t="s">
        <v>329</v>
      </c>
      <c r="L11" s="734">
        <v>115.39999999999998</v>
      </c>
      <c r="M11" s="734">
        <v>2</v>
      </c>
      <c r="N11" s="735">
        <v>230.79999999999995</v>
      </c>
    </row>
    <row r="12" spans="1:14" ht="14.45" customHeight="1" x14ac:dyDescent="0.2">
      <c r="A12" s="729" t="s">
        <v>585</v>
      </c>
      <c r="B12" s="730" t="s">
        <v>586</v>
      </c>
      <c r="C12" s="731" t="s">
        <v>599</v>
      </c>
      <c r="D12" s="732" t="s">
        <v>600</v>
      </c>
      <c r="E12" s="733">
        <v>50113001</v>
      </c>
      <c r="F12" s="732" t="s">
        <v>616</v>
      </c>
      <c r="G12" s="731" t="s">
        <v>617</v>
      </c>
      <c r="H12" s="731">
        <v>238119</v>
      </c>
      <c r="I12" s="731">
        <v>238119</v>
      </c>
      <c r="J12" s="731" t="s">
        <v>630</v>
      </c>
      <c r="K12" s="731" t="s">
        <v>631</v>
      </c>
      <c r="L12" s="734">
        <v>75.036666666666676</v>
      </c>
      <c r="M12" s="734">
        <v>3</v>
      </c>
      <c r="N12" s="735">
        <v>225.11</v>
      </c>
    </row>
    <row r="13" spans="1:14" ht="14.45" customHeight="1" x14ac:dyDescent="0.2">
      <c r="A13" s="729" t="s">
        <v>585</v>
      </c>
      <c r="B13" s="730" t="s">
        <v>586</v>
      </c>
      <c r="C13" s="731" t="s">
        <v>599</v>
      </c>
      <c r="D13" s="732" t="s">
        <v>600</v>
      </c>
      <c r="E13" s="733">
        <v>50113001</v>
      </c>
      <c r="F13" s="732" t="s">
        <v>616</v>
      </c>
      <c r="G13" s="731" t="s">
        <v>617</v>
      </c>
      <c r="H13" s="731">
        <v>51366</v>
      </c>
      <c r="I13" s="731">
        <v>51366</v>
      </c>
      <c r="J13" s="731" t="s">
        <v>632</v>
      </c>
      <c r="K13" s="731" t="s">
        <v>633</v>
      </c>
      <c r="L13" s="734">
        <v>171.59999999999997</v>
      </c>
      <c r="M13" s="734">
        <v>13</v>
      </c>
      <c r="N13" s="735">
        <v>2230.7999999999997</v>
      </c>
    </row>
    <row r="14" spans="1:14" ht="14.45" customHeight="1" x14ac:dyDescent="0.2">
      <c r="A14" s="729" t="s">
        <v>585</v>
      </c>
      <c r="B14" s="730" t="s">
        <v>586</v>
      </c>
      <c r="C14" s="731" t="s">
        <v>599</v>
      </c>
      <c r="D14" s="732" t="s">
        <v>600</v>
      </c>
      <c r="E14" s="733">
        <v>50113001</v>
      </c>
      <c r="F14" s="732" t="s">
        <v>616</v>
      </c>
      <c r="G14" s="731" t="s">
        <v>617</v>
      </c>
      <c r="H14" s="731">
        <v>241993</v>
      </c>
      <c r="I14" s="731">
        <v>241993</v>
      </c>
      <c r="J14" s="731" t="s">
        <v>634</v>
      </c>
      <c r="K14" s="731" t="s">
        <v>635</v>
      </c>
      <c r="L14" s="734">
        <v>94.289999999999992</v>
      </c>
      <c r="M14" s="734">
        <v>2</v>
      </c>
      <c r="N14" s="735">
        <v>188.57999999999998</v>
      </c>
    </row>
    <row r="15" spans="1:14" ht="14.45" customHeight="1" x14ac:dyDescent="0.2">
      <c r="A15" s="729" t="s">
        <v>585</v>
      </c>
      <c r="B15" s="730" t="s">
        <v>586</v>
      </c>
      <c r="C15" s="731" t="s">
        <v>599</v>
      </c>
      <c r="D15" s="732" t="s">
        <v>600</v>
      </c>
      <c r="E15" s="733">
        <v>50113001</v>
      </c>
      <c r="F15" s="732" t="s">
        <v>616</v>
      </c>
      <c r="G15" s="731" t="s">
        <v>617</v>
      </c>
      <c r="H15" s="731">
        <v>224964</v>
      </c>
      <c r="I15" s="731">
        <v>224964</v>
      </c>
      <c r="J15" s="731" t="s">
        <v>636</v>
      </c>
      <c r="K15" s="731" t="s">
        <v>637</v>
      </c>
      <c r="L15" s="734">
        <v>107.75000000000003</v>
      </c>
      <c r="M15" s="734">
        <v>9</v>
      </c>
      <c r="N15" s="735">
        <v>969.75000000000023</v>
      </c>
    </row>
    <row r="16" spans="1:14" ht="14.45" customHeight="1" x14ac:dyDescent="0.2">
      <c r="A16" s="729" t="s">
        <v>585</v>
      </c>
      <c r="B16" s="730" t="s">
        <v>586</v>
      </c>
      <c r="C16" s="731" t="s">
        <v>599</v>
      </c>
      <c r="D16" s="732" t="s">
        <v>600</v>
      </c>
      <c r="E16" s="733">
        <v>50113001</v>
      </c>
      <c r="F16" s="732" t="s">
        <v>616</v>
      </c>
      <c r="G16" s="731" t="s">
        <v>617</v>
      </c>
      <c r="H16" s="731">
        <v>224965</v>
      </c>
      <c r="I16" s="731">
        <v>224965</v>
      </c>
      <c r="J16" s="731" t="s">
        <v>638</v>
      </c>
      <c r="K16" s="731" t="s">
        <v>639</v>
      </c>
      <c r="L16" s="734">
        <v>107.75</v>
      </c>
      <c r="M16" s="734">
        <v>7</v>
      </c>
      <c r="N16" s="735">
        <v>754.25</v>
      </c>
    </row>
    <row r="17" spans="1:14" ht="14.45" customHeight="1" x14ac:dyDescent="0.2">
      <c r="A17" s="729" t="s">
        <v>585</v>
      </c>
      <c r="B17" s="730" t="s">
        <v>586</v>
      </c>
      <c r="C17" s="731" t="s">
        <v>599</v>
      </c>
      <c r="D17" s="732" t="s">
        <v>600</v>
      </c>
      <c r="E17" s="733">
        <v>50113001</v>
      </c>
      <c r="F17" s="732" t="s">
        <v>616</v>
      </c>
      <c r="G17" s="731" t="s">
        <v>617</v>
      </c>
      <c r="H17" s="731">
        <v>202878</v>
      </c>
      <c r="I17" s="731">
        <v>202878</v>
      </c>
      <c r="J17" s="731" t="s">
        <v>640</v>
      </c>
      <c r="K17" s="731" t="s">
        <v>641</v>
      </c>
      <c r="L17" s="734">
        <v>51.142857142857146</v>
      </c>
      <c r="M17" s="734">
        <v>7</v>
      </c>
      <c r="N17" s="735">
        <v>358</v>
      </c>
    </row>
    <row r="18" spans="1:14" ht="14.45" customHeight="1" x14ac:dyDescent="0.2">
      <c r="A18" s="729" t="s">
        <v>585</v>
      </c>
      <c r="B18" s="730" t="s">
        <v>586</v>
      </c>
      <c r="C18" s="731" t="s">
        <v>599</v>
      </c>
      <c r="D18" s="732" t="s">
        <v>600</v>
      </c>
      <c r="E18" s="733">
        <v>50113001</v>
      </c>
      <c r="F18" s="732" t="s">
        <v>616</v>
      </c>
      <c r="G18" s="731" t="s">
        <v>617</v>
      </c>
      <c r="H18" s="731">
        <v>394712</v>
      </c>
      <c r="I18" s="731">
        <v>0</v>
      </c>
      <c r="J18" s="731" t="s">
        <v>642</v>
      </c>
      <c r="K18" s="731" t="s">
        <v>643</v>
      </c>
      <c r="L18" s="734">
        <v>28.75</v>
      </c>
      <c r="M18" s="734">
        <v>528</v>
      </c>
      <c r="N18" s="735">
        <v>15180</v>
      </c>
    </row>
    <row r="19" spans="1:14" ht="14.45" customHeight="1" x14ac:dyDescent="0.2">
      <c r="A19" s="729" t="s">
        <v>585</v>
      </c>
      <c r="B19" s="730" t="s">
        <v>586</v>
      </c>
      <c r="C19" s="731" t="s">
        <v>599</v>
      </c>
      <c r="D19" s="732" t="s">
        <v>600</v>
      </c>
      <c r="E19" s="733">
        <v>50113001</v>
      </c>
      <c r="F19" s="732" t="s">
        <v>616</v>
      </c>
      <c r="G19" s="731" t="s">
        <v>617</v>
      </c>
      <c r="H19" s="731">
        <v>840987</v>
      </c>
      <c r="I19" s="731">
        <v>0</v>
      </c>
      <c r="J19" s="731" t="s">
        <v>644</v>
      </c>
      <c r="K19" s="731" t="s">
        <v>645</v>
      </c>
      <c r="L19" s="734">
        <v>199.67000000000002</v>
      </c>
      <c r="M19" s="734">
        <v>29</v>
      </c>
      <c r="N19" s="735">
        <v>5790.43</v>
      </c>
    </row>
    <row r="20" spans="1:14" ht="14.45" customHeight="1" x14ac:dyDescent="0.2">
      <c r="A20" s="729" t="s">
        <v>585</v>
      </c>
      <c r="B20" s="730" t="s">
        <v>586</v>
      </c>
      <c r="C20" s="731" t="s">
        <v>599</v>
      </c>
      <c r="D20" s="732" t="s">
        <v>600</v>
      </c>
      <c r="E20" s="733">
        <v>50113001</v>
      </c>
      <c r="F20" s="732" t="s">
        <v>616</v>
      </c>
      <c r="G20" s="731" t="s">
        <v>617</v>
      </c>
      <c r="H20" s="731">
        <v>499359</v>
      </c>
      <c r="I20" s="731">
        <v>0</v>
      </c>
      <c r="J20" s="731" t="s">
        <v>646</v>
      </c>
      <c r="K20" s="731" t="s">
        <v>647</v>
      </c>
      <c r="L20" s="734">
        <v>24.035</v>
      </c>
      <c r="M20" s="734">
        <v>6</v>
      </c>
      <c r="N20" s="735">
        <v>144.21</v>
      </c>
    </row>
    <row r="21" spans="1:14" ht="14.45" customHeight="1" x14ac:dyDescent="0.2">
      <c r="A21" s="729" t="s">
        <v>585</v>
      </c>
      <c r="B21" s="730" t="s">
        <v>586</v>
      </c>
      <c r="C21" s="731" t="s">
        <v>599</v>
      </c>
      <c r="D21" s="732" t="s">
        <v>600</v>
      </c>
      <c r="E21" s="733">
        <v>50113001</v>
      </c>
      <c r="F21" s="732" t="s">
        <v>616</v>
      </c>
      <c r="G21" s="731" t="s">
        <v>617</v>
      </c>
      <c r="H21" s="731">
        <v>502124</v>
      </c>
      <c r="I21" s="731">
        <v>0</v>
      </c>
      <c r="J21" s="731" t="s">
        <v>648</v>
      </c>
      <c r="K21" s="731" t="s">
        <v>649</v>
      </c>
      <c r="L21" s="734">
        <v>284.74099203408952</v>
      </c>
      <c r="M21" s="734">
        <v>1</v>
      </c>
      <c r="N21" s="735">
        <v>284.74099203408952</v>
      </c>
    </row>
    <row r="22" spans="1:14" ht="14.45" customHeight="1" x14ac:dyDescent="0.2">
      <c r="A22" s="729" t="s">
        <v>585</v>
      </c>
      <c r="B22" s="730" t="s">
        <v>586</v>
      </c>
      <c r="C22" s="731" t="s">
        <v>599</v>
      </c>
      <c r="D22" s="732" t="s">
        <v>600</v>
      </c>
      <c r="E22" s="733">
        <v>50113001</v>
      </c>
      <c r="F22" s="732" t="s">
        <v>616</v>
      </c>
      <c r="G22" s="731" t="s">
        <v>617</v>
      </c>
      <c r="H22" s="731">
        <v>230426</v>
      </c>
      <c r="I22" s="731">
        <v>230426</v>
      </c>
      <c r="J22" s="731" t="s">
        <v>650</v>
      </c>
      <c r="K22" s="731" t="s">
        <v>651</v>
      </c>
      <c r="L22" s="734">
        <v>77.014680851063844</v>
      </c>
      <c r="M22" s="734">
        <v>47</v>
      </c>
      <c r="N22" s="735">
        <v>3619.690000000001</v>
      </c>
    </row>
    <row r="23" spans="1:14" ht="14.45" customHeight="1" x14ac:dyDescent="0.2">
      <c r="A23" s="729" t="s">
        <v>585</v>
      </c>
      <c r="B23" s="730" t="s">
        <v>586</v>
      </c>
      <c r="C23" s="731" t="s">
        <v>599</v>
      </c>
      <c r="D23" s="732" t="s">
        <v>600</v>
      </c>
      <c r="E23" s="733">
        <v>50113001</v>
      </c>
      <c r="F23" s="732" t="s">
        <v>616</v>
      </c>
      <c r="G23" s="731" t="s">
        <v>617</v>
      </c>
      <c r="H23" s="731">
        <v>394627</v>
      </c>
      <c r="I23" s="731">
        <v>0</v>
      </c>
      <c r="J23" s="731" t="s">
        <v>652</v>
      </c>
      <c r="K23" s="731" t="s">
        <v>329</v>
      </c>
      <c r="L23" s="734">
        <v>134.16496149250079</v>
      </c>
      <c r="M23" s="734">
        <v>22</v>
      </c>
      <c r="N23" s="735">
        <v>2951.6291528350175</v>
      </c>
    </row>
    <row r="24" spans="1:14" ht="14.45" customHeight="1" x14ac:dyDescent="0.2">
      <c r="A24" s="729" t="s">
        <v>585</v>
      </c>
      <c r="B24" s="730" t="s">
        <v>586</v>
      </c>
      <c r="C24" s="731" t="s">
        <v>599</v>
      </c>
      <c r="D24" s="732" t="s">
        <v>600</v>
      </c>
      <c r="E24" s="733">
        <v>50113001</v>
      </c>
      <c r="F24" s="732" t="s">
        <v>616</v>
      </c>
      <c r="G24" s="731" t="s">
        <v>617</v>
      </c>
      <c r="H24" s="731">
        <v>930224</v>
      </c>
      <c r="I24" s="731">
        <v>0</v>
      </c>
      <c r="J24" s="731" t="s">
        <v>653</v>
      </c>
      <c r="K24" s="731" t="s">
        <v>329</v>
      </c>
      <c r="L24" s="734">
        <v>247.74298974741055</v>
      </c>
      <c r="M24" s="734">
        <v>2</v>
      </c>
      <c r="N24" s="735">
        <v>495.48597949482109</v>
      </c>
    </row>
    <row r="25" spans="1:14" ht="14.45" customHeight="1" x14ac:dyDescent="0.2">
      <c r="A25" s="729" t="s">
        <v>585</v>
      </c>
      <c r="B25" s="730" t="s">
        <v>586</v>
      </c>
      <c r="C25" s="731" t="s">
        <v>599</v>
      </c>
      <c r="D25" s="732" t="s">
        <v>600</v>
      </c>
      <c r="E25" s="733">
        <v>50113001</v>
      </c>
      <c r="F25" s="732" t="s">
        <v>616</v>
      </c>
      <c r="G25" s="731" t="s">
        <v>617</v>
      </c>
      <c r="H25" s="731">
        <v>921335</v>
      </c>
      <c r="I25" s="731">
        <v>0</v>
      </c>
      <c r="J25" s="731" t="s">
        <v>654</v>
      </c>
      <c r="K25" s="731" t="s">
        <v>329</v>
      </c>
      <c r="L25" s="734">
        <v>57.742781485978568</v>
      </c>
      <c r="M25" s="734">
        <v>350</v>
      </c>
      <c r="N25" s="735">
        <v>20209.973520092499</v>
      </c>
    </row>
    <row r="26" spans="1:14" ht="14.45" customHeight="1" x14ac:dyDescent="0.2">
      <c r="A26" s="729" t="s">
        <v>585</v>
      </c>
      <c r="B26" s="730" t="s">
        <v>586</v>
      </c>
      <c r="C26" s="731" t="s">
        <v>599</v>
      </c>
      <c r="D26" s="732" t="s">
        <v>600</v>
      </c>
      <c r="E26" s="733">
        <v>50113001</v>
      </c>
      <c r="F26" s="732" t="s">
        <v>616</v>
      </c>
      <c r="G26" s="731" t="s">
        <v>617</v>
      </c>
      <c r="H26" s="731">
        <v>920352</v>
      </c>
      <c r="I26" s="731">
        <v>0</v>
      </c>
      <c r="J26" s="731" t="s">
        <v>655</v>
      </c>
      <c r="K26" s="731" t="s">
        <v>329</v>
      </c>
      <c r="L26" s="734">
        <v>115.17407770222745</v>
      </c>
      <c r="M26" s="734">
        <v>104</v>
      </c>
      <c r="N26" s="735">
        <v>11978.104081031655</v>
      </c>
    </row>
    <row r="27" spans="1:14" ht="14.45" customHeight="1" x14ac:dyDescent="0.2">
      <c r="A27" s="729" t="s">
        <v>585</v>
      </c>
      <c r="B27" s="730" t="s">
        <v>586</v>
      </c>
      <c r="C27" s="731" t="s">
        <v>599</v>
      </c>
      <c r="D27" s="732" t="s">
        <v>600</v>
      </c>
      <c r="E27" s="733">
        <v>50113001</v>
      </c>
      <c r="F27" s="732" t="s">
        <v>616</v>
      </c>
      <c r="G27" s="731" t="s">
        <v>617</v>
      </c>
      <c r="H27" s="731">
        <v>900803</v>
      </c>
      <c r="I27" s="731">
        <v>1000</v>
      </c>
      <c r="J27" s="731" t="s">
        <v>656</v>
      </c>
      <c r="K27" s="731" t="s">
        <v>329</v>
      </c>
      <c r="L27" s="734">
        <v>47.916998122721708</v>
      </c>
      <c r="M27" s="734">
        <v>1</v>
      </c>
      <c r="N27" s="735">
        <v>47.916998122721708</v>
      </c>
    </row>
    <row r="28" spans="1:14" ht="14.45" customHeight="1" x14ac:dyDescent="0.2">
      <c r="A28" s="729" t="s">
        <v>585</v>
      </c>
      <c r="B28" s="730" t="s">
        <v>586</v>
      </c>
      <c r="C28" s="731" t="s">
        <v>599</v>
      </c>
      <c r="D28" s="732" t="s">
        <v>600</v>
      </c>
      <c r="E28" s="733">
        <v>50113001</v>
      </c>
      <c r="F28" s="732" t="s">
        <v>616</v>
      </c>
      <c r="G28" s="731" t="s">
        <v>617</v>
      </c>
      <c r="H28" s="731">
        <v>394072</v>
      </c>
      <c r="I28" s="731">
        <v>1000</v>
      </c>
      <c r="J28" s="731" t="s">
        <v>657</v>
      </c>
      <c r="K28" s="731" t="s">
        <v>329</v>
      </c>
      <c r="L28" s="734">
        <v>687.83608189136521</v>
      </c>
      <c r="M28" s="734">
        <v>1</v>
      </c>
      <c r="N28" s="735">
        <v>687.83608189136521</v>
      </c>
    </row>
    <row r="29" spans="1:14" ht="14.45" customHeight="1" x14ac:dyDescent="0.2">
      <c r="A29" s="729" t="s">
        <v>585</v>
      </c>
      <c r="B29" s="730" t="s">
        <v>586</v>
      </c>
      <c r="C29" s="731" t="s">
        <v>599</v>
      </c>
      <c r="D29" s="732" t="s">
        <v>600</v>
      </c>
      <c r="E29" s="733">
        <v>50113001</v>
      </c>
      <c r="F29" s="732" t="s">
        <v>616</v>
      </c>
      <c r="G29" s="731" t="s">
        <v>617</v>
      </c>
      <c r="H29" s="731">
        <v>900321</v>
      </c>
      <c r="I29" s="731">
        <v>0</v>
      </c>
      <c r="J29" s="731" t="s">
        <v>658</v>
      </c>
      <c r="K29" s="731" t="s">
        <v>329</v>
      </c>
      <c r="L29" s="734">
        <v>963.06883296261969</v>
      </c>
      <c r="M29" s="734">
        <v>2</v>
      </c>
      <c r="N29" s="735">
        <v>1926.1376659252394</v>
      </c>
    </row>
    <row r="30" spans="1:14" ht="14.45" customHeight="1" x14ac:dyDescent="0.2">
      <c r="A30" s="729" t="s">
        <v>585</v>
      </c>
      <c r="B30" s="730" t="s">
        <v>586</v>
      </c>
      <c r="C30" s="731" t="s">
        <v>599</v>
      </c>
      <c r="D30" s="732" t="s">
        <v>600</v>
      </c>
      <c r="E30" s="733">
        <v>50113001</v>
      </c>
      <c r="F30" s="732" t="s">
        <v>616</v>
      </c>
      <c r="G30" s="731" t="s">
        <v>617</v>
      </c>
      <c r="H30" s="731">
        <v>930676</v>
      </c>
      <c r="I30" s="731">
        <v>0</v>
      </c>
      <c r="J30" s="731" t="s">
        <v>659</v>
      </c>
      <c r="K30" s="731" t="s">
        <v>329</v>
      </c>
      <c r="L30" s="734">
        <v>82.738170077387451</v>
      </c>
      <c r="M30" s="734">
        <v>231</v>
      </c>
      <c r="N30" s="735">
        <v>19112.517287876501</v>
      </c>
    </row>
    <row r="31" spans="1:14" ht="14.45" customHeight="1" x14ac:dyDescent="0.2">
      <c r="A31" s="729" t="s">
        <v>585</v>
      </c>
      <c r="B31" s="730" t="s">
        <v>586</v>
      </c>
      <c r="C31" s="731" t="s">
        <v>599</v>
      </c>
      <c r="D31" s="732" t="s">
        <v>600</v>
      </c>
      <c r="E31" s="733">
        <v>50113001</v>
      </c>
      <c r="F31" s="732" t="s">
        <v>616</v>
      </c>
      <c r="G31" s="731" t="s">
        <v>617</v>
      </c>
      <c r="H31" s="731">
        <v>900071</v>
      </c>
      <c r="I31" s="731">
        <v>0</v>
      </c>
      <c r="J31" s="731" t="s">
        <v>660</v>
      </c>
      <c r="K31" s="731" t="s">
        <v>329</v>
      </c>
      <c r="L31" s="734">
        <v>141.3743045601328</v>
      </c>
      <c r="M31" s="734">
        <v>8</v>
      </c>
      <c r="N31" s="735">
        <v>1130.9944364810624</v>
      </c>
    </row>
    <row r="32" spans="1:14" ht="14.45" customHeight="1" x14ac:dyDescent="0.2">
      <c r="A32" s="729" t="s">
        <v>585</v>
      </c>
      <c r="B32" s="730" t="s">
        <v>586</v>
      </c>
      <c r="C32" s="731" t="s">
        <v>599</v>
      </c>
      <c r="D32" s="732" t="s">
        <v>600</v>
      </c>
      <c r="E32" s="733">
        <v>50113001</v>
      </c>
      <c r="F32" s="732" t="s">
        <v>616</v>
      </c>
      <c r="G32" s="731" t="s">
        <v>617</v>
      </c>
      <c r="H32" s="731">
        <v>921412</v>
      </c>
      <c r="I32" s="731">
        <v>0</v>
      </c>
      <c r="J32" s="731" t="s">
        <v>661</v>
      </c>
      <c r="K32" s="731" t="s">
        <v>329</v>
      </c>
      <c r="L32" s="734">
        <v>59.059217153577208</v>
      </c>
      <c r="M32" s="734">
        <v>1180</v>
      </c>
      <c r="N32" s="735">
        <v>69689.876241221107</v>
      </c>
    </row>
    <row r="33" spans="1:14" ht="14.45" customHeight="1" x14ac:dyDescent="0.2">
      <c r="A33" s="729" t="s">
        <v>585</v>
      </c>
      <c r="B33" s="730" t="s">
        <v>586</v>
      </c>
      <c r="C33" s="731" t="s">
        <v>599</v>
      </c>
      <c r="D33" s="732" t="s">
        <v>600</v>
      </c>
      <c r="E33" s="733">
        <v>50113001</v>
      </c>
      <c r="F33" s="732" t="s">
        <v>616</v>
      </c>
      <c r="G33" s="731" t="s">
        <v>617</v>
      </c>
      <c r="H33" s="731">
        <v>840220</v>
      </c>
      <c r="I33" s="731">
        <v>0</v>
      </c>
      <c r="J33" s="731" t="s">
        <v>662</v>
      </c>
      <c r="K33" s="731" t="s">
        <v>329</v>
      </c>
      <c r="L33" s="734">
        <v>214.28999999999996</v>
      </c>
      <c r="M33" s="734">
        <v>3</v>
      </c>
      <c r="N33" s="735">
        <v>642.86999999999989</v>
      </c>
    </row>
    <row r="34" spans="1:14" ht="14.45" customHeight="1" x14ac:dyDescent="0.2">
      <c r="A34" s="729" t="s">
        <v>585</v>
      </c>
      <c r="B34" s="730" t="s">
        <v>586</v>
      </c>
      <c r="C34" s="731" t="s">
        <v>599</v>
      </c>
      <c r="D34" s="732" t="s">
        <v>600</v>
      </c>
      <c r="E34" s="733">
        <v>50113001</v>
      </c>
      <c r="F34" s="732" t="s">
        <v>616</v>
      </c>
      <c r="G34" s="731" t="s">
        <v>617</v>
      </c>
      <c r="H34" s="731">
        <v>189997</v>
      </c>
      <c r="I34" s="731">
        <v>89997</v>
      </c>
      <c r="J34" s="731" t="s">
        <v>663</v>
      </c>
      <c r="K34" s="731" t="s">
        <v>664</v>
      </c>
      <c r="L34" s="734">
        <v>191.06000000000006</v>
      </c>
      <c r="M34" s="734">
        <v>66</v>
      </c>
      <c r="N34" s="735">
        <v>12609.960000000005</v>
      </c>
    </row>
    <row r="35" spans="1:14" ht="14.45" customHeight="1" x14ac:dyDescent="0.2">
      <c r="A35" s="729" t="s">
        <v>585</v>
      </c>
      <c r="B35" s="730" t="s">
        <v>586</v>
      </c>
      <c r="C35" s="731" t="s">
        <v>599</v>
      </c>
      <c r="D35" s="732" t="s">
        <v>600</v>
      </c>
      <c r="E35" s="733">
        <v>50113001</v>
      </c>
      <c r="F35" s="732" t="s">
        <v>616</v>
      </c>
      <c r="G35" s="731" t="s">
        <v>617</v>
      </c>
      <c r="H35" s="731">
        <v>119686</v>
      </c>
      <c r="I35" s="731">
        <v>119686</v>
      </c>
      <c r="J35" s="731" t="s">
        <v>665</v>
      </c>
      <c r="K35" s="731" t="s">
        <v>666</v>
      </c>
      <c r="L35" s="734">
        <v>77.319999999999979</v>
      </c>
      <c r="M35" s="734">
        <v>5</v>
      </c>
      <c r="N35" s="735">
        <v>386.59999999999991</v>
      </c>
    </row>
    <row r="36" spans="1:14" ht="14.45" customHeight="1" x14ac:dyDescent="0.2">
      <c r="A36" s="729" t="s">
        <v>585</v>
      </c>
      <c r="B36" s="730" t="s">
        <v>586</v>
      </c>
      <c r="C36" s="731" t="s">
        <v>599</v>
      </c>
      <c r="D36" s="732" t="s">
        <v>600</v>
      </c>
      <c r="E36" s="733">
        <v>50113001</v>
      </c>
      <c r="F36" s="732" t="s">
        <v>616</v>
      </c>
      <c r="G36" s="731" t="s">
        <v>617</v>
      </c>
      <c r="H36" s="731">
        <v>848241</v>
      </c>
      <c r="I36" s="731">
        <v>107854</v>
      </c>
      <c r="J36" s="731" t="s">
        <v>667</v>
      </c>
      <c r="K36" s="731" t="s">
        <v>668</v>
      </c>
      <c r="L36" s="734">
        <v>1896.43</v>
      </c>
      <c r="M36" s="734">
        <v>2</v>
      </c>
      <c r="N36" s="735">
        <v>3792.86</v>
      </c>
    </row>
    <row r="37" spans="1:14" ht="14.45" customHeight="1" x14ac:dyDescent="0.2">
      <c r="A37" s="729" t="s">
        <v>585</v>
      </c>
      <c r="B37" s="730" t="s">
        <v>586</v>
      </c>
      <c r="C37" s="731" t="s">
        <v>599</v>
      </c>
      <c r="D37" s="732" t="s">
        <v>600</v>
      </c>
      <c r="E37" s="733">
        <v>50113001</v>
      </c>
      <c r="F37" s="732" t="s">
        <v>616</v>
      </c>
      <c r="G37" s="731" t="s">
        <v>617</v>
      </c>
      <c r="H37" s="731">
        <v>200863</v>
      </c>
      <c r="I37" s="731">
        <v>200863</v>
      </c>
      <c r="J37" s="731" t="s">
        <v>669</v>
      </c>
      <c r="K37" s="731" t="s">
        <v>670</v>
      </c>
      <c r="L37" s="734">
        <v>86.511000179255149</v>
      </c>
      <c r="M37" s="734">
        <v>200</v>
      </c>
      <c r="N37" s="735">
        <v>17302.20003585103</v>
      </c>
    </row>
    <row r="38" spans="1:14" ht="14.45" customHeight="1" x14ac:dyDescent="0.2">
      <c r="A38" s="729" t="s">
        <v>585</v>
      </c>
      <c r="B38" s="730" t="s">
        <v>586</v>
      </c>
      <c r="C38" s="731" t="s">
        <v>599</v>
      </c>
      <c r="D38" s="732" t="s">
        <v>600</v>
      </c>
      <c r="E38" s="733">
        <v>50113001</v>
      </c>
      <c r="F38" s="732" t="s">
        <v>616</v>
      </c>
      <c r="G38" s="731" t="s">
        <v>617</v>
      </c>
      <c r="H38" s="731">
        <v>246111</v>
      </c>
      <c r="I38" s="731">
        <v>246111</v>
      </c>
      <c r="J38" s="731" t="s">
        <v>669</v>
      </c>
      <c r="K38" s="731" t="s">
        <v>671</v>
      </c>
      <c r="L38" s="734">
        <v>89.17</v>
      </c>
      <c r="M38" s="734">
        <v>10</v>
      </c>
      <c r="N38" s="735">
        <v>891.7</v>
      </c>
    </row>
    <row r="39" spans="1:14" ht="14.45" customHeight="1" x14ac:dyDescent="0.2">
      <c r="A39" s="729" t="s">
        <v>585</v>
      </c>
      <c r="B39" s="730" t="s">
        <v>586</v>
      </c>
      <c r="C39" s="731" t="s">
        <v>599</v>
      </c>
      <c r="D39" s="732" t="s">
        <v>600</v>
      </c>
      <c r="E39" s="733">
        <v>50113001</v>
      </c>
      <c r="F39" s="732" t="s">
        <v>616</v>
      </c>
      <c r="G39" s="731" t="s">
        <v>617</v>
      </c>
      <c r="H39" s="731">
        <v>173197</v>
      </c>
      <c r="I39" s="731">
        <v>173197</v>
      </c>
      <c r="J39" s="731" t="s">
        <v>672</v>
      </c>
      <c r="K39" s="731" t="s">
        <v>673</v>
      </c>
      <c r="L39" s="734">
        <v>142.51999999999992</v>
      </c>
      <c r="M39" s="734">
        <v>1</v>
      </c>
      <c r="N39" s="735">
        <v>142.51999999999992</v>
      </c>
    </row>
    <row r="40" spans="1:14" ht="14.45" customHeight="1" x14ac:dyDescent="0.2">
      <c r="A40" s="729" t="s">
        <v>585</v>
      </c>
      <c r="B40" s="730" t="s">
        <v>586</v>
      </c>
      <c r="C40" s="731" t="s">
        <v>599</v>
      </c>
      <c r="D40" s="732" t="s">
        <v>600</v>
      </c>
      <c r="E40" s="733">
        <v>50113001</v>
      </c>
      <c r="F40" s="732" t="s">
        <v>616</v>
      </c>
      <c r="G40" s="731" t="s">
        <v>617</v>
      </c>
      <c r="H40" s="731">
        <v>243240</v>
      </c>
      <c r="I40" s="731">
        <v>243240</v>
      </c>
      <c r="J40" s="731" t="s">
        <v>674</v>
      </c>
      <c r="K40" s="731" t="s">
        <v>675</v>
      </c>
      <c r="L40" s="734">
        <v>80.324285714285708</v>
      </c>
      <c r="M40" s="734">
        <v>7</v>
      </c>
      <c r="N40" s="735">
        <v>562.27</v>
      </c>
    </row>
    <row r="41" spans="1:14" ht="14.45" customHeight="1" x14ac:dyDescent="0.2">
      <c r="A41" s="729" t="s">
        <v>585</v>
      </c>
      <c r="B41" s="730" t="s">
        <v>586</v>
      </c>
      <c r="C41" s="731" t="s">
        <v>599</v>
      </c>
      <c r="D41" s="732" t="s">
        <v>600</v>
      </c>
      <c r="E41" s="733">
        <v>50113013</v>
      </c>
      <c r="F41" s="732" t="s">
        <v>676</v>
      </c>
      <c r="G41" s="731" t="s">
        <v>617</v>
      </c>
      <c r="H41" s="731">
        <v>201958</v>
      </c>
      <c r="I41" s="731">
        <v>201958</v>
      </c>
      <c r="J41" s="731" t="s">
        <v>677</v>
      </c>
      <c r="K41" s="731" t="s">
        <v>678</v>
      </c>
      <c r="L41" s="734">
        <v>238.22999999999993</v>
      </c>
      <c r="M41" s="734">
        <v>31</v>
      </c>
      <c r="N41" s="735">
        <v>7385.1299999999983</v>
      </c>
    </row>
    <row r="42" spans="1:14" ht="14.45" customHeight="1" x14ac:dyDescent="0.2">
      <c r="A42" s="729" t="s">
        <v>585</v>
      </c>
      <c r="B42" s="730" t="s">
        <v>586</v>
      </c>
      <c r="C42" s="731" t="s">
        <v>599</v>
      </c>
      <c r="D42" s="732" t="s">
        <v>600</v>
      </c>
      <c r="E42" s="733">
        <v>50113013</v>
      </c>
      <c r="F42" s="732" t="s">
        <v>676</v>
      </c>
      <c r="G42" s="731" t="s">
        <v>617</v>
      </c>
      <c r="H42" s="731">
        <v>101066</v>
      </c>
      <c r="I42" s="731">
        <v>1066</v>
      </c>
      <c r="J42" s="731" t="s">
        <v>679</v>
      </c>
      <c r="K42" s="731" t="s">
        <v>680</v>
      </c>
      <c r="L42" s="734">
        <v>57.153999999999996</v>
      </c>
      <c r="M42" s="734">
        <v>5</v>
      </c>
      <c r="N42" s="735">
        <v>285.77</v>
      </c>
    </row>
    <row r="43" spans="1:14" ht="14.45" customHeight="1" x14ac:dyDescent="0.2">
      <c r="A43" s="729" t="s">
        <v>585</v>
      </c>
      <c r="B43" s="730" t="s">
        <v>586</v>
      </c>
      <c r="C43" s="731" t="s">
        <v>599</v>
      </c>
      <c r="D43" s="732" t="s">
        <v>600</v>
      </c>
      <c r="E43" s="733">
        <v>50113013</v>
      </c>
      <c r="F43" s="732" t="s">
        <v>676</v>
      </c>
      <c r="G43" s="731" t="s">
        <v>617</v>
      </c>
      <c r="H43" s="731">
        <v>96414</v>
      </c>
      <c r="I43" s="731">
        <v>96414</v>
      </c>
      <c r="J43" s="731" t="s">
        <v>681</v>
      </c>
      <c r="K43" s="731" t="s">
        <v>682</v>
      </c>
      <c r="L43" s="734">
        <v>58.541428571428568</v>
      </c>
      <c r="M43" s="734">
        <v>14</v>
      </c>
      <c r="N43" s="735">
        <v>819.57999999999993</v>
      </c>
    </row>
    <row r="44" spans="1:14" ht="14.45" customHeight="1" x14ac:dyDescent="0.2">
      <c r="A44" s="729" t="s">
        <v>585</v>
      </c>
      <c r="B44" s="730" t="s">
        <v>586</v>
      </c>
      <c r="C44" s="731" t="s">
        <v>599</v>
      </c>
      <c r="D44" s="732" t="s">
        <v>600</v>
      </c>
      <c r="E44" s="733">
        <v>50113013</v>
      </c>
      <c r="F44" s="732" t="s">
        <v>676</v>
      </c>
      <c r="G44" s="731" t="s">
        <v>295</v>
      </c>
      <c r="H44" s="731">
        <v>134595</v>
      </c>
      <c r="I44" s="731">
        <v>134595</v>
      </c>
      <c r="J44" s="731" t="s">
        <v>683</v>
      </c>
      <c r="K44" s="731" t="s">
        <v>684</v>
      </c>
      <c r="L44" s="734">
        <v>409.01</v>
      </c>
      <c r="M44" s="734">
        <v>1</v>
      </c>
      <c r="N44" s="735">
        <v>409.01</v>
      </c>
    </row>
    <row r="45" spans="1:14" ht="14.45" customHeight="1" x14ac:dyDescent="0.2">
      <c r="A45" s="729" t="s">
        <v>585</v>
      </c>
      <c r="B45" s="730" t="s">
        <v>586</v>
      </c>
      <c r="C45" s="731" t="s">
        <v>599</v>
      </c>
      <c r="D45" s="732" t="s">
        <v>600</v>
      </c>
      <c r="E45" s="733">
        <v>50113013</v>
      </c>
      <c r="F45" s="732" t="s">
        <v>676</v>
      </c>
      <c r="G45" s="731" t="s">
        <v>617</v>
      </c>
      <c r="H45" s="731">
        <v>101076</v>
      </c>
      <c r="I45" s="731">
        <v>1076</v>
      </c>
      <c r="J45" s="731" t="s">
        <v>685</v>
      </c>
      <c r="K45" s="731" t="s">
        <v>686</v>
      </c>
      <c r="L45" s="734">
        <v>77.659999999999982</v>
      </c>
      <c r="M45" s="734">
        <v>2</v>
      </c>
      <c r="N45" s="735">
        <v>155.31999999999996</v>
      </c>
    </row>
    <row r="46" spans="1:14" ht="14.45" customHeight="1" x14ac:dyDescent="0.2">
      <c r="A46" s="729" t="s">
        <v>585</v>
      </c>
      <c r="B46" s="730" t="s">
        <v>586</v>
      </c>
      <c r="C46" s="731" t="s">
        <v>599</v>
      </c>
      <c r="D46" s="732" t="s">
        <v>600</v>
      </c>
      <c r="E46" s="733">
        <v>50113013</v>
      </c>
      <c r="F46" s="732" t="s">
        <v>676</v>
      </c>
      <c r="G46" s="731" t="s">
        <v>617</v>
      </c>
      <c r="H46" s="731">
        <v>166366</v>
      </c>
      <c r="I46" s="731">
        <v>66366</v>
      </c>
      <c r="J46" s="731" t="s">
        <v>687</v>
      </c>
      <c r="K46" s="731" t="s">
        <v>688</v>
      </c>
      <c r="L46" s="734">
        <v>23.309999999999995</v>
      </c>
      <c r="M46" s="734">
        <v>10</v>
      </c>
      <c r="N46" s="735">
        <v>233.09999999999997</v>
      </c>
    </row>
    <row r="47" spans="1:14" ht="14.45" customHeight="1" x14ac:dyDescent="0.2">
      <c r="A47" s="729" t="s">
        <v>585</v>
      </c>
      <c r="B47" s="730" t="s">
        <v>586</v>
      </c>
      <c r="C47" s="731" t="s">
        <v>599</v>
      </c>
      <c r="D47" s="732" t="s">
        <v>600</v>
      </c>
      <c r="E47" s="733">
        <v>50113013</v>
      </c>
      <c r="F47" s="732" t="s">
        <v>676</v>
      </c>
      <c r="G47" s="731" t="s">
        <v>617</v>
      </c>
      <c r="H47" s="731">
        <v>225174</v>
      </c>
      <c r="I47" s="731">
        <v>225174</v>
      </c>
      <c r="J47" s="731" t="s">
        <v>689</v>
      </c>
      <c r="K47" s="731" t="s">
        <v>690</v>
      </c>
      <c r="L47" s="734">
        <v>42.99</v>
      </c>
      <c r="M47" s="734">
        <v>8</v>
      </c>
      <c r="N47" s="735">
        <v>343.92</v>
      </c>
    </row>
    <row r="48" spans="1:14" ht="14.45" customHeight="1" x14ac:dyDescent="0.2">
      <c r="A48" s="729" t="s">
        <v>585</v>
      </c>
      <c r="B48" s="730" t="s">
        <v>586</v>
      </c>
      <c r="C48" s="731" t="s">
        <v>599</v>
      </c>
      <c r="D48" s="732" t="s">
        <v>600</v>
      </c>
      <c r="E48" s="733">
        <v>50113013</v>
      </c>
      <c r="F48" s="732" t="s">
        <v>676</v>
      </c>
      <c r="G48" s="731" t="s">
        <v>617</v>
      </c>
      <c r="H48" s="731">
        <v>225175</v>
      </c>
      <c r="I48" s="731">
        <v>225175</v>
      </c>
      <c r="J48" s="731" t="s">
        <v>689</v>
      </c>
      <c r="K48" s="731" t="s">
        <v>691</v>
      </c>
      <c r="L48" s="734">
        <v>39.193584905660373</v>
      </c>
      <c r="M48" s="734">
        <v>53</v>
      </c>
      <c r="N48" s="735">
        <v>2077.2599999999998</v>
      </c>
    </row>
    <row r="49" spans="1:14" ht="14.45" customHeight="1" x14ac:dyDescent="0.2">
      <c r="A49" s="729" t="s">
        <v>585</v>
      </c>
      <c r="B49" s="730" t="s">
        <v>586</v>
      </c>
      <c r="C49" s="731" t="s">
        <v>604</v>
      </c>
      <c r="D49" s="732" t="s">
        <v>605</v>
      </c>
      <c r="E49" s="733">
        <v>50113013</v>
      </c>
      <c r="F49" s="732" t="s">
        <v>676</v>
      </c>
      <c r="G49" s="731" t="s">
        <v>617</v>
      </c>
      <c r="H49" s="731">
        <v>172972</v>
      </c>
      <c r="I49" s="731">
        <v>72972</v>
      </c>
      <c r="J49" s="731" t="s">
        <v>692</v>
      </c>
      <c r="K49" s="731" t="s">
        <v>693</v>
      </c>
      <c r="L49" s="734">
        <v>203.72000000000003</v>
      </c>
      <c r="M49" s="734">
        <v>4</v>
      </c>
      <c r="N49" s="735">
        <v>814.88000000000011</v>
      </c>
    </row>
    <row r="50" spans="1:14" ht="14.45" customHeight="1" x14ac:dyDescent="0.2">
      <c r="A50" s="729" t="s">
        <v>585</v>
      </c>
      <c r="B50" s="730" t="s">
        <v>586</v>
      </c>
      <c r="C50" s="731" t="s">
        <v>604</v>
      </c>
      <c r="D50" s="732" t="s">
        <v>605</v>
      </c>
      <c r="E50" s="733">
        <v>50113013</v>
      </c>
      <c r="F50" s="732" t="s">
        <v>676</v>
      </c>
      <c r="G50" s="731" t="s">
        <v>617</v>
      </c>
      <c r="H50" s="731">
        <v>96414</v>
      </c>
      <c r="I50" s="731">
        <v>96414</v>
      </c>
      <c r="J50" s="731" t="s">
        <v>681</v>
      </c>
      <c r="K50" s="731" t="s">
        <v>682</v>
      </c>
      <c r="L50" s="734">
        <v>58.53</v>
      </c>
      <c r="M50" s="734">
        <v>3</v>
      </c>
      <c r="N50" s="735">
        <v>175.59</v>
      </c>
    </row>
    <row r="51" spans="1:14" ht="14.45" customHeight="1" x14ac:dyDescent="0.2">
      <c r="A51" s="729" t="s">
        <v>585</v>
      </c>
      <c r="B51" s="730" t="s">
        <v>586</v>
      </c>
      <c r="C51" s="731" t="s">
        <v>604</v>
      </c>
      <c r="D51" s="732" t="s">
        <v>605</v>
      </c>
      <c r="E51" s="733">
        <v>50113013</v>
      </c>
      <c r="F51" s="732" t="s">
        <v>676</v>
      </c>
      <c r="G51" s="731" t="s">
        <v>295</v>
      </c>
      <c r="H51" s="731">
        <v>134595</v>
      </c>
      <c r="I51" s="731">
        <v>134595</v>
      </c>
      <c r="J51" s="731" t="s">
        <v>683</v>
      </c>
      <c r="K51" s="731" t="s">
        <v>684</v>
      </c>
      <c r="L51" s="734">
        <v>412.83500000000004</v>
      </c>
      <c r="M51" s="734">
        <v>2</v>
      </c>
      <c r="N51" s="735">
        <v>825.67000000000007</v>
      </c>
    </row>
    <row r="52" spans="1:14" ht="14.45" customHeight="1" x14ac:dyDescent="0.2">
      <c r="A52" s="729" t="s">
        <v>585</v>
      </c>
      <c r="B52" s="730" t="s">
        <v>586</v>
      </c>
      <c r="C52" s="731" t="s">
        <v>604</v>
      </c>
      <c r="D52" s="732" t="s">
        <v>605</v>
      </c>
      <c r="E52" s="733">
        <v>50113013</v>
      </c>
      <c r="F52" s="732" t="s">
        <v>676</v>
      </c>
      <c r="G52" s="731" t="s">
        <v>694</v>
      </c>
      <c r="H52" s="731">
        <v>173750</v>
      </c>
      <c r="I52" s="731">
        <v>173750</v>
      </c>
      <c r="J52" s="731" t="s">
        <v>695</v>
      </c>
      <c r="K52" s="731" t="s">
        <v>696</v>
      </c>
      <c r="L52" s="734">
        <v>721.86</v>
      </c>
      <c r="M52" s="734">
        <v>1</v>
      </c>
      <c r="N52" s="735">
        <v>721.86</v>
      </c>
    </row>
    <row r="53" spans="1:14" ht="14.45" customHeight="1" x14ac:dyDescent="0.2">
      <c r="A53" s="729" t="s">
        <v>585</v>
      </c>
      <c r="B53" s="730" t="s">
        <v>586</v>
      </c>
      <c r="C53" s="731" t="s">
        <v>604</v>
      </c>
      <c r="D53" s="732" t="s">
        <v>605</v>
      </c>
      <c r="E53" s="733">
        <v>50113013</v>
      </c>
      <c r="F53" s="732" t="s">
        <v>676</v>
      </c>
      <c r="G53" s="731" t="s">
        <v>617</v>
      </c>
      <c r="H53" s="731">
        <v>105114</v>
      </c>
      <c r="I53" s="731">
        <v>5114</v>
      </c>
      <c r="J53" s="731" t="s">
        <v>697</v>
      </c>
      <c r="K53" s="731" t="s">
        <v>698</v>
      </c>
      <c r="L53" s="734">
        <v>73.989999999999995</v>
      </c>
      <c r="M53" s="734">
        <v>4</v>
      </c>
      <c r="N53" s="735">
        <v>295.95999999999998</v>
      </c>
    </row>
    <row r="54" spans="1:14" ht="14.45" customHeight="1" x14ac:dyDescent="0.2">
      <c r="A54" s="729" t="s">
        <v>585</v>
      </c>
      <c r="B54" s="730" t="s">
        <v>586</v>
      </c>
      <c r="C54" s="731" t="s">
        <v>607</v>
      </c>
      <c r="D54" s="732" t="s">
        <v>608</v>
      </c>
      <c r="E54" s="733">
        <v>50113001</v>
      </c>
      <c r="F54" s="732" t="s">
        <v>616</v>
      </c>
      <c r="G54" s="731" t="s">
        <v>617</v>
      </c>
      <c r="H54" s="731">
        <v>196886</v>
      </c>
      <c r="I54" s="731">
        <v>96886</v>
      </c>
      <c r="J54" s="731" t="s">
        <v>699</v>
      </c>
      <c r="K54" s="731" t="s">
        <v>700</v>
      </c>
      <c r="L54" s="734">
        <v>50.16</v>
      </c>
      <c r="M54" s="734">
        <v>16</v>
      </c>
      <c r="N54" s="735">
        <v>802.56</v>
      </c>
    </row>
    <row r="55" spans="1:14" ht="14.45" customHeight="1" x14ac:dyDescent="0.2">
      <c r="A55" s="729" t="s">
        <v>585</v>
      </c>
      <c r="B55" s="730" t="s">
        <v>586</v>
      </c>
      <c r="C55" s="731" t="s">
        <v>607</v>
      </c>
      <c r="D55" s="732" t="s">
        <v>608</v>
      </c>
      <c r="E55" s="733">
        <v>50113001</v>
      </c>
      <c r="F55" s="732" t="s">
        <v>616</v>
      </c>
      <c r="G55" s="731" t="s">
        <v>617</v>
      </c>
      <c r="H55" s="731">
        <v>846758</v>
      </c>
      <c r="I55" s="731">
        <v>103387</v>
      </c>
      <c r="J55" s="731" t="s">
        <v>701</v>
      </c>
      <c r="K55" s="731" t="s">
        <v>702</v>
      </c>
      <c r="L55" s="734">
        <v>81.219999999999985</v>
      </c>
      <c r="M55" s="734">
        <v>3</v>
      </c>
      <c r="N55" s="735">
        <v>243.65999999999997</v>
      </c>
    </row>
    <row r="56" spans="1:14" ht="14.45" customHeight="1" x14ac:dyDescent="0.2">
      <c r="A56" s="729" t="s">
        <v>585</v>
      </c>
      <c r="B56" s="730" t="s">
        <v>586</v>
      </c>
      <c r="C56" s="731" t="s">
        <v>607</v>
      </c>
      <c r="D56" s="732" t="s">
        <v>608</v>
      </c>
      <c r="E56" s="733">
        <v>50113001</v>
      </c>
      <c r="F56" s="732" t="s">
        <v>616</v>
      </c>
      <c r="G56" s="731" t="s">
        <v>617</v>
      </c>
      <c r="H56" s="731">
        <v>501927</v>
      </c>
      <c r="I56" s="731">
        <v>172774</v>
      </c>
      <c r="J56" s="731" t="s">
        <v>703</v>
      </c>
      <c r="K56" s="731" t="s">
        <v>704</v>
      </c>
      <c r="L56" s="734">
        <v>266.22000000000003</v>
      </c>
      <c r="M56" s="734">
        <v>1</v>
      </c>
      <c r="N56" s="735">
        <v>266.22000000000003</v>
      </c>
    </row>
    <row r="57" spans="1:14" ht="14.45" customHeight="1" x14ac:dyDescent="0.2">
      <c r="A57" s="729" t="s">
        <v>585</v>
      </c>
      <c r="B57" s="730" t="s">
        <v>586</v>
      </c>
      <c r="C57" s="731" t="s">
        <v>607</v>
      </c>
      <c r="D57" s="732" t="s">
        <v>608</v>
      </c>
      <c r="E57" s="733">
        <v>50113001</v>
      </c>
      <c r="F57" s="732" t="s">
        <v>616</v>
      </c>
      <c r="G57" s="731" t="s">
        <v>329</v>
      </c>
      <c r="H57" s="731">
        <v>172775</v>
      </c>
      <c r="I57" s="731">
        <v>172775</v>
      </c>
      <c r="J57" s="731" t="s">
        <v>703</v>
      </c>
      <c r="K57" s="731" t="s">
        <v>705</v>
      </c>
      <c r="L57" s="734">
        <v>538.18999999999994</v>
      </c>
      <c r="M57" s="734">
        <v>4</v>
      </c>
      <c r="N57" s="735">
        <v>2152.7599999999998</v>
      </c>
    </row>
    <row r="58" spans="1:14" ht="14.45" customHeight="1" x14ac:dyDescent="0.2">
      <c r="A58" s="729" t="s">
        <v>585</v>
      </c>
      <c r="B58" s="730" t="s">
        <v>586</v>
      </c>
      <c r="C58" s="731" t="s">
        <v>607</v>
      </c>
      <c r="D58" s="732" t="s">
        <v>608</v>
      </c>
      <c r="E58" s="733">
        <v>50113001</v>
      </c>
      <c r="F58" s="732" t="s">
        <v>616</v>
      </c>
      <c r="G58" s="731" t="s">
        <v>617</v>
      </c>
      <c r="H58" s="731">
        <v>100362</v>
      </c>
      <c r="I58" s="731">
        <v>362</v>
      </c>
      <c r="J58" s="731" t="s">
        <v>620</v>
      </c>
      <c r="K58" s="731" t="s">
        <v>621</v>
      </c>
      <c r="L58" s="734">
        <v>72.855000000000004</v>
      </c>
      <c r="M58" s="734">
        <v>12</v>
      </c>
      <c r="N58" s="735">
        <v>874.26</v>
      </c>
    </row>
    <row r="59" spans="1:14" ht="14.45" customHeight="1" x14ac:dyDescent="0.2">
      <c r="A59" s="729" t="s">
        <v>585</v>
      </c>
      <c r="B59" s="730" t="s">
        <v>586</v>
      </c>
      <c r="C59" s="731" t="s">
        <v>607</v>
      </c>
      <c r="D59" s="732" t="s">
        <v>608</v>
      </c>
      <c r="E59" s="733">
        <v>50113001</v>
      </c>
      <c r="F59" s="732" t="s">
        <v>616</v>
      </c>
      <c r="G59" s="731" t="s">
        <v>617</v>
      </c>
      <c r="H59" s="731">
        <v>92305</v>
      </c>
      <c r="I59" s="731">
        <v>92305</v>
      </c>
      <c r="J59" s="731" t="s">
        <v>706</v>
      </c>
      <c r="K59" s="731" t="s">
        <v>707</v>
      </c>
      <c r="L59" s="734">
        <v>5044.05</v>
      </c>
      <c r="M59" s="734">
        <v>1</v>
      </c>
      <c r="N59" s="735">
        <v>5044.05</v>
      </c>
    </row>
    <row r="60" spans="1:14" ht="14.45" customHeight="1" x14ac:dyDescent="0.2">
      <c r="A60" s="729" t="s">
        <v>585</v>
      </c>
      <c r="B60" s="730" t="s">
        <v>586</v>
      </c>
      <c r="C60" s="731" t="s">
        <v>607</v>
      </c>
      <c r="D60" s="732" t="s">
        <v>608</v>
      </c>
      <c r="E60" s="733">
        <v>50113001</v>
      </c>
      <c r="F60" s="732" t="s">
        <v>616</v>
      </c>
      <c r="G60" s="731" t="s">
        <v>617</v>
      </c>
      <c r="H60" s="731">
        <v>183513</v>
      </c>
      <c r="I60" s="731">
        <v>183513</v>
      </c>
      <c r="J60" s="731" t="s">
        <v>708</v>
      </c>
      <c r="K60" s="731" t="s">
        <v>709</v>
      </c>
      <c r="L60" s="734">
        <v>1900.7100000000003</v>
      </c>
      <c r="M60" s="734">
        <v>2</v>
      </c>
      <c r="N60" s="735">
        <v>3801.4200000000005</v>
      </c>
    </row>
    <row r="61" spans="1:14" ht="14.45" customHeight="1" x14ac:dyDescent="0.2">
      <c r="A61" s="729" t="s">
        <v>585</v>
      </c>
      <c r="B61" s="730" t="s">
        <v>586</v>
      </c>
      <c r="C61" s="731" t="s">
        <v>607</v>
      </c>
      <c r="D61" s="732" t="s">
        <v>608</v>
      </c>
      <c r="E61" s="733">
        <v>50113001</v>
      </c>
      <c r="F61" s="732" t="s">
        <v>616</v>
      </c>
      <c r="G61" s="731" t="s">
        <v>617</v>
      </c>
      <c r="H61" s="731">
        <v>110555</v>
      </c>
      <c r="I61" s="731">
        <v>10555</v>
      </c>
      <c r="J61" s="731" t="s">
        <v>622</v>
      </c>
      <c r="K61" s="731" t="s">
        <v>710</v>
      </c>
      <c r="L61" s="734">
        <v>254.98000000000002</v>
      </c>
      <c r="M61" s="734">
        <v>8</v>
      </c>
      <c r="N61" s="735">
        <v>2039.8400000000001</v>
      </c>
    </row>
    <row r="62" spans="1:14" ht="14.45" customHeight="1" x14ac:dyDescent="0.2">
      <c r="A62" s="729" t="s">
        <v>585</v>
      </c>
      <c r="B62" s="730" t="s">
        <v>586</v>
      </c>
      <c r="C62" s="731" t="s">
        <v>607</v>
      </c>
      <c r="D62" s="732" t="s">
        <v>608</v>
      </c>
      <c r="E62" s="733">
        <v>50113001</v>
      </c>
      <c r="F62" s="732" t="s">
        <v>616</v>
      </c>
      <c r="G62" s="731" t="s">
        <v>617</v>
      </c>
      <c r="H62" s="731">
        <v>156926</v>
      </c>
      <c r="I62" s="731">
        <v>56926</v>
      </c>
      <c r="J62" s="731" t="s">
        <v>622</v>
      </c>
      <c r="K62" s="731" t="s">
        <v>623</v>
      </c>
      <c r="L62" s="734">
        <v>48.399999999999991</v>
      </c>
      <c r="M62" s="734">
        <v>135</v>
      </c>
      <c r="N62" s="735">
        <v>6533.9999999999991</v>
      </c>
    </row>
    <row r="63" spans="1:14" ht="14.45" customHeight="1" x14ac:dyDescent="0.2">
      <c r="A63" s="729" t="s">
        <v>585</v>
      </c>
      <c r="B63" s="730" t="s">
        <v>586</v>
      </c>
      <c r="C63" s="731" t="s">
        <v>607</v>
      </c>
      <c r="D63" s="732" t="s">
        <v>608</v>
      </c>
      <c r="E63" s="733">
        <v>50113001</v>
      </c>
      <c r="F63" s="732" t="s">
        <v>616</v>
      </c>
      <c r="G63" s="731" t="s">
        <v>617</v>
      </c>
      <c r="H63" s="731">
        <v>173321</v>
      </c>
      <c r="I63" s="731">
        <v>173321</v>
      </c>
      <c r="J63" s="731" t="s">
        <v>711</v>
      </c>
      <c r="K63" s="731" t="s">
        <v>712</v>
      </c>
      <c r="L63" s="734">
        <v>605.44000000000005</v>
      </c>
      <c r="M63" s="734">
        <v>0.2</v>
      </c>
      <c r="N63" s="735">
        <v>121.08800000000001</v>
      </c>
    </row>
    <row r="64" spans="1:14" ht="14.45" customHeight="1" x14ac:dyDescent="0.2">
      <c r="A64" s="729" t="s">
        <v>585</v>
      </c>
      <c r="B64" s="730" t="s">
        <v>586</v>
      </c>
      <c r="C64" s="731" t="s">
        <v>607</v>
      </c>
      <c r="D64" s="732" t="s">
        <v>608</v>
      </c>
      <c r="E64" s="733">
        <v>50113001</v>
      </c>
      <c r="F64" s="732" t="s">
        <v>616</v>
      </c>
      <c r="G64" s="731" t="s">
        <v>617</v>
      </c>
      <c r="H64" s="731">
        <v>173319</v>
      </c>
      <c r="I64" s="731">
        <v>173319</v>
      </c>
      <c r="J64" s="731" t="s">
        <v>713</v>
      </c>
      <c r="K64" s="731" t="s">
        <v>714</v>
      </c>
      <c r="L64" s="734">
        <v>419.54</v>
      </c>
      <c r="M64" s="734">
        <v>1.8499999999999999</v>
      </c>
      <c r="N64" s="735">
        <v>776.149</v>
      </c>
    </row>
    <row r="65" spans="1:14" ht="14.45" customHeight="1" x14ac:dyDescent="0.2">
      <c r="A65" s="729" t="s">
        <v>585</v>
      </c>
      <c r="B65" s="730" t="s">
        <v>586</v>
      </c>
      <c r="C65" s="731" t="s">
        <v>607</v>
      </c>
      <c r="D65" s="732" t="s">
        <v>608</v>
      </c>
      <c r="E65" s="733">
        <v>50113001</v>
      </c>
      <c r="F65" s="732" t="s">
        <v>616</v>
      </c>
      <c r="G65" s="731" t="s">
        <v>617</v>
      </c>
      <c r="H65" s="731">
        <v>169595</v>
      </c>
      <c r="I65" s="731">
        <v>69595</v>
      </c>
      <c r="J65" s="731" t="s">
        <v>715</v>
      </c>
      <c r="K65" s="731" t="s">
        <v>716</v>
      </c>
      <c r="L65" s="734">
        <v>612.61</v>
      </c>
      <c r="M65" s="734">
        <v>2</v>
      </c>
      <c r="N65" s="735">
        <v>1225.22</v>
      </c>
    </row>
    <row r="66" spans="1:14" ht="14.45" customHeight="1" x14ac:dyDescent="0.2">
      <c r="A66" s="729" t="s">
        <v>585</v>
      </c>
      <c r="B66" s="730" t="s">
        <v>586</v>
      </c>
      <c r="C66" s="731" t="s">
        <v>607</v>
      </c>
      <c r="D66" s="732" t="s">
        <v>608</v>
      </c>
      <c r="E66" s="733">
        <v>50113001</v>
      </c>
      <c r="F66" s="732" t="s">
        <v>616</v>
      </c>
      <c r="G66" s="731" t="s">
        <v>617</v>
      </c>
      <c r="H66" s="731">
        <v>172490</v>
      </c>
      <c r="I66" s="731">
        <v>172490</v>
      </c>
      <c r="J66" s="731" t="s">
        <v>717</v>
      </c>
      <c r="K66" s="731" t="s">
        <v>718</v>
      </c>
      <c r="L66" s="734">
        <v>361.24</v>
      </c>
      <c r="M66" s="734">
        <v>5</v>
      </c>
      <c r="N66" s="735">
        <v>1806.2</v>
      </c>
    </row>
    <row r="67" spans="1:14" ht="14.45" customHeight="1" x14ac:dyDescent="0.2">
      <c r="A67" s="729" t="s">
        <v>585</v>
      </c>
      <c r="B67" s="730" t="s">
        <v>586</v>
      </c>
      <c r="C67" s="731" t="s">
        <v>607</v>
      </c>
      <c r="D67" s="732" t="s">
        <v>608</v>
      </c>
      <c r="E67" s="733">
        <v>50113001</v>
      </c>
      <c r="F67" s="732" t="s">
        <v>616</v>
      </c>
      <c r="G67" s="731" t="s">
        <v>617</v>
      </c>
      <c r="H67" s="731">
        <v>172492</v>
      </c>
      <c r="I67" s="731">
        <v>172492</v>
      </c>
      <c r="J67" s="731" t="s">
        <v>717</v>
      </c>
      <c r="K67" s="731" t="s">
        <v>719</v>
      </c>
      <c r="L67" s="734">
        <v>203.94</v>
      </c>
      <c r="M67" s="734">
        <v>9</v>
      </c>
      <c r="N67" s="735">
        <v>1835.46</v>
      </c>
    </row>
    <row r="68" spans="1:14" ht="14.45" customHeight="1" x14ac:dyDescent="0.2">
      <c r="A68" s="729" t="s">
        <v>585</v>
      </c>
      <c r="B68" s="730" t="s">
        <v>586</v>
      </c>
      <c r="C68" s="731" t="s">
        <v>607</v>
      </c>
      <c r="D68" s="732" t="s">
        <v>608</v>
      </c>
      <c r="E68" s="733">
        <v>50113001</v>
      </c>
      <c r="F68" s="732" t="s">
        <v>616</v>
      </c>
      <c r="G68" s="731" t="s">
        <v>617</v>
      </c>
      <c r="H68" s="731">
        <v>208451</v>
      </c>
      <c r="I68" s="731">
        <v>208451</v>
      </c>
      <c r="J68" s="731" t="s">
        <v>720</v>
      </c>
      <c r="K68" s="731" t="s">
        <v>721</v>
      </c>
      <c r="L68" s="734">
        <v>631.39999999999986</v>
      </c>
      <c r="M68" s="734">
        <v>2</v>
      </c>
      <c r="N68" s="735">
        <v>1262.7999999999997</v>
      </c>
    </row>
    <row r="69" spans="1:14" ht="14.45" customHeight="1" x14ac:dyDescent="0.2">
      <c r="A69" s="729" t="s">
        <v>585</v>
      </c>
      <c r="B69" s="730" t="s">
        <v>586</v>
      </c>
      <c r="C69" s="731" t="s">
        <v>607</v>
      </c>
      <c r="D69" s="732" t="s">
        <v>608</v>
      </c>
      <c r="E69" s="733">
        <v>50113001</v>
      </c>
      <c r="F69" s="732" t="s">
        <v>616</v>
      </c>
      <c r="G69" s="731" t="s">
        <v>617</v>
      </c>
      <c r="H69" s="731">
        <v>208452</v>
      </c>
      <c r="I69" s="731">
        <v>208452</v>
      </c>
      <c r="J69" s="731" t="s">
        <v>722</v>
      </c>
      <c r="K69" s="731" t="s">
        <v>723</v>
      </c>
      <c r="L69" s="734">
        <v>362.56</v>
      </c>
      <c r="M69" s="734">
        <v>2</v>
      </c>
      <c r="N69" s="735">
        <v>725.12</v>
      </c>
    </row>
    <row r="70" spans="1:14" ht="14.45" customHeight="1" x14ac:dyDescent="0.2">
      <c r="A70" s="729" t="s">
        <v>585</v>
      </c>
      <c r="B70" s="730" t="s">
        <v>586</v>
      </c>
      <c r="C70" s="731" t="s">
        <v>607</v>
      </c>
      <c r="D70" s="732" t="s">
        <v>608</v>
      </c>
      <c r="E70" s="733">
        <v>50113001</v>
      </c>
      <c r="F70" s="732" t="s">
        <v>616</v>
      </c>
      <c r="G70" s="731" t="s">
        <v>617</v>
      </c>
      <c r="H70" s="731">
        <v>187822</v>
      </c>
      <c r="I70" s="731">
        <v>87822</v>
      </c>
      <c r="J70" s="731" t="s">
        <v>724</v>
      </c>
      <c r="K70" s="731" t="s">
        <v>725</v>
      </c>
      <c r="L70" s="734">
        <v>1322.32</v>
      </c>
      <c r="M70" s="734">
        <v>1</v>
      </c>
      <c r="N70" s="735">
        <v>1322.32</v>
      </c>
    </row>
    <row r="71" spans="1:14" ht="14.45" customHeight="1" x14ac:dyDescent="0.2">
      <c r="A71" s="729" t="s">
        <v>585</v>
      </c>
      <c r="B71" s="730" t="s">
        <v>586</v>
      </c>
      <c r="C71" s="731" t="s">
        <v>607</v>
      </c>
      <c r="D71" s="732" t="s">
        <v>608</v>
      </c>
      <c r="E71" s="733">
        <v>50113001</v>
      </c>
      <c r="F71" s="732" t="s">
        <v>616</v>
      </c>
      <c r="G71" s="731" t="s">
        <v>617</v>
      </c>
      <c r="H71" s="731">
        <v>395180</v>
      </c>
      <c r="I71" s="731">
        <v>0</v>
      </c>
      <c r="J71" s="731" t="s">
        <v>726</v>
      </c>
      <c r="K71" s="731" t="s">
        <v>329</v>
      </c>
      <c r="L71" s="734">
        <v>296.2</v>
      </c>
      <c r="M71" s="734">
        <v>1</v>
      </c>
      <c r="N71" s="735">
        <v>296.2</v>
      </c>
    </row>
    <row r="72" spans="1:14" ht="14.45" customHeight="1" x14ac:dyDescent="0.2">
      <c r="A72" s="729" t="s">
        <v>585</v>
      </c>
      <c r="B72" s="730" t="s">
        <v>586</v>
      </c>
      <c r="C72" s="731" t="s">
        <v>607</v>
      </c>
      <c r="D72" s="732" t="s">
        <v>608</v>
      </c>
      <c r="E72" s="733">
        <v>50113001</v>
      </c>
      <c r="F72" s="732" t="s">
        <v>616</v>
      </c>
      <c r="G72" s="731" t="s">
        <v>617</v>
      </c>
      <c r="H72" s="731">
        <v>132992</v>
      </c>
      <c r="I72" s="731">
        <v>32992</v>
      </c>
      <c r="J72" s="731" t="s">
        <v>727</v>
      </c>
      <c r="K72" s="731" t="s">
        <v>728</v>
      </c>
      <c r="L72" s="734">
        <v>108.39</v>
      </c>
      <c r="M72" s="734">
        <v>1</v>
      </c>
      <c r="N72" s="735">
        <v>108.39</v>
      </c>
    </row>
    <row r="73" spans="1:14" ht="14.45" customHeight="1" x14ac:dyDescent="0.2">
      <c r="A73" s="729" t="s">
        <v>585</v>
      </c>
      <c r="B73" s="730" t="s">
        <v>586</v>
      </c>
      <c r="C73" s="731" t="s">
        <v>607</v>
      </c>
      <c r="D73" s="732" t="s">
        <v>608</v>
      </c>
      <c r="E73" s="733">
        <v>50113001</v>
      </c>
      <c r="F73" s="732" t="s">
        <v>616</v>
      </c>
      <c r="G73" s="731" t="s">
        <v>617</v>
      </c>
      <c r="H73" s="731">
        <v>120053</v>
      </c>
      <c r="I73" s="731">
        <v>20053</v>
      </c>
      <c r="J73" s="731" t="s">
        <v>729</v>
      </c>
      <c r="K73" s="731" t="s">
        <v>671</v>
      </c>
      <c r="L73" s="734">
        <v>99.730000000000018</v>
      </c>
      <c r="M73" s="734">
        <v>7</v>
      </c>
      <c r="N73" s="735">
        <v>698.11000000000013</v>
      </c>
    </row>
    <row r="74" spans="1:14" ht="14.45" customHeight="1" x14ac:dyDescent="0.2">
      <c r="A74" s="729" t="s">
        <v>585</v>
      </c>
      <c r="B74" s="730" t="s">
        <v>586</v>
      </c>
      <c r="C74" s="731" t="s">
        <v>607</v>
      </c>
      <c r="D74" s="732" t="s">
        <v>608</v>
      </c>
      <c r="E74" s="733">
        <v>50113001</v>
      </c>
      <c r="F74" s="732" t="s">
        <v>616</v>
      </c>
      <c r="G74" s="731" t="s">
        <v>617</v>
      </c>
      <c r="H74" s="731">
        <v>162320</v>
      </c>
      <c r="I74" s="731">
        <v>62320</v>
      </c>
      <c r="J74" s="731" t="s">
        <v>730</v>
      </c>
      <c r="K74" s="731" t="s">
        <v>731</v>
      </c>
      <c r="L74" s="734">
        <v>82.105000000000004</v>
      </c>
      <c r="M74" s="734">
        <v>2</v>
      </c>
      <c r="N74" s="735">
        <v>164.21</v>
      </c>
    </row>
    <row r="75" spans="1:14" ht="14.45" customHeight="1" x14ac:dyDescent="0.2">
      <c r="A75" s="729" t="s">
        <v>585</v>
      </c>
      <c r="B75" s="730" t="s">
        <v>586</v>
      </c>
      <c r="C75" s="731" t="s">
        <v>607</v>
      </c>
      <c r="D75" s="732" t="s">
        <v>608</v>
      </c>
      <c r="E75" s="733">
        <v>50113001</v>
      </c>
      <c r="F75" s="732" t="s">
        <v>616</v>
      </c>
      <c r="G75" s="731" t="s">
        <v>617</v>
      </c>
      <c r="H75" s="731">
        <v>162318</v>
      </c>
      <c r="I75" s="731">
        <v>62318</v>
      </c>
      <c r="J75" s="731" t="s">
        <v>732</v>
      </c>
      <c r="K75" s="731" t="s">
        <v>733</v>
      </c>
      <c r="L75" s="734">
        <v>122.23000000000003</v>
      </c>
      <c r="M75" s="734">
        <v>1</v>
      </c>
      <c r="N75" s="735">
        <v>122.23000000000003</v>
      </c>
    </row>
    <row r="76" spans="1:14" ht="14.45" customHeight="1" x14ac:dyDescent="0.2">
      <c r="A76" s="729" t="s">
        <v>585</v>
      </c>
      <c r="B76" s="730" t="s">
        <v>586</v>
      </c>
      <c r="C76" s="731" t="s">
        <v>607</v>
      </c>
      <c r="D76" s="732" t="s">
        <v>608</v>
      </c>
      <c r="E76" s="733">
        <v>50113001</v>
      </c>
      <c r="F76" s="732" t="s">
        <v>616</v>
      </c>
      <c r="G76" s="731" t="s">
        <v>617</v>
      </c>
      <c r="H76" s="731">
        <v>196963</v>
      </c>
      <c r="I76" s="731">
        <v>96963</v>
      </c>
      <c r="J76" s="731" t="s">
        <v>734</v>
      </c>
      <c r="K76" s="731" t="s">
        <v>735</v>
      </c>
      <c r="L76" s="734">
        <v>379.19333333333327</v>
      </c>
      <c r="M76" s="734">
        <v>9</v>
      </c>
      <c r="N76" s="735">
        <v>3412.7399999999993</v>
      </c>
    </row>
    <row r="77" spans="1:14" ht="14.45" customHeight="1" x14ac:dyDescent="0.2">
      <c r="A77" s="729" t="s">
        <v>585</v>
      </c>
      <c r="B77" s="730" t="s">
        <v>586</v>
      </c>
      <c r="C77" s="731" t="s">
        <v>607</v>
      </c>
      <c r="D77" s="732" t="s">
        <v>608</v>
      </c>
      <c r="E77" s="733">
        <v>50113001</v>
      </c>
      <c r="F77" s="732" t="s">
        <v>616</v>
      </c>
      <c r="G77" s="731" t="s">
        <v>617</v>
      </c>
      <c r="H77" s="731">
        <v>187814</v>
      </c>
      <c r="I77" s="731">
        <v>87814</v>
      </c>
      <c r="J77" s="731" t="s">
        <v>736</v>
      </c>
      <c r="K77" s="731" t="s">
        <v>737</v>
      </c>
      <c r="L77" s="734">
        <v>472.53</v>
      </c>
      <c r="M77" s="734">
        <v>2</v>
      </c>
      <c r="N77" s="735">
        <v>945.06</v>
      </c>
    </row>
    <row r="78" spans="1:14" ht="14.45" customHeight="1" x14ac:dyDescent="0.2">
      <c r="A78" s="729" t="s">
        <v>585</v>
      </c>
      <c r="B78" s="730" t="s">
        <v>586</v>
      </c>
      <c r="C78" s="731" t="s">
        <v>607</v>
      </c>
      <c r="D78" s="732" t="s">
        <v>608</v>
      </c>
      <c r="E78" s="733">
        <v>50113001</v>
      </c>
      <c r="F78" s="732" t="s">
        <v>616</v>
      </c>
      <c r="G78" s="731" t="s">
        <v>617</v>
      </c>
      <c r="H78" s="731">
        <v>187226</v>
      </c>
      <c r="I78" s="731">
        <v>87226</v>
      </c>
      <c r="J78" s="731" t="s">
        <v>738</v>
      </c>
      <c r="K78" s="731" t="s">
        <v>739</v>
      </c>
      <c r="L78" s="734">
        <v>17243.957931034474</v>
      </c>
      <c r="M78" s="734">
        <v>29</v>
      </c>
      <c r="N78" s="735">
        <v>500074.7799999998</v>
      </c>
    </row>
    <row r="79" spans="1:14" ht="14.45" customHeight="1" x14ac:dyDescent="0.2">
      <c r="A79" s="729" t="s">
        <v>585</v>
      </c>
      <c r="B79" s="730" t="s">
        <v>586</v>
      </c>
      <c r="C79" s="731" t="s">
        <v>607</v>
      </c>
      <c r="D79" s="732" t="s">
        <v>608</v>
      </c>
      <c r="E79" s="733">
        <v>50113001</v>
      </c>
      <c r="F79" s="732" t="s">
        <v>616</v>
      </c>
      <c r="G79" s="731" t="s">
        <v>617</v>
      </c>
      <c r="H79" s="731">
        <v>502338</v>
      </c>
      <c r="I79" s="731">
        <v>9999999</v>
      </c>
      <c r="J79" s="731" t="s">
        <v>740</v>
      </c>
      <c r="K79" s="731" t="s">
        <v>741</v>
      </c>
      <c r="L79" s="734">
        <v>1082.1759999999999</v>
      </c>
      <c r="M79" s="734">
        <v>5</v>
      </c>
      <c r="N79" s="735">
        <v>5410.88</v>
      </c>
    </row>
    <row r="80" spans="1:14" ht="14.45" customHeight="1" x14ac:dyDescent="0.2">
      <c r="A80" s="729" t="s">
        <v>585</v>
      </c>
      <c r="B80" s="730" t="s">
        <v>586</v>
      </c>
      <c r="C80" s="731" t="s">
        <v>607</v>
      </c>
      <c r="D80" s="732" t="s">
        <v>608</v>
      </c>
      <c r="E80" s="733">
        <v>50113001</v>
      </c>
      <c r="F80" s="732" t="s">
        <v>616</v>
      </c>
      <c r="G80" s="731" t="s">
        <v>617</v>
      </c>
      <c r="H80" s="731">
        <v>843646</v>
      </c>
      <c r="I80" s="731">
        <v>0</v>
      </c>
      <c r="J80" s="731" t="s">
        <v>742</v>
      </c>
      <c r="K80" s="731" t="s">
        <v>743</v>
      </c>
      <c r="L80" s="734">
        <v>656.43000000000006</v>
      </c>
      <c r="M80" s="734">
        <v>1</v>
      </c>
      <c r="N80" s="735">
        <v>656.43000000000006</v>
      </c>
    </row>
    <row r="81" spans="1:14" ht="14.45" customHeight="1" x14ac:dyDescent="0.2">
      <c r="A81" s="729" t="s">
        <v>585</v>
      </c>
      <c r="B81" s="730" t="s">
        <v>586</v>
      </c>
      <c r="C81" s="731" t="s">
        <v>607</v>
      </c>
      <c r="D81" s="732" t="s">
        <v>608</v>
      </c>
      <c r="E81" s="733">
        <v>50113001</v>
      </c>
      <c r="F81" s="732" t="s">
        <v>616</v>
      </c>
      <c r="G81" s="731" t="s">
        <v>617</v>
      </c>
      <c r="H81" s="731">
        <v>193105</v>
      </c>
      <c r="I81" s="731">
        <v>93105</v>
      </c>
      <c r="J81" s="731" t="s">
        <v>744</v>
      </c>
      <c r="K81" s="731" t="s">
        <v>745</v>
      </c>
      <c r="L81" s="734">
        <v>204.09</v>
      </c>
      <c r="M81" s="734">
        <v>1</v>
      </c>
      <c r="N81" s="735">
        <v>204.09</v>
      </c>
    </row>
    <row r="82" spans="1:14" ht="14.45" customHeight="1" x14ac:dyDescent="0.2">
      <c r="A82" s="729" t="s">
        <v>585</v>
      </c>
      <c r="B82" s="730" t="s">
        <v>586</v>
      </c>
      <c r="C82" s="731" t="s">
        <v>607</v>
      </c>
      <c r="D82" s="732" t="s">
        <v>608</v>
      </c>
      <c r="E82" s="733">
        <v>50113001</v>
      </c>
      <c r="F82" s="732" t="s">
        <v>616</v>
      </c>
      <c r="G82" s="731" t="s">
        <v>617</v>
      </c>
      <c r="H82" s="731">
        <v>184090</v>
      </c>
      <c r="I82" s="731">
        <v>84090</v>
      </c>
      <c r="J82" s="731" t="s">
        <v>746</v>
      </c>
      <c r="K82" s="731" t="s">
        <v>747</v>
      </c>
      <c r="L82" s="734">
        <v>60.080000000000013</v>
      </c>
      <c r="M82" s="734">
        <v>3</v>
      </c>
      <c r="N82" s="735">
        <v>180.24000000000004</v>
      </c>
    </row>
    <row r="83" spans="1:14" ht="14.45" customHeight="1" x14ac:dyDescent="0.2">
      <c r="A83" s="729" t="s">
        <v>585</v>
      </c>
      <c r="B83" s="730" t="s">
        <v>586</v>
      </c>
      <c r="C83" s="731" t="s">
        <v>607</v>
      </c>
      <c r="D83" s="732" t="s">
        <v>608</v>
      </c>
      <c r="E83" s="733">
        <v>50113001</v>
      </c>
      <c r="F83" s="732" t="s">
        <v>616</v>
      </c>
      <c r="G83" s="731" t="s">
        <v>694</v>
      </c>
      <c r="H83" s="731">
        <v>136755</v>
      </c>
      <c r="I83" s="731">
        <v>136755</v>
      </c>
      <c r="J83" s="731" t="s">
        <v>748</v>
      </c>
      <c r="K83" s="731" t="s">
        <v>749</v>
      </c>
      <c r="L83" s="734">
        <v>3982.5033333333336</v>
      </c>
      <c r="M83" s="734">
        <v>3</v>
      </c>
      <c r="N83" s="735">
        <v>11947.51</v>
      </c>
    </row>
    <row r="84" spans="1:14" ht="14.45" customHeight="1" x14ac:dyDescent="0.2">
      <c r="A84" s="729" t="s">
        <v>585</v>
      </c>
      <c r="B84" s="730" t="s">
        <v>586</v>
      </c>
      <c r="C84" s="731" t="s">
        <v>607</v>
      </c>
      <c r="D84" s="732" t="s">
        <v>608</v>
      </c>
      <c r="E84" s="733">
        <v>50113001</v>
      </c>
      <c r="F84" s="732" t="s">
        <v>616</v>
      </c>
      <c r="G84" s="731" t="s">
        <v>617</v>
      </c>
      <c r="H84" s="731">
        <v>232606</v>
      </c>
      <c r="I84" s="731">
        <v>232606</v>
      </c>
      <c r="J84" s="731" t="s">
        <v>750</v>
      </c>
      <c r="K84" s="731" t="s">
        <v>751</v>
      </c>
      <c r="L84" s="734">
        <v>156.33499999999998</v>
      </c>
      <c r="M84" s="734">
        <v>2</v>
      </c>
      <c r="N84" s="735">
        <v>312.66999999999996</v>
      </c>
    </row>
    <row r="85" spans="1:14" ht="14.45" customHeight="1" x14ac:dyDescent="0.2">
      <c r="A85" s="729" t="s">
        <v>585</v>
      </c>
      <c r="B85" s="730" t="s">
        <v>586</v>
      </c>
      <c r="C85" s="731" t="s">
        <v>607</v>
      </c>
      <c r="D85" s="732" t="s">
        <v>608</v>
      </c>
      <c r="E85" s="733">
        <v>50113001</v>
      </c>
      <c r="F85" s="732" t="s">
        <v>616</v>
      </c>
      <c r="G85" s="731" t="s">
        <v>617</v>
      </c>
      <c r="H85" s="731">
        <v>846599</v>
      </c>
      <c r="I85" s="731">
        <v>107754</v>
      </c>
      <c r="J85" s="731" t="s">
        <v>752</v>
      </c>
      <c r="K85" s="731" t="s">
        <v>329</v>
      </c>
      <c r="L85" s="734">
        <v>131.19567164179105</v>
      </c>
      <c r="M85" s="734">
        <v>67</v>
      </c>
      <c r="N85" s="735">
        <v>8790.11</v>
      </c>
    </row>
    <row r="86" spans="1:14" ht="14.45" customHeight="1" x14ac:dyDescent="0.2">
      <c r="A86" s="729" t="s">
        <v>585</v>
      </c>
      <c r="B86" s="730" t="s">
        <v>586</v>
      </c>
      <c r="C86" s="731" t="s">
        <v>607</v>
      </c>
      <c r="D86" s="732" t="s">
        <v>608</v>
      </c>
      <c r="E86" s="733">
        <v>50113001</v>
      </c>
      <c r="F86" s="732" t="s">
        <v>616</v>
      </c>
      <c r="G86" s="731" t="s">
        <v>617</v>
      </c>
      <c r="H86" s="731">
        <v>905097</v>
      </c>
      <c r="I86" s="731">
        <v>158767</v>
      </c>
      <c r="J86" s="731" t="s">
        <v>624</v>
      </c>
      <c r="K86" s="731" t="s">
        <v>625</v>
      </c>
      <c r="L86" s="734">
        <v>167.4956255315391</v>
      </c>
      <c r="M86" s="734">
        <v>96</v>
      </c>
      <c r="N86" s="735">
        <v>16079.580051027755</v>
      </c>
    </row>
    <row r="87" spans="1:14" ht="14.45" customHeight="1" x14ac:dyDescent="0.2">
      <c r="A87" s="729" t="s">
        <v>585</v>
      </c>
      <c r="B87" s="730" t="s">
        <v>586</v>
      </c>
      <c r="C87" s="731" t="s">
        <v>607</v>
      </c>
      <c r="D87" s="732" t="s">
        <v>608</v>
      </c>
      <c r="E87" s="733">
        <v>50113001</v>
      </c>
      <c r="F87" s="732" t="s">
        <v>616</v>
      </c>
      <c r="G87" s="731" t="s">
        <v>617</v>
      </c>
      <c r="H87" s="731">
        <v>23987</v>
      </c>
      <c r="I87" s="731">
        <v>23987</v>
      </c>
      <c r="J87" s="731" t="s">
        <v>753</v>
      </c>
      <c r="K87" s="731" t="s">
        <v>754</v>
      </c>
      <c r="L87" s="734">
        <v>167.42000000000002</v>
      </c>
      <c r="M87" s="734">
        <v>8</v>
      </c>
      <c r="N87" s="735">
        <v>1339.3600000000001</v>
      </c>
    </row>
    <row r="88" spans="1:14" ht="14.45" customHeight="1" x14ac:dyDescent="0.2">
      <c r="A88" s="729" t="s">
        <v>585</v>
      </c>
      <c r="B88" s="730" t="s">
        <v>586</v>
      </c>
      <c r="C88" s="731" t="s">
        <v>607</v>
      </c>
      <c r="D88" s="732" t="s">
        <v>608</v>
      </c>
      <c r="E88" s="733">
        <v>50113001</v>
      </c>
      <c r="F88" s="732" t="s">
        <v>616</v>
      </c>
      <c r="G88" s="731" t="s">
        <v>617</v>
      </c>
      <c r="H88" s="731">
        <v>225888</v>
      </c>
      <c r="I88" s="731">
        <v>225888</v>
      </c>
      <c r="J88" s="731" t="s">
        <v>755</v>
      </c>
      <c r="K88" s="731" t="s">
        <v>756</v>
      </c>
      <c r="L88" s="734">
        <v>706.64</v>
      </c>
      <c r="M88" s="734">
        <v>2</v>
      </c>
      <c r="N88" s="735">
        <v>1413.28</v>
      </c>
    </row>
    <row r="89" spans="1:14" ht="14.45" customHeight="1" x14ac:dyDescent="0.2">
      <c r="A89" s="729" t="s">
        <v>585</v>
      </c>
      <c r="B89" s="730" t="s">
        <v>586</v>
      </c>
      <c r="C89" s="731" t="s">
        <v>607</v>
      </c>
      <c r="D89" s="732" t="s">
        <v>608</v>
      </c>
      <c r="E89" s="733">
        <v>50113001</v>
      </c>
      <c r="F89" s="732" t="s">
        <v>616</v>
      </c>
      <c r="G89" s="731" t="s">
        <v>617</v>
      </c>
      <c r="H89" s="731">
        <v>103070</v>
      </c>
      <c r="I89" s="731">
        <v>103070</v>
      </c>
      <c r="J89" s="731" t="s">
        <v>626</v>
      </c>
      <c r="K89" s="731" t="s">
        <v>627</v>
      </c>
      <c r="L89" s="734">
        <v>337.74</v>
      </c>
      <c r="M89" s="734">
        <v>1</v>
      </c>
      <c r="N89" s="735">
        <v>337.74</v>
      </c>
    </row>
    <row r="90" spans="1:14" ht="14.45" customHeight="1" x14ac:dyDescent="0.2">
      <c r="A90" s="729" t="s">
        <v>585</v>
      </c>
      <c r="B90" s="730" t="s">
        <v>586</v>
      </c>
      <c r="C90" s="731" t="s">
        <v>607</v>
      </c>
      <c r="D90" s="732" t="s">
        <v>608</v>
      </c>
      <c r="E90" s="733">
        <v>50113001</v>
      </c>
      <c r="F90" s="732" t="s">
        <v>616</v>
      </c>
      <c r="G90" s="731" t="s">
        <v>617</v>
      </c>
      <c r="H90" s="731">
        <v>990249</v>
      </c>
      <c r="I90" s="731">
        <v>0</v>
      </c>
      <c r="J90" s="731" t="s">
        <v>628</v>
      </c>
      <c r="K90" s="731" t="s">
        <v>329</v>
      </c>
      <c r="L90" s="734">
        <v>150.166</v>
      </c>
      <c r="M90" s="734">
        <v>15</v>
      </c>
      <c r="N90" s="735">
        <v>2252.4899999999998</v>
      </c>
    </row>
    <row r="91" spans="1:14" ht="14.45" customHeight="1" x14ac:dyDescent="0.2">
      <c r="A91" s="729" t="s">
        <v>585</v>
      </c>
      <c r="B91" s="730" t="s">
        <v>586</v>
      </c>
      <c r="C91" s="731" t="s">
        <v>607</v>
      </c>
      <c r="D91" s="732" t="s">
        <v>608</v>
      </c>
      <c r="E91" s="733">
        <v>50113001</v>
      </c>
      <c r="F91" s="732" t="s">
        <v>616</v>
      </c>
      <c r="G91" s="731" t="s">
        <v>617</v>
      </c>
      <c r="H91" s="731">
        <v>850308</v>
      </c>
      <c r="I91" s="731">
        <v>130719</v>
      </c>
      <c r="J91" s="731" t="s">
        <v>629</v>
      </c>
      <c r="K91" s="731" t="s">
        <v>329</v>
      </c>
      <c r="L91" s="734">
        <v>115.64000058270059</v>
      </c>
      <c r="M91" s="734">
        <v>21</v>
      </c>
      <c r="N91" s="735">
        <v>2428.4400122367124</v>
      </c>
    </row>
    <row r="92" spans="1:14" ht="14.45" customHeight="1" x14ac:dyDescent="0.2">
      <c r="A92" s="729" t="s">
        <v>585</v>
      </c>
      <c r="B92" s="730" t="s">
        <v>586</v>
      </c>
      <c r="C92" s="731" t="s">
        <v>607</v>
      </c>
      <c r="D92" s="732" t="s">
        <v>608</v>
      </c>
      <c r="E92" s="733">
        <v>50113001</v>
      </c>
      <c r="F92" s="732" t="s">
        <v>616</v>
      </c>
      <c r="G92" s="731" t="s">
        <v>694</v>
      </c>
      <c r="H92" s="731">
        <v>237770</v>
      </c>
      <c r="I92" s="731">
        <v>237770</v>
      </c>
      <c r="J92" s="731" t="s">
        <v>757</v>
      </c>
      <c r="K92" s="731" t="s">
        <v>758</v>
      </c>
      <c r="L92" s="734">
        <v>89.479999999999976</v>
      </c>
      <c r="M92" s="734">
        <v>3</v>
      </c>
      <c r="N92" s="735">
        <v>268.43999999999994</v>
      </c>
    </row>
    <row r="93" spans="1:14" ht="14.45" customHeight="1" x14ac:dyDescent="0.2">
      <c r="A93" s="729" t="s">
        <v>585</v>
      </c>
      <c r="B93" s="730" t="s">
        <v>586</v>
      </c>
      <c r="C93" s="731" t="s">
        <v>607</v>
      </c>
      <c r="D93" s="732" t="s">
        <v>608</v>
      </c>
      <c r="E93" s="733">
        <v>50113001</v>
      </c>
      <c r="F93" s="732" t="s">
        <v>616</v>
      </c>
      <c r="G93" s="731" t="s">
        <v>617</v>
      </c>
      <c r="H93" s="731">
        <v>156675</v>
      </c>
      <c r="I93" s="731">
        <v>56675</v>
      </c>
      <c r="J93" s="731" t="s">
        <v>759</v>
      </c>
      <c r="K93" s="731" t="s">
        <v>760</v>
      </c>
      <c r="L93" s="734">
        <v>72.63000031911335</v>
      </c>
      <c r="M93" s="734">
        <v>1</v>
      </c>
      <c r="N93" s="735">
        <v>72.63000031911335</v>
      </c>
    </row>
    <row r="94" spans="1:14" ht="14.45" customHeight="1" x14ac:dyDescent="0.2">
      <c r="A94" s="729" t="s">
        <v>585</v>
      </c>
      <c r="B94" s="730" t="s">
        <v>586</v>
      </c>
      <c r="C94" s="731" t="s">
        <v>607</v>
      </c>
      <c r="D94" s="732" t="s">
        <v>608</v>
      </c>
      <c r="E94" s="733">
        <v>50113001</v>
      </c>
      <c r="F94" s="732" t="s">
        <v>616</v>
      </c>
      <c r="G94" s="731" t="s">
        <v>617</v>
      </c>
      <c r="H94" s="731">
        <v>238119</v>
      </c>
      <c r="I94" s="731">
        <v>238119</v>
      </c>
      <c r="J94" s="731" t="s">
        <v>630</v>
      </c>
      <c r="K94" s="731" t="s">
        <v>631</v>
      </c>
      <c r="L94" s="734">
        <v>74.477999999999994</v>
      </c>
      <c r="M94" s="734">
        <v>10</v>
      </c>
      <c r="N94" s="735">
        <v>744.78</v>
      </c>
    </row>
    <row r="95" spans="1:14" ht="14.45" customHeight="1" x14ac:dyDescent="0.2">
      <c r="A95" s="729" t="s">
        <v>585</v>
      </c>
      <c r="B95" s="730" t="s">
        <v>586</v>
      </c>
      <c r="C95" s="731" t="s">
        <v>607</v>
      </c>
      <c r="D95" s="732" t="s">
        <v>608</v>
      </c>
      <c r="E95" s="733">
        <v>50113001</v>
      </c>
      <c r="F95" s="732" t="s">
        <v>616</v>
      </c>
      <c r="G95" s="731" t="s">
        <v>694</v>
      </c>
      <c r="H95" s="731">
        <v>239807</v>
      </c>
      <c r="I95" s="731">
        <v>239807</v>
      </c>
      <c r="J95" s="731" t="s">
        <v>761</v>
      </c>
      <c r="K95" s="731" t="s">
        <v>762</v>
      </c>
      <c r="L95" s="734">
        <v>40.39</v>
      </c>
      <c r="M95" s="734">
        <v>1</v>
      </c>
      <c r="N95" s="735">
        <v>40.39</v>
      </c>
    </row>
    <row r="96" spans="1:14" ht="14.45" customHeight="1" x14ac:dyDescent="0.2">
      <c r="A96" s="729" t="s">
        <v>585</v>
      </c>
      <c r="B96" s="730" t="s">
        <v>586</v>
      </c>
      <c r="C96" s="731" t="s">
        <v>607</v>
      </c>
      <c r="D96" s="732" t="s">
        <v>608</v>
      </c>
      <c r="E96" s="733">
        <v>50113001</v>
      </c>
      <c r="F96" s="732" t="s">
        <v>616</v>
      </c>
      <c r="G96" s="731" t="s">
        <v>617</v>
      </c>
      <c r="H96" s="731">
        <v>221744</v>
      </c>
      <c r="I96" s="731">
        <v>221744</v>
      </c>
      <c r="J96" s="731" t="s">
        <v>763</v>
      </c>
      <c r="K96" s="731" t="s">
        <v>764</v>
      </c>
      <c r="L96" s="734">
        <v>33</v>
      </c>
      <c r="M96" s="734">
        <v>5</v>
      </c>
      <c r="N96" s="735">
        <v>165</v>
      </c>
    </row>
    <row r="97" spans="1:14" ht="14.45" customHeight="1" x14ac:dyDescent="0.2">
      <c r="A97" s="729" t="s">
        <v>585</v>
      </c>
      <c r="B97" s="730" t="s">
        <v>586</v>
      </c>
      <c r="C97" s="731" t="s">
        <v>607</v>
      </c>
      <c r="D97" s="732" t="s">
        <v>608</v>
      </c>
      <c r="E97" s="733">
        <v>50113001</v>
      </c>
      <c r="F97" s="732" t="s">
        <v>616</v>
      </c>
      <c r="G97" s="731" t="s">
        <v>617</v>
      </c>
      <c r="H97" s="731">
        <v>47256</v>
      </c>
      <c r="I97" s="731">
        <v>47256</v>
      </c>
      <c r="J97" s="731" t="s">
        <v>765</v>
      </c>
      <c r="K97" s="731" t="s">
        <v>766</v>
      </c>
      <c r="L97" s="734">
        <v>222.19999999999996</v>
      </c>
      <c r="M97" s="734">
        <v>2</v>
      </c>
      <c r="N97" s="735">
        <v>444.39999999999992</v>
      </c>
    </row>
    <row r="98" spans="1:14" ht="14.45" customHeight="1" x14ac:dyDescent="0.2">
      <c r="A98" s="729" t="s">
        <v>585</v>
      </c>
      <c r="B98" s="730" t="s">
        <v>586</v>
      </c>
      <c r="C98" s="731" t="s">
        <v>607</v>
      </c>
      <c r="D98" s="732" t="s">
        <v>608</v>
      </c>
      <c r="E98" s="733">
        <v>50113001</v>
      </c>
      <c r="F98" s="732" t="s">
        <v>616</v>
      </c>
      <c r="G98" s="731" t="s">
        <v>329</v>
      </c>
      <c r="H98" s="731">
        <v>131739</v>
      </c>
      <c r="I98" s="731">
        <v>31739</v>
      </c>
      <c r="J98" s="731" t="s">
        <v>767</v>
      </c>
      <c r="K98" s="731" t="s">
        <v>329</v>
      </c>
      <c r="L98" s="734">
        <v>71.800666666666686</v>
      </c>
      <c r="M98" s="734">
        <v>30</v>
      </c>
      <c r="N98" s="735">
        <v>2154.0200000000004</v>
      </c>
    </row>
    <row r="99" spans="1:14" ht="14.45" customHeight="1" x14ac:dyDescent="0.2">
      <c r="A99" s="729" t="s">
        <v>585</v>
      </c>
      <c r="B99" s="730" t="s">
        <v>586</v>
      </c>
      <c r="C99" s="731" t="s">
        <v>607</v>
      </c>
      <c r="D99" s="732" t="s">
        <v>608</v>
      </c>
      <c r="E99" s="733">
        <v>50113001</v>
      </c>
      <c r="F99" s="732" t="s">
        <v>616</v>
      </c>
      <c r="G99" s="731" t="s">
        <v>617</v>
      </c>
      <c r="H99" s="731">
        <v>193746</v>
      </c>
      <c r="I99" s="731">
        <v>93746</v>
      </c>
      <c r="J99" s="731" t="s">
        <v>768</v>
      </c>
      <c r="K99" s="731" t="s">
        <v>769</v>
      </c>
      <c r="L99" s="734">
        <v>523.88874927489508</v>
      </c>
      <c r="M99" s="734">
        <v>8</v>
      </c>
      <c r="N99" s="735">
        <v>4191.1099941991606</v>
      </c>
    </row>
    <row r="100" spans="1:14" ht="14.45" customHeight="1" x14ac:dyDescent="0.2">
      <c r="A100" s="729" t="s">
        <v>585</v>
      </c>
      <c r="B100" s="730" t="s">
        <v>586</v>
      </c>
      <c r="C100" s="731" t="s">
        <v>607</v>
      </c>
      <c r="D100" s="732" t="s">
        <v>608</v>
      </c>
      <c r="E100" s="733">
        <v>50113001</v>
      </c>
      <c r="F100" s="732" t="s">
        <v>616</v>
      </c>
      <c r="G100" s="731" t="s">
        <v>329</v>
      </c>
      <c r="H100" s="731">
        <v>103575</v>
      </c>
      <c r="I100" s="731">
        <v>3575</v>
      </c>
      <c r="J100" s="731" t="s">
        <v>770</v>
      </c>
      <c r="K100" s="731" t="s">
        <v>771</v>
      </c>
      <c r="L100" s="734">
        <v>80.236249999999998</v>
      </c>
      <c r="M100" s="734">
        <v>8</v>
      </c>
      <c r="N100" s="735">
        <v>641.89</v>
      </c>
    </row>
    <row r="101" spans="1:14" ht="14.45" customHeight="1" x14ac:dyDescent="0.2">
      <c r="A101" s="729" t="s">
        <v>585</v>
      </c>
      <c r="B101" s="730" t="s">
        <v>586</v>
      </c>
      <c r="C101" s="731" t="s">
        <v>607</v>
      </c>
      <c r="D101" s="732" t="s">
        <v>608</v>
      </c>
      <c r="E101" s="733">
        <v>50113001</v>
      </c>
      <c r="F101" s="732" t="s">
        <v>616</v>
      </c>
      <c r="G101" s="731" t="s">
        <v>617</v>
      </c>
      <c r="H101" s="731">
        <v>214355</v>
      </c>
      <c r="I101" s="731">
        <v>214355</v>
      </c>
      <c r="J101" s="731" t="s">
        <v>772</v>
      </c>
      <c r="K101" s="731" t="s">
        <v>773</v>
      </c>
      <c r="L101" s="734">
        <v>277.90000000000003</v>
      </c>
      <c r="M101" s="734">
        <v>2</v>
      </c>
      <c r="N101" s="735">
        <v>555.80000000000007</v>
      </c>
    </row>
    <row r="102" spans="1:14" ht="14.45" customHeight="1" x14ac:dyDescent="0.2">
      <c r="A102" s="729" t="s">
        <v>585</v>
      </c>
      <c r="B102" s="730" t="s">
        <v>586</v>
      </c>
      <c r="C102" s="731" t="s">
        <v>607</v>
      </c>
      <c r="D102" s="732" t="s">
        <v>608</v>
      </c>
      <c r="E102" s="733">
        <v>50113001</v>
      </c>
      <c r="F102" s="732" t="s">
        <v>616</v>
      </c>
      <c r="G102" s="731" t="s">
        <v>617</v>
      </c>
      <c r="H102" s="731">
        <v>216572</v>
      </c>
      <c r="I102" s="731">
        <v>216572</v>
      </c>
      <c r="J102" s="731" t="s">
        <v>774</v>
      </c>
      <c r="K102" s="731" t="s">
        <v>775</v>
      </c>
      <c r="L102" s="734">
        <v>43.8125</v>
      </c>
      <c r="M102" s="734">
        <v>4</v>
      </c>
      <c r="N102" s="735">
        <v>175.25</v>
      </c>
    </row>
    <row r="103" spans="1:14" ht="14.45" customHeight="1" x14ac:dyDescent="0.2">
      <c r="A103" s="729" t="s">
        <v>585</v>
      </c>
      <c r="B103" s="730" t="s">
        <v>586</v>
      </c>
      <c r="C103" s="731" t="s">
        <v>607</v>
      </c>
      <c r="D103" s="732" t="s">
        <v>608</v>
      </c>
      <c r="E103" s="733">
        <v>50113001</v>
      </c>
      <c r="F103" s="732" t="s">
        <v>616</v>
      </c>
      <c r="G103" s="731" t="s">
        <v>617</v>
      </c>
      <c r="H103" s="731">
        <v>51366</v>
      </c>
      <c r="I103" s="731">
        <v>51366</v>
      </c>
      <c r="J103" s="731" t="s">
        <v>632</v>
      </c>
      <c r="K103" s="731" t="s">
        <v>633</v>
      </c>
      <c r="L103" s="734">
        <v>171.59999999999997</v>
      </c>
      <c r="M103" s="734">
        <v>18</v>
      </c>
      <c r="N103" s="735">
        <v>3088.7999999999993</v>
      </c>
    </row>
    <row r="104" spans="1:14" ht="14.45" customHeight="1" x14ac:dyDescent="0.2">
      <c r="A104" s="729" t="s">
        <v>585</v>
      </c>
      <c r="B104" s="730" t="s">
        <v>586</v>
      </c>
      <c r="C104" s="731" t="s">
        <v>607</v>
      </c>
      <c r="D104" s="732" t="s">
        <v>608</v>
      </c>
      <c r="E104" s="733">
        <v>50113001</v>
      </c>
      <c r="F104" s="732" t="s">
        <v>616</v>
      </c>
      <c r="G104" s="731" t="s">
        <v>617</v>
      </c>
      <c r="H104" s="731">
        <v>51367</v>
      </c>
      <c r="I104" s="731">
        <v>51367</v>
      </c>
      <c r="J104" s="731" t="s">
        <v>632</v>
      </c>
      <c r="K104" s="731" t="s">
        <v>776</v>
      </c>
      <c r="L104" s="734">
        <v>92.950000000000031</v>
      </c>
      <c r="M104" s="734">
        <v>12</v>
      </c>
      <c r="N104" s="735">
        <v>1115.4000000000003</v>
      </c>
    </row>
    <row r="105" spans="1:14" ht="14.45" customHeight="1" x14ac:dyDescent="0.2">
      <c r="A105" s="729" t="s">
        <v>585</v>
      </c>
      <c r="B105" s="730" t="s">
        <v>586</v>
      </c>
      <c r="C105" s="731" t="s">
        <v>607</v>
      </c>
      <c r="D105" s="732" t="s">
        <v>608</v>
      </c>
      <c r="E105" s="733">
        <v>50113001</v>
      </c>
      <c r="F105" s="732" t="s">
        <v>616</v>
      </c>
      <c r="G105" s="731" t="s">
        <v>617</v>
      </c>
      <c r="H105" s="731">
        <v>241993</v>
      </c>
      <c r="I105" s="731">
        <v>241993</v>
      </c>
      <c r="J105" s="731" t="s">
        <v>634</v>
      </c>
      <c r="K105" s="731" t="s">
        <v>635</v>
      </c>
      <c r="L105" s="734">
        <v>94.29</v>
      </c>
      <c r="M105" s="734">
        <v>1</v>
      </c>
      <c r="N105" s="735">
        <v>94.29</v>
      </c>
    </row>
    <row r="106" spans="1:14" ht="14.45" customHeight="1" x14ac:dyDescent="0.2">
      <c r="A106" s="729" t="s">
        <v>585</v>
      </c>
      <c r="B106" s="730" t="s">
        <v>586</v>
      </c>
      <c r="C106" s="731" t="s">
        <v>607</v>
      </c>
      <c r="D106" s="732" t="s">
        <v>608</v>
      </c>
      <c r="E106" s="733">
        <v>50113001</v>
      </c>
      <c r="F106" s="732" t="s">
        <v>616</v>
      </c>
      <c r="G106" s="731" t="s">
        <v>617</v>
      </c>
      <c r="H106" s="731">
        <v>241992</v>
      </c>
      <c r="I106" s="731">
        <v>241992</v>
      </c>
      <c r="J106" s="731" t="s">
        <v>777</v>
      </c>
      <c r="K106" s="731" t="s">
        <v>778</v>
      </c>
      <c r="L106" s="734">
        <v>61.63</v>
      </c>
      <c r="M106" s="734">
        <v>2</v>
      </c>
      <c r="N106" s="735">
        <v>123.26</v>
      </c>
    </row>
    <row r="107" spans="1:14" ht="14.45" customHeight="1" x14ac:dyDescent="0.2">
      <c r="A107" s="729" t="s">
        <v>585</v>
      </c>
      <c r="B107" s="730" t="s">
        <v>586</v>
      </c>
      <c r="C107" s="731" t="s">
        <v>607</v>
      </c>
      <c r="D107" s="732" t="s">
        <v>608</v>
      </c>
      <c r="E107" s="733">
        <v>50113001</v>
      </c>
      <c r="F107" s="732" t="s">
        <v>616</v>
      </c>
      <c r="G107" s="731" t="s">
        <v>617</v>
      </c>
      <c r="H107" s="731">
        <v>224964</v>
      </c>
      <c r="I107" s="731">
        <v>224964</v>
      </c>
      <c r="J107" s="731" t="s">
        <v>636</v>
      </c>
      <c r="K107" s="731" t="s">
        <v>637</v>
      </c>
      <c r="L107" s="734">
        <v>107.75</v>
      </c>
      <c r="M107" s="734">
        <v>11</v>
      </c>
      <c r="N107" s="735">
        <v>1185.25</v>
      </c>
    </row>
    <row r="108" spans="1:14" ht="14.45" customHeight="1" x14ac:dyDescent="0.2">
      <c r="A108" s="729" t="s">
        <v>585</v>
      </c>
      <c r="B108" s="730" t="s">
        <v>586</v>
      </c>
      <c r="C108" s="731" t="s">
        <v>607</v>
      </c>
      <c r="D108" s="732" t="s">
        <v>608</v>
      </c>
      <c r="E108" s="733">
        <v>50113001</v>
      </c>
      <c r="F108" s="732" t="s">
        <v>616</v>
      </c>
      <c r="G108" s="731" t="s">
        <v>617</v>
      </c>
      <c r="H108" s="731">
        <v>224965</v>
      </c>
      <c r="I108" s="731">
        <v>224965</v>
      </c>
      <c r="J108" s="731" t="s">
        <v>638</v>
      </c>
      <c r="K108" s="731" t="s">
        <v>639</v>
      </c>
      <c r="L108" s="734">
        <v>107.75000005917745</v>
      </c>
      <c r="M108" s="734">
        <v>8</v>
      </c>
      <c r="N108" s="735">
        <v>862.00000047341962</v>
      </c>
    </row>
    <row r="109" spans="1:14" ht="14.45" customHeight="1" x14ac:dyDescent="0.2">
      <c r="A109" s="729" t="s">
        <v>585</v>
      </c>
      <c r="B109" s="730" t="s">
        <v>586</v>
      </c>
      <c r="C109" s="731" t="s">
        <v>607</v>
      </c>
      <c r="D109" s="732" t="s">
        <v>608</v>
      </c>
      <c r="E109" s="733">
        <v>50113001</v>
      </c>
      <c r="F109" s="732" t="s">
        <v>616</v>
      </c>
      <c r="G109" s="731" t="s">
        <v>329</v>
      </c>
      <c r="H109" s="731">
        <v>227475</v>
      </c>
      <c r="I109" s="731">
        <v>227475</v>
      </c>
      <c r="J109" s="731" t="s">
        <v>779</v>
      </c>
      <c r="K109" s="731" t="s">
        <v>780</v>
      </c>
      <c r="L109" s="734">
        <v>1287.1799999999998</v>
      </c>
      <c r="M109" s="734">
        <v>3</v>
      </c>
      <c r="N109" s="735">
        <v>3861.5399999999995</v>
      </c>
    </row>
    <row r="110" spans="1:14" ht="14.45" customHeight="1" x14ac:dyDescent="0.2">
      <c r="A110" s="729" t="s">
        <v>585</v>
      </c>
      <c r="B110" s="730" t="s">
        <v>586</v>
      </c>
      <c r="C110" s="731" t="s">
        <v>607</v>
      </c>
      <c r="D110" s="732" t="s">
        <v>608</v>
      </c>
      <c r="E110" s="733">
        <v>50113001</v>
      </c>
      <c r="F110" s="732" t="s">
        <v>616</v>
      </c>
      <c r="G110" s="731" t="s">
        <v>617</v>
      </c>
      <c r="H110" s="731">
        <v>202878</v>
      </c>
      <c r="I110" s="731">
        <v>202878</v>
      </c>
      <c r="J110" s="731" t="s">
        <v>640</v>
      </c>
      <c r="K110" s="731" t="s">
        <v>641</v>
      </c>
      <c r="L110" s="734">
        <v>51.964999999999982</v>
      </c>
      <c r="M110" s="734">
        <v>12</v>
      </c>
      <c r="N110" s="735">
        <v>623.57999999999981</v>
      </c>
    </row>
    <row r="111" spans="1:14" ht="14.45" customHeight="1" x14ac:dyDescent="0.2">
      <c r="A111" s="729" t="s">
        <v>585</v>
      </c>
      <c r="B111" s="730" t="s">
        <v>586</v>
      </c>
      <c r="C111" s="731" t="s">
        <v>607</v>
      </c>
      <c r="D111" s="732" t="s">
        <v>608</v>
      </c>
      <c r="E111" s="733">
        <v>50113001</v>
      </c>
      <c r="F111" s="732" t="s">
        <v>616</v>
      </c>
      <c r="G111" s="731" t="s">
        <v>617</v>
      </c>
      <c r="H111" s="731">
        <v>394712</v>
      </c>
      <c r="I111" s="731">
        <v>0</v>
      </c>
      <c r="J111" s="731" t="s">
        <v>642</v>
      </c>
      <c r="K111" s="731" t="s">
        <v>643</v>
      </c>
      <c r="L111" s="734">
        <v>28.75</v>
      </c>
      <c r="M111" s="734">
        <v>684</v>
      </c>
      <c r="N111" s="735">
        <v>19665</v>
      </c>
    </row>
    <row r="112" spans="1:14" ht="14.45" customHeight="1" x14ac:dyDescent="0.2">
      <c r="A112" s="729" t="s">
        <v>585</v>
      </c>
      <c r="B112" s="730" t="s">
        <v>586</v>
      </c>
      <c r="C112" s="731" t="s">
        <v>607</v>
      </c>
      <c r="D112" s="732" t="s">
        <v>608</v>
      </c>
      <c r="E112" s="733">
        <v>50113001</v>
      </c>
      <c r="F112" s="732" t="s">
        <v>616</v>
      </c>
      <c r="G112" s="731" t="s">
        <v>617</v>
      </c>
      <c r="H112" s="731">
        <v>840987</v>
      </c>
      <c r="I112" s="731">
        <v>0</v>
      </c>
      <c r="J112" s="731" t="s">
        <v>644</v>
      </c>
      <c r="K112" s="731" t="s">
        <v>645</v>
      </c>
      <c r="L112" s="734">
        <v>199.67000000000002</v>
      </c>
      <c r="M112" s="734">
        <v>36</v>
      </c>
      <c r="N112" s="735">
        <v>7188.1200000000008</v>
      </c>
    </row>
    <row r="113" spans="1:14" ht="14.45" customHeight="1" x14ac:dyDescent="0.2">
      <c r="A113" s="729" t="s">
        <v>585</v>
      </c>
      <c r="B113" s="730" t="s">
        <v>586</v>
      </c>
      <c r="C113" s="731" t="s">
        <v>607</v>
      </c>
      <c r="D113" s="732" t="s">
        <v>608</v>
      </c>
      <c r="E113" s="733">
        <v>50113001</v>
      </c>
      <c r="F113" s="732" t="s">
        <v>616</v>
      </c>
      <c r="G113" s="731" t="s">
        <v>617</v>
      </c>
      <c r="H113" s="731">
        <v>920020</v>
      </c>
      <c r="I113" s="731">
        <v>1000</v>
      </c>
      <c r="J113" s="731" t="s">
        <v>781</v>
      </c>
      <c r="K113" s="731" t="s">
        <v>782</v>
      </c>
      <c r="L113" s="734">
        <v>210.45602950924041</v>
      </c>
      <c r="M113" s="734">
        <v>15</v>
      </c>
      <c r="N113" s="735">
        <v>3156.840442638606</v>
      </c>
    </row>
    <row r="114" spans="1:14" ht="14.45" customHeight="1" x14ac:dyDescent="0.2">
      <c r="A114" s="729" t="s">
        <v>585</v>
      </c>
      <c r="B114" s="730" t="s">
        <v>586</v>
      </c>
      <c r="C114" s="731" t="s">
        <v>607</v>
      </c>
      <c r="D114" s="732" t="s">
        <v>608</v>
      </c>
      <c r="E114" s="733">
        <v>50113001</v>
      </c>
      <c r="F114" s="732" t="s">
        <v>616</v>
      </c>
      <c r="G114" s="731" t="s">
        <v>617</v>
      </c>
      <c r="H114" s="731">
        <v>502513</v>
      </c>
      <c r="I114" s="731">
        <v>1000</v>
      </c>
      <c r="J114" s="731" t="s">
        <v>783</v>
      </c>
      <c r="K114" s="731" t="s">
        <v>784</v>
      </c>
      <c r="L114" s="734">
        <v>438.95886458471705</v>
      </c>
      <c r="M114" s="734">
        <v>6</v>
      </c>
      <c r="N114" s="735">
        <v>2633.7531875083023</v>
      </c>
    </row>
    <row r="115" spans="1:14" ht="14.45" customHeight="1" x14ac:dyDescent="0.2">
      <c r="A115" s="729" t="s">
        <v>585</v>
      </c>
      <c r="B115" s="730" t="s">
        <v>586</v>
      </c>
      <c r="C115" s="731" t="s">
        <v>607</v>
      </c>
      <c r="D115" s="732" t="s">
        <v>608</v>
      </c>
      <c r="E115" s="733">
        <v>50113001</v>
      </c>
      <c r="F115" s="732" t="s">
        <v>616</v>
      </c>
      <c r="G115" s="731" t="s">
        <v>617</v>
      </c>
      <c r="H115" s="731">
        <v>845628</v>
      </c>
      <c r="I115" s="731">
        <v>1000</v>
      </c>
      <c r="J115" s="731" t="s">
        <v>785</v>
      </c>
      <c r="K115" s="731" t="s">
        <v>786</v>
      </c>
      <c r="L115" s="734">
        <v>554.87774695792575</v>
      </c>
      <c r="M115" s="734">
        <v>19</v>
      </c>
      <c r="N115" s="735">
        <v>10542.67719220059</v>
      </c>
    </row>
    <row r="116" spans="1:14" ht="14.45" customHeight="1" x14ac:dyDescent="0.2">
      <c r="A116" s="729" t="s">
        <v>585</v>
      </c>
      <c r="B116" s="730" t="s">
        <v>586</v>
      </c>
      <c r="C116" s="731" t="s">
        <v>607</v>
      </c>
      <c r="D116" s="732" t="s">
        <v>608</v>
      </c>
      <c r="E116" s="733">
        <v>50113001</v>
      </c>
      <c r="F116" s="732" t="s">
        <v>616</v>
      </c>
      <c r="G116" s="731" t="s">
        <v>617</v>
      </c>
      <c r="H116" s="731">
        <v>502124</v>
      </c>
      <c r="I116" s="731">
        <v>0</v>
      </c>
      <c r="J116" s="731" t="s">
        <v>648</v>
      </c>
      <c r="K116" s="731" t="s">
        <v>649</v>
      </c>
      <c r="L116" s="734">
        <v>215.14853028538542</v>
      </c>
      <c r="M116" s="734">
        <v>47</v>
      </c>
      <c r="N116" s="735">
        <v>10111.980923413115</v>
      </c>
    </row>
    <row r="117" spans="1:14" ht="14.45" customHeight="1" x14ac:dyDescent="0.2">
      <c r="A117" s="729" t="s">
        <v>585</v>
      </c>
      <c r="B117" s="730" t="s">
        <v>586</v>
      </c>
      <c r="C117" s="731" t="s">
        <v>607</v>
      </c>
      <c r="D117" s="732" t="s">
        <v>608</v>
      </c>
      <c r="E117" s="733">
        <v>50113001</v>
      </c>
      <c r="F117" s="732" t="s">
        <v>616</v>
      </c>
      <c r="G117" s="731" t="s">
        <v>617</v>
      </c>
      <c r="H117" s="731">
        <v>501507</v>
      </c>
      <c r="I117" s="731">
        <v>0</v>
      </c>
      <c r="J117" s="731" t="s">
        <v>787</v>
      </c>
      <c r="K117" s="731" t="s">
        <v>788</v>
      </c>
      <c r="L117" s="734">
        <v>490.91325096278609</v>
      </c>
      <c r="M117" s="734">
        <v>2</v>
      </c>
      <c r="N117" s="735">
        <v>981.82650192557219</v>
      </c>
    </row>
    <row r="118" spans="1:14" ht="14.45" customHeight="1" x14ac:dyDescent="0.2">
      <c r="A118" s="729" t="s">
        <v>585</v>
      </c>
      <c r="B118" s="730" t="s">
        <v>586</v>
      </c>
      <c r="C118" s="731" t="s">
        <v>607</v>
      </c>
      <c r="D118" s="732" t="s">
        <v>608</v>
      </c>
      <c r="E118" s="733">
        <v>50113001</v>
      </c>
      <c r="F118" s="732" t="s">
        <v>616</v>
      </c>
      <c r="G118" s="731" t="s">
        <v>617</v>
      </c>
      <c r="H118" s="731">
        <v>502123</v>
      </c>
      <c r="I118" s="731">
        <v>0</v>
      </c>
      <c r="J118" s="731" t="s">
        <v>789</v>
      </c>
      <c r="K118" s="731" t="s">
        <v>790</v>
      </c>
      <c r="L118" s="734">
        <v>124.89568300817403</v>
      </c>
      <c r="M118" s="734">
        <v>410</v>
      </c>
      <c r="N118" s="735">
        <v>51207.230033351356</v>
      </c>
    </row>
    <row r="119" spans="1:14" ht="14.45" customHeight="1" x14ac:dyDescent="0.2">
      <c r="A119" s="729" t="s">
        <v>585</v>
      </c>
      <c r="B119" s="730" t="s">
        <v>586</v>
      </c>
      <c r="C119" s="731" t="s">
        <v>607</v>
      </c>
      <c r="D119" s="732" t="s">
        <v>608</v>
      </c>
      <c r="E119" s="733">
        <v>50113001</v>
      </c>
      <c r="F119" s="732" t="s">
        <v>616</v>
      </c>
      <c r="G119" s="731" t="s">
        <v>617</v>
      </c>
      <c r="H119" s="731">
        <v>989303</v>
      </c>
      <c r="I119" s="731">
        <v>0</v>
      </c>
      <c r="J119" s="731" t="s">
        <v>791</v>
      </c>
      <c r="K119" s="731" t="s">
        <v>329</v>
      </c>
      <c r="L119" s="734">
        <v>97.927999999999983</v>
      </c>
      <c r="M119" s="734">
        <v>5</v>
      </c>
      <c r="N119" s="735">
        <v>489.63999999999993</v>
      </c>
    </row>
    <row r="120" spans="1:14" ht="14.45" customHeight="1" x14ac:dyDescent="0.2">
      <c r="A120" s="729" t="s">
        <v>585</v>
      </c>
      <c r="B120" s="730" t="s">
        <v>586</v>
      </c>
      <c r="C120" s="731" t="s">
        <v>607</v>
      </c>
      <c r="D120" s="732" t="s">
        <v>608</v>
      </c>
      <c r="E120" s="733">
        <v>50113001</v>
      </c>
      <c r="F120" s="732" t="s">
        <v>616</v>
      </c>
      <c r="G120" s="731" t="s">
        <v>617</v>
      </c>
      <c r="H120" s="731">
        <v>102486</v>
      </c>
      <c r="I120" s="731">
        <v>2486</v>
      </c>
      <c r="J120" s="731" t="s">
        <v>792</v>
      </c>
      <c r="K120" s="731" t="s">
        <v>793</v>
      </c>
      <c r="L120" s="734">
        <v>122.21399999999998</v>
      </c>
      <c r="M120" s="734">
        <v>5</v>
      </c>
      <c r="N120" s="735">
        <v>611.06999999999994</v>
      </c>
    </row>
    <row r="121" spans="1:14" ht="14.45" customHeight="1" x14ac:dyDescent="0.2">
      <c r="A121" s="729" t="s">
        <v>585</v>
      </c>
      <c r="B121" s="730" t="s">
        <v>586</v>
      </c>
      <c r="C121" s="731" t="s">
        <v>607</v>
      </c>
      <c r="D121" s="732" t="s">
        <v>608</v>
      </c>
      <c r="E121" s="733">
        <v>50113001</v>
      </c>
      <c r="F121" s="732" t="s">
        <v>616</v>
      </c>
      <c r="G121" s="731" t="s">
        <v>617</v>
      </c>
      <c r="H121" s="731">
        <v>100489</v>
      </c>
      <c r="I121" s="731">
        <v>489</v>
      </c>
      <c r="J121" s="731" t="s">
        <v>650</v>
      </c>
      <c r="K121" s="731" t="s">
        <v>794</v>
      </c>
      <c r="L121" s="734">
        <v>47.139999999999993</v>
      </c>
      <c r="M121" s="734">
        <v>13</v>
      </c>
      <c r="N121" s="735">
        <v>612.81999999999994</v>
      </c>
    </row>
    <row r="122" spans="1:14" ht="14.45" customHeight="1" x14ac:dyDescent="0.2">
      <c r="A122" s="729" t="s">
        <v>585</v>
      </c>
      <c r="B122" s="730" t="s">
        <v>586</v>
      </c>
      <c r="C122" s="731" t="s">
        <v>607</v>
      </c>
      <c r="D122" s="732" t="s">
        <v>608</v>
      </c>
      <c r="E122" s="733">
        <v>50113001</v>
      </c>
      <c r="F122" s="732" t="s">
        <v>616</v>
      </c>
      <c r="G122" s="731" t="s">
        <v>617</v>
      </c>
      <c r="H122" s="731">
        <v>230426</v>
      </c>
      <c r="I122" s="731">
        <v>230426</v>
      </c>
      <c r="J122" s="731" t="s">
        <v>650</v>
      </c>
      <c r="K122" s="731" t="s">
        <v>651</v>
      </c>
      <c r="L122" s="734">
        <v>77.066000000000003</v>
      </c>
      <c r="M122" s="734">
        <v>10</v>
      </c>
      <c r="N122" s="735">
        <v>770.66000000000008</v>
      </c>
    </row>
    <row r="123" spans="1:14" ht="14.45" customHeight="1" x14ac:dyDescent="0.2">
      <c r="A123" s="729" t="s">
        <v>585</v>
      </c>
      <c r="B123" s="730" t="s">
        <v>586</v>
      </c>
      <c r="C123" s="731" t="s">
        <v>607</v>
      </c>
      <c r="D123" s="732" t="s">
        <v>608</v>
      </c>
      <c r="E123" s="733">
        <v>50113001</v>
      </c>
      <c r="F123" s="732" t="s">
        <v>616</v>
      </c>
      <c r="G123" s="731" t="s">
        <v>329</v>
      </c>
      <c r="H123" s="731">
        <v>994895</v>
      </c>
      <c r="I123" s="731">
        <v>194780</v>
      </c>
      <c r="J123" s="731" t="s">
        <v>795</v>
      </c>
      <c r="K123" s="731" t="s">
        <v>796</v>
      </c>
      <c r="L123" s="734">
        <v>916.56000000000006</v>
      </c>
      <c r="M123" s="734">
        <v>20</v>
      </c>
      <c r="N123" s="735">
        <v>18331.2</v>
      </c>
    </row>
    <row r="124" spans="1:14" ht="14.45" customHeight="1" x14ac:dyDescent="0.2">
      <c r="A124" s="729" t="s">
        <v>585</v>
      </c>
      <c r="B124" s="730" t="s">
        <v>586</v>
      </c>
      <c r="C124" s="731" t="s">
        <v>607</v>
      </c>
      <c r="D124" s="732" t="s">
        <v>608</v>
      </c>
      <c r="E124" s="733">
        <v>50113001</v>
      </c>
      <c r="F124" s="732" t="s">
        <v>616</v>
      </c>
      <c r="G124" s="731" t="s">
        <v>617</v>
      </c>
      <c r="H124" s="731">
        <v>125853</v>
      </c>
      <c r="I124" s="731">
        <v>25853</v>
      </c>
      <c r="J124" s="731" t="s">
        <v>797</v>
      </c>
      <c r="K124" s="731" t="s">
        <v>798</v>
      </c>
      <c r="L124" s="734">
        <v>664.11</v>
      </c>
      <c r="M124" s="734">
        <v>1</v>
      </c>
      <c r="N124" s="735">
        <v>664.11</v>
      </c>
    </row>
    <row r="125" spans="1:14" ht="14.45" customHeight="1" x14ac:dyDescent="0.2">
      <c r="A125" s="729" t="s">
        <v>585</v>
      </c>
      <c r="B125" s="730" t="s">
        <v>586</v>
      </c>
      <c r="C125" s="731" t="s">
        <v>607</v>
      </c>
      <c r="D125" s="732" t="s">
        <v>608</v>
      </c>
      <c r="E125" s="733">
        <v>50113001</v>
      </c>
      <c r="F125" s="732" t="s">
        <v>616</v>
      </c>
      <c r="G125" s="731" t="s">
        <v>617</v>
      </c>
      <c r="H125" s="731">
        <v>29938</v>
      </c>
      <c r="I125" s="731">
        <v>29938</v>
      </c>
      <c r="J125" s="731" t="s">
        <v>797</v>
      </c>
      <c r="K125" s="731" t="s">
        <v>799</v>
      </c>
      <c r="L125" s="734">
        <v>2057.2800000000007</v>
      </c>
      <c r="M125" s="734">
        <v>1</v>
      </c>
      <c r="N125" s="735">
        <v>2057.2800000000007</v>
      </c>
    </row>
    <row r="126" spans="1:14" ht="14.45" customHeight="1" x14ac:dyDescent="0.2">
      <c r="A126" s="729" t="s">
        <v>585</v>
      </c>
      <c r="B126" s="730" t="s">
        <v>586</v>
      </c>
      <c r="C126" s="731" t="s">
        <v>607</v>
      </c>
      <c r="D126" s="732" t="s">
        <v>608</v>
      </c>
      <c r="E126" s="733">
        <v>50113001</v>
      </c>
      <c r="F126" s="732" t="s">
        <v>616</v>
      </c>
      <c r="G126" s="731" t="s">
        <v>617</v>
      </c>
      <c r="H126" s="731">
        <v>930431</v>
      </c>
      <c r="I126" s="731">
        <v>1000</v>
      </c>
      <c r="J126" s="731" t="s">
        <v>800</v>
      </c>
      <c r="K126" s="731" t="s">
        <v>329</v>
      </c>
      <c r="L126" s="734">
        <v>126.5098752408764</v>
      </c>
      <c r="M126" s="734">
        <v>217</v>
      </c>
      <c r="N126" s="735">
        <v>27452.642927270179</v>
      </c>
    </row>
    <row r="127" spans="1:14" ht="14.45" customHeight="1" x14ac:dyDescent="0.2">
      <c r="A127" s="729" t="s">
        <v>585</v>
      </c>
      <c r="B127" s="730" t="s">
        <v>586</v>
      </c>
      <c r="C127" s="731" t="s">
        <v>607</v>
      </c>
      <c r="D127" s="732" t="s">
        <v>608</v>
      </c>
      <c r="E127" s="733">
        <v>50113001</v>
      </c>
      <c r="F127" s="732" t="s">
        <v>616</v>
      </c>
      <c r="G127" s="731" t="s">
        <v>617</v>
      </c>
      <c r="H127" s="731">
        <v>930444</v>
      </c>
      <c r="I127" s="731">
        <v>0</v>
      </c>
      <c r="J127" s="731" t="s">
        <v>801</v>
      </c>
      <c r="K127" s="731" t="s">
        <v>329</v>
      </c>
      <c r="L127" s="734">
        <v>49.873888294627015</v>
      </c>
      <c r="M127" s="734">
        <v>590</v>
      </c>
      <c r="N127" s="735">
        <v>29425.594093829939</v>
      </c>
    </row>
    <row r="128" spans="1:14" ht="14.45" customHeight="1" x14ac:dyDescent="0.2">
      <c r="A128" s="729" t="s">
        <v>585</v>
      </c>
      <c r="B128" s="730" t="s">
        <v>586</v>
      </c>
      <c r="C128" s="731" t="s">
        <v>607</v>
      </c>
      <c r="D128" s="732" t="s">
        <v>608</v>
      </c>
      <c r="E128" s="733">
        <v>50113001</v>
      </c>
      <c r="F128" s="732" t="s">
        <v>616</v>
      </c>
      <c r="G128" s="731" t="s">
        <v>617</v>
      </c>
      <c r="H128" s="731">
        <v>930224</v>
      </c>
      <c r="I128" s="731">
        <v>0</v>
      </c>
      <c r="J128" s="731" t="s">
        <v>653</v>
      </c>
      <c r="K128" s="731" t="s">
        <v>329</v>
      </c>
      <c r="L128" s="734">
        <v>247.74239225511408</v>
      </c>
      <c r="M128" s="734">
        <v>1</v>
      </c>
      <c r="N128" s="735">
        <v>247.74239225511408</v>
      </c>
    </row>
    <row r="129" spans="1:14" ht="14.45" customHeight="1" x14ac:dyDescent="0.2">
      <c r="A129" s="729" t="s">
        <v>585</v>
      </c>
      <c r="B129" s="730" t="s">
        <v>586</v>
      </c>
      <c r="C129" s="731" t="s">
        <v>607</v>
      </c>
      <c r="D129" s="732" t="s">
        <v>608</v>
      </c>
      <c r="E129" s="733">
        <v>50113001</v>
      </c>
      <c r="F129" s="732" t="s">
        <v>616</v>
      </c>
      <c r="G129" s="731" t="s">
        <v>617</v>
      </c>
      <c r="H129" s="731">
        <v>501999</v>
      </c>
      <c r="I129" s="731">
        <v>0</v>
      </c>
      <c r="J129" s="731" t="s">
        <v>802</v>
      </c>
      <c r="K129" s="731" t="s">
        <v>329</v>
      </c>
      <c r="L129" s="734">
        <v>431.86011158113297</v>
      </c>
      <c r="M129" s="734">
        <v>3</v>
      </c>
      <c r="N129" s="735">
        <v>1295.5803347433989</v>
      </c>
    </row>
    <row r="130" spans="1:14" ht="14.45" customHeight="1" x14ac:dyDescent="0.2">
      <c r="A130" s="729" t="s">
        <v>585</v>
      </c>
      <c r="B130" s="730" t="s">
        <v>586</v>
      </c>
      <c r="C130" s="731" t="s">
        <v>607</v>
      </c>
      <c r="D130" s="732" t="s">
        <v>608</v>
      </c>
      <c r="E130" s="733">
        <v>50113001</v>
      </c>
      <c r="F130" s="732" t="s">
        <v>616</v>
      </c>
      <c r="G130" s="731" t="s">
        <v>617</v>
      </c>
      <c r="H130" s="731">
        <v>501097</v>
      </c>
      <c r="I130" s="731">
        <v>0</v>
      </c>
      <c r="J130" s="731" t="s">
        <v>803</v>
      </c>
      <c r="K130" s="731" t="s">
        <v>329</v>
      </c>
      <c r="L130" s="734">
        <v>66.821208001251691</v>
      </c>
      <c r="M130" s="734">
        <v>100</v>
      </c>
      <c r="N130" s="735">
        <v>6682.1208001251689</v>
      </c>
    </row>
    <row r="131" spans="1:14" ht="14.45" customHeight="1" x14ac:dyDescent="0.2">
      <c r="A131" s="729" t="s">
        <v>585</v>
      </c>
      <c r="B131" s="730" t="s">
        <v>586</v>
      </c>
      <c r="C131" s="731" t="s">
        <v>607</v>
      </c>
      <c r="D131" s="732" t="s">
        <v>608</v>
      </c>
      <c r="E131" s="733">
        <v>50113001</v>
      </c>
      <c r="F131" s="732" t="s">
        <v>616</v>
      </c>
      <c r="G131" s="731" t="s">
        <v>617</v>
      </c>
      <c r="H131" s="731">
        <v>921335</v>
      </c>
      <c r="I131" s="731">
        <v>0</v>
      </c>
      <c r="J131" s="731" t="s">
        <v>654</v>
      </c>
      <c r="K131" s="731" t="s">
        <v>329</v>
      </c>
      <c r="L131" s="734">
        <v>56.845480676774969</v>
      </c>
      <c r="M131" s="734">
        <v>265</v>
      </c>
      <c r="N131" s="735">
        <v>15064.052379345367</v>
      </c>
    </row>
    <row r="132" spans="1:14" ht="14.45" customHeight="1" x14ac:dyDescent="0.2">
      <c r="A132" s="729" t="s">
        <v>585</v>
      </c>
      <c r="B132" s="730" t="s">
        <v>586</v>
      </c>
      <c r="C132" s="731" t="s">
        <v>607</v>
      </c>
      <c r="D132" s="732" t="s">
        <v>608</v>
      </c>
      <c r="E132" s="733">
        <v>50113001</v>
      </c>
      <c r="F132" s="732" t="s">
        <v>616</v>
      </c>
      <c r="G132" s="731" t="s">
        <v>617</v>
      </c>
      <c r="H132" s="731">
        <v>920368</v>
      </c>
      <c r="I132" s="731">
        <v>0</v>
      </c>
      <c r="J132" s="731" t="s">
        <v>804</v>
      </c>
      <c r="K132" s="731" t="s">
        <v>329</v>
      </c>
      <c r="L132" s="734">
        <v>169.94283628450731</v>
      </c>
      <c r="M132" s="734">
        <v>37</v>
      </c>
      <c r="N132" s="735">
        <v>6287.8849425267699</v>
      </c>
    </row>
    <row r="133" spans="1:14" ht="14.45" customHeight="1" x14ac:dyDescent="0.2">
      <c r="A133" s="729" t="s">
        <v>585</v>
      </c>
      <c r="B133" s="730" t="s">
        <v>586</v>
      </c>
      <c r="C133" s="731" t="s">
        <v>607</v>
      </c>
      <c r="D133" s="732" t="s">
        <v>608</v>
      </c>
      <c r="E133" s="733">
        <v>50113001</v>
      </c>
      <c r="F133" s="732" t="s">
        <v>616</v>
      </c>
      <c r="G133" s="731" t="s">
        <v>617</v>
      </c>
      <c r="H133" s="731">
        <v>502302</v>
      </c>
      <c r="I133" s="731">
        <v>0</v>
      </c>
      <c r="J133" s="731" t="s">
        <v>805</v>
      </c>
      <c r="K133" s="731" t="s">
        <v>806</v>
      </c>
      <c r="L133" s="734">
        <v>184.34904501913826</v>
      </c>
      <c r="M133" s="734">
        <v>39</v>
      </c>
      <c r="N133" s="735">
        <v>7189.6127557463924</v>
      </c>
    </row>
    <row r="134" spans="1:14" ht="14.45" customHeight="1" x14ac:dyDescent="0.2">
      <c r="A134" s="729" t="s">
        <v>585</v>
      </c>
      <c r="B134" s="730" t="s">
        <v>586</v>
      </c>
      <c r="C134" s="731" t="s">
        <v>607</v>
      </c>
      <c r="D134" s="732" t="s">
        <v>608</v>
      </c>
      <c r="E134" s="733">
        <v>50113001</v>
      </c>
      <c r="F134" s="732" t="s">
        <v>616</v>
      </c>
      <c r="G134" s="731" t="s">
        <v>617</v>
      </c>
      <c r="H134" s="731">
        <v>844879</v>
      </c>
      <c r="I134" s="731">
        <v>0</v>
      </c>
      <c r="J134" s="731" t="s">
        <v>807</v>
      </c>
      <c r="K134" s="731" t="s">
        <v>329</v>
      </c>
      <c r="L134" s="734">
        <v>73.599858751666034</v>
      </c>
      <c r="M134" s="734">
        <v>208</v>
      </c>
      <c r="N134" s="735">
        <v>15308.770620346535</v>
      </c>
    </row>
    <row r="135" spans="1:14" ht="14.45" customHeight="1" x14ac:dyDescent="0.2">
      <c r="A135" s="729" t="s">
        <v>585</v>
      </c>
      <c r="B135" s="730" t="s">
        <v>586</v>
      </c>
      <c r="C135" s="731" t="s">
        <v>607</v>
      </c>
      <c r="D135" s="732" t="s">
        <v>608</v>
      </c>
      <c r="E135" s="733">
        <v>50113001</v>
      </c>
      <c r="F135" s="732" t="s">
        <v>616</v>
      </c>
      <c r="G135" s="731" t="s">
        <v>617</v>
      </c>
      <c r="H135" s="731">
        <v>930608</v>
      </c>
      <c r="I135" s="731">
        <v>0</v>
      </c>
      <c r="J135" s="731" t="s">
        <v>808</v>
      </c>
      <c r="K135" s="731" t="s">
        <v>329</v>
      </c>
      <c r="L135" s="734">
        <v>157.0575189768351</v>
      </c>
      <c r="M135" s="734">
        <v>50</v>
      </c>
      <c r="N135" s="735">
        <v>7852.8759488417554</v>
      </c>
    </row>
    <row r="136" spans="1:14" ht="14.45" customHeight="1" x14ac:dyDescent="0.2">
      <c r="A136" s="729" t="s">
        <v>585</v>
      </c>
      <c r="B136" s="730" t="s">
        <v>586</v>
      </c>
      <c r="C136" s="731" t="s">
        <v>607</v>
      </c>
      <c r="D136" s="732" t="s">
        <v>608</v>
      </c>
      <c r="E136" s="733">
        <v>50113001</v>
      </c>
      <c r="F136" s="732" t="s">
        <v>616</v>
      </c>
      <c r="G136" s="731" t="s">
        <v>617</v>
      </c>
      <c r="H136" s="731">
        <v>394072</v>
      </c>
      <c r="I136" s="731">
        <v>1000</v>
      </c>
      <c r="J136" s="731" t="s">
        <v>657</v>
      </c>
      <c r="K136" s="731" t="s">
        <v>329</v>
      </c>
      <c r="L136" s="734">
        <v>593.0389147697822</v>
      </c>
      <c r="M136" s="734">
        <v>27</v>
      </c>
      <c r="N136" s="735">
        <v>16012.05069878412</v>
      </c>
    </row>
    <row r="137" spans="1:14" ht="14.45" customHeight="1" x14ac:dyDescent="0.2">
      <c r="A137" s="729" t="s">
        <v>585</v>
      </c>
      <c r="B137" s="730" t="s">
        <v>586</v>
      </c>
      <c r="C137" s="731" t="s">
        <v>607</v>
      </c>
      <c r="D137" s="732" t="s">
        <v>608</v>
      </c>
      <c r="E137" s="733">
        <v>50113001</v>
      </c>
      <c r="F137" s="732" t="s">
        <v>616</v>
      </c>
      <c r="G137" s="731" t="s">
        <v>617</v>
      </c>
      <c r="H137" s="731">
        <v>501062</v>
      </c>
      <c r="I137" s="731">
        <v>1000</v>
      </c>
      <c r="J137" s="731" t="s">
        <v>809</v>
      </c>
      <c r="K137" s="731" t="s">
        <v>810</v>
      </c>
      <c r="L137" s="734">
        <v>119.96125812698024</v>
      </c>
      <c r="M137" s="734">
        <v>12</v>
      </c>
      <c r="N137" s="735">
        <v>1439.5350975237629</v>
      </c>
    </row>
    <row r="138" spans="1:14" ht="14.45" customHeight="1" x14ac:dyDescent="0.2">
      <c r="A138" s="729" t="s">
        <v>585</v>
      </c>
      <c r="B138" s="730" t="s">
        <v>586</v>
      </c>
      <c r="C138" s="731" t="s">
        <v>607</v>
      </c>
      <c r="D138" s="732" t="s">
        <v>608</v>
      </c>
      <c r="E138" s="733">
        <v>50113001</v>
      </c>
      <c r="F138" s="732" t="s">
        <v>616</v>
      </c>
      <c r="G138" s="731" t="s">
        <v>617</v>
      </c>
      <c r="H138" s="731">
        <v>394217</v>
      </c>
      <c r="I138" s="731">
        <v>0</v>
      </c>
      <c r="J138" s="731" t="s">
        <v>811</v>
      </c>
      <c r="K138" s="731" t="s">
        <v>329</v>
      </c>
      <c r="L138" s="734">
        <v>241.59577131439292</v>
      </c>
      <c r="M138" s="734">
        <v>1</v>
      </c>
      <c r="N138" s="735">
        <v>241.59577131439292</v>
      </c>
    </row>
    <row r="139" spans="1:14" ht="14.45" customHeight="1" x14ac:dyDescent="0.2">
      <c r="A139" s="729" t="s">
        <v>585</v>
      </c>
      <c r="B139" s="730" t="s">
        <v>586</v>
      </c>
      <c r="C139" s="731" t="s">
        <v>607</v>
      </c>
      <c r="D139" s="732" t="s">
        <v>608</v>
      </c>
      <c r="E139" s="733">
        <v>50113001</v>
      </c>
      <c r="F139" s="732" t="s">
        <v>616</v>
      </c>
      <c r="G139" s="731" t="s">
        <v>617</v>
      </c>
      <c r="H139" s="731">
        <v>900321</v>
      </c>
      <c r="I139" s="731">
        <v>0</v>
      </c>
      <c r="J139" s="731" t="s">
        <v>658</v>
      </c>
      <c r="K139" s="731" t="s">
        <v>329</v>
      </c>
      <c r="L139" s="734">
        <v>517.1191550679622</v>
      </c>
      <c r="M139" s="734">
        <v>7</v>
      </c>
      <c r="N139" s="735">
        <v>3619.8340854757357</v>
      </c>
    </row>
    <row r="140" spans="1:14" ht="14.45" customHeight="1" x14ac:dyDescent="0.2">
      <c r="A140" s="729" t="s">
        <v>585</v>
      </c>
      <c r="B140" s="730" t="s">
        <v>586</v>
      </c>
      <c r="C140" s="731" t="s">
        <v>607</v>
      </c>
      <c r="D140" s="732" t="s">
        <v>608</v>
      </c>
      <c r="E140" s="733">
        <v>50113001</v>
      </c>
      <c r="F140" s="732" t="s">
        <v>616</v>
      </c>
      <c r="G140" s="731" t="s">
        <v>617</v>
      </c>
      <c r="H140" s="731">
        <v>921409</v>
      </c>
      <c r="I140" s="731">
        <v>0</v>
      </c>
      <c r="J140" s="731" t="s">
        <v>812</v>
      </c>
      <c r="K140" s="731" t="s">
        <v>329</v>
      </c>
      <c r="L140" s="734">
        <v>365.60071723774945</v>
      </c>
      <c r="M140" s="734">
        <v>1</v>
      </c>
      <c r="N140" s="735">
        <v>365.60071723774945</v>
      </c>
    </row>
    <row r="141" spans="1:14" ht="14.45" customHeight="1" x14ac:dyDescent="0.2">
      <c r="A141" s="729" t="s">
        <v>585</v>
      </c>
      <c r="B141" s="730" t="s">
        <v>586</v>
      </c>
      <c r="C141" s="731" t="s">
        <v>607</v>
      </c>
      <c r="D141" s="732" t="s">
        <v>608</v>
      </c>
      <c r="E141" s="733">
        <v>50113001</v>
      </c>
      <c r="F141" s="732" t="s">
        <v>616</v>
      </c>
      <c r="G141" s="731" t="s">
        <v>617</v>
      </c>
      <c r="H141" s="731">
        <v>900892</v>
      </c>
      <c r="I141" s="731">
        <v>0</v>
      </c>
      <c r="J141" s="731" t="s">
        <v>813</v>
      </c>
      <c r="K141" s="731" t="s">
        <v>329</v>
      </c>
      <c r="L141" s="734">
        <v>243.35085729267598</v>
      </c>
      <c r="M141" s="734">
        <v>3</v>
      </c>
      <c r="N141" s="735">
        <v>730.05257187802795</v>
      </c>
    </row>
    <row r="142" spans="1:14" ht="14.45" customHeight="1" x14ac:dyDescent="0.2">
      <c r="A142" s="729" t="s">
        <v>585</v>
      </c>
      <c r="B142" s="730" t="s">
        <v>586</v>
      </c>
      <c r="C142" s="731" t="s">
        <v>607</v>
      </c>
      <c r="D142" s="732" t="s">
        <v>608</v>
      </c>
      <c r="E142" s="733">
        <v>50113001</v>
      </c>
      <c r="F142" s="732" t="s">
        <v>616</v>
      </c>
      <c r="G142" s="731" t="s">
        <v>617</v>
      </c>
      <c r="H142" s="731">
        <v>921296</v>
      </c>
      <c r="I142" s="731">
        <v>0</v>
      </c>
      <c r="J142" s="731" t="s">
        <v>814</v>
      </c>
      <c r="K142" s="731" t="s">
        <v>329</v>
      </c>
      <c r="L142" s="734">
        <v>377.00774337634158</v>
      </c>
      <c r="M142" s="734">
        <v>6</v>
      </c>
      <c r="N142" s="735">
        <v>2262.0464602580496</v>
      </c>
    </row>
    <row r="143" spans="1:14" ht="14.45" customHeight="1" x14ac:dyDescent="0.2">
      <c r="A143" s="729" t="s">
        <v>585</v>
      </c>
      <c r="B143" s="730" t="s">
        <v>586</v>
      </c>
      <c r="C143" s="731" t="s">
        <v>607</v>
      </c>
      <c r="D143" s="732" t="s">
        <v>608</v>
      </c>
      <c r="E143" s="733">
        <v>50113001</v>
      </c>
      <c r="F143" s="732" t="s">
        <v>616</v>
      </c>
      <c r="G143" s="731" t="s">
        <v>617</v>
      </c>
      <c r="H143" s="731">
        <v>921404</v>
      </c>
      <c r="I143" s="731">
        <v>0</v>
      </c>
      <c r="J143" s="731" t="s">
        <v>815</v>
      </c>
      <c r="K143" s="731" t="s">
        <v>329</v>
      </c>
      <c r="L143" s="734">
        <v>317.94556836622695</v>
      </c>
      <c r="M143" s="734">
        <v>3</v>
      </c>
      <c r="N143" s="735">
        <v>953.8367050986808</v>
      </c>
    </row>
    <row r="144" spans="1:14" ht="14.45" customHeight="1" x14ac:dyDescent="0.2">
      <c r="A144" s="729" t="s">
        <v>585</v>
      </c>
      <c r="B144" s="730" t="s">
        <v>586</v>
      </c>
      <c r="C144" s="731" t="s">
        <v>607</v>
      </c>
      <c r="D144" s="732" t="s">
        <v>608</v>
      </c>
      <c r="E144" s="733">
        <v>50113001</v>
      </c>
      <c r="F144" s="732" t="s">
        <v>616</v>
      </c>
      <c r="G144" s="731" t="s">
        <v>617</v>
      </c>
      <c r="H144" s="731">
        <v>921573</v>
      </c>
      <c r="I144" s="731">
        <v>0</v>
      </c>
      <c r="J144" s="731" t="s">
        <v>816</v>
      </c>
      <c r="K144" s="731" t="s">
        <v>329</v>
      </c>
      <c r="L144" s="734">
        <v>347.14912263895485</v>
      </c>
      <c r="M144" s="734">
        <v>3</v>
      </c>
      <c r="N144" s="735">
        <v>1041.4473679168646</v>
      </c>
    </row>
    <row r="145" spans="1:14" ht="14.45" customHeight="1" x14ac:dyDescent="0.2">
      <c r="A145" s="729" t="s">
        <v>585</v>
      </c>
      <c r="B145" s="730" t="s">
        <v>586</v>
      </c>
      <c r="C145" s="731" t="s">
        <v>607</v>
      </c>
      <c r="D145" s="732" t="s">
        <v>608</v>
      </c>
      <c r="E145" s="733">
        <v>50113001</v>
      </c>
      <c r="F145" s="732" t="s">
        <v>616</v>
      </c>
      <c r="G145" s="731" t="s">
        <v>617</v>
      </c>
      <c r="H145" s="731">
        <v>921319</v>
      </c>
      <c r="I145" s="731">
        <v>0</v>
      </c>
      <c r="J145" s="731" t="s">
        <v>817</v>
      </c>
      <c r="K145" s="731" t="s">
        <v>329</v>
      </c>
      <c r="L145" s="734">
        <v>46.854718044923452</v>
      </c>
      <c r="M145" s="734">
        <v>33</v>
      </c>
      <c r="N145" s="735">
        <v>1546.2056954824739</v>
      </c>
    </row>
    <row r="146" spans="1:14" ht="14.45" customHeight="1" x14ac:dyDescent="0.2">
      <c r="A146" s="729" t="s">
        <v>585</v>
      </c>
      <c r="B146" s="730" t="s">
        <v>586</v>
      </c>
      <c r="C146" s="731" t="s">
        <v>607</v>
      </c>
      <c r="D146" s="732" t="s">
        <v>608</v>
      </c>
      <c r="E146" s="733">
        <v>50113001</v>
      </c>
      <c r="F146" s="732" t="s">
        <v>616</v>
      </c>
      <c r="G146" s="731" t="s">
        <v>617</v>
      </c>
      <c r="H146" s="731">
        <v>921184</v>
      </c>
      <c r="I146" s="731">
        <v>0</v>
      </c>
      <c r="J146" s="731" t="s">
        <v>818</v>
      </c>
      <c r="K146" s="731" t="s">
        <v>329</v>
      </c>
      <c r="L146" s="734">
        <v>114.14953886886276</v>
      </c>
      <c r="M146" s="734">
        <v>3</v>
      </c>
      <c r="N146" s="735">
        <v>342.4486166065883</v>
      </c>
    </row>
    <row r="147" spans="1:14" ht="14.45" customHeight="1" x14ac:dyDescent="0.2">
      <c r="A147" s="729" t="s">
        <v>585</v>
      </c>
      <c r="B147" s="730" t="s">
        <v>586</v>
      </c>
      <c r="C147" s="731" t="s">
        <v>607</v>
      </c>
      <c r="D147" s="732" t="s">
        <v>608</v>
      </c>
      <c r="E147" s="733">
        <v>50113001</v>
      </c>
      <c r="F147" s="732" t="s">
        <v>616</v>
      </c>
      <c r="G147" s="731" t="s">
        <v>617</v>
      </c>
      <c r="H147" s="731">
        <v>848371</v>
      </c>
      <c r="I147" s="731">
        <v>0</v>
      </c>
      <c r="J147" s="731" t="s">
        <v>819</v>
      </c>
      <c r="K147" s="731" t="s">
        <v>329</v>
      </c>
      <c r="L147" s="734">
        <v>66.45</v>
      </c>
      <c r="M147" s="734">
        <v>1</v>
      </c>
      <c r="N147" s="735">
        <v>66.45</v>
      </c>
    </row>
    <row r="148" spans="1:14" ht="14.45" customHeight="1" x14ac:dyDescent="0.2">
      <c r="A148" s="729" t="s">
        <v>585</v>
      </c>
      <c r="B148" s="730" t="s">
        <v>586</v>
      </c>
      <c r="C148" s="731" t="s">
        <v>607</v>
      </c>
      <c r="D148" s="732" t="s">
        <v>608</v>
      </c>
      <c r="E148" s="733">
        <v>50113001</v>
      </c>
      <c r="F148" s="732" t="s">
        <v>616</v>
      </c>
      <c r="G148" s="731" t="s">
        <v>617</v>
      </c>
      <c r="H148" s="731">
        <v>189997</v>
      </c>
      <c r="I148" s="731">
        <v>89997</v>
      </c>
      <c r="J148" s="731" t="s">
        <v>663</v>
      </c>
      <c r="K148" s="731" t="s">
        <v>664</v>
      </c>
      <c r="L148" s="734">
        <v>191.05999999999997</v>
      </c>
      <c r="M148" s="734">
        <v>12</v>
      </c>
      <c r="N148" s="735">
        <v>2292.7199999999998</v>
      </c>
    </row>
    <row r="149" spans="1:14" ht="14.45" customHeight="1" x14ac:dyDescent="0.2">
      <c r="A149" s="729" t="s">
        <v>585</v>
      </c>
      <c r="B149" s="730" t="s">
        <v>586</v>
      </c>
      <c r="C149" s="731" t="s">
        <v>607</v>
      </c>
      <c r="D149" s="732" t="s">
        <v>608</v>
      </c>
      <c r="E149" s="733">
        <v>50113001</v>
      </c>
      <c r="F149" s="732" t="s">
        <v>616</v>
      </c>
      <c r="G149" s="731" t="s">
        <v>617</v>
      </c>
      <c r="H149" s="731">
        <v>218233</v>
      </c>
      <c r="I149" s="731">
        <v>218233</v>
      </c>
      <c r="J149" s="731" t="s">
        <v>820</v>
      </c>
      <c r="K149" s="731" t="s">
        <v>821</v>
      </c>
      <c r="L149" s="734">
        <v>60.139999999999993</v>
      </c>
      <c r="M149" s="734">
        <v>1</v>
      </c>
      <c r="N149" s="735">
        <v>60.139999999999993</v>
      </c>
    </row>
    <row r="150" spans="1:14" ht="14.45" customHeight="1" x14ac:dyDescent="0.2">
      <c r="A150" s="729" t="s">
        <v>585</v>
      </c>
      <c r="B150" s="730" t="s">
        <v>586</v>
      </c>
      <c r="C150" s="731" t="s">
        <v>607</v>
      </c>
      <c r="D150" s="732" t="s">
        <v>608</v>
      </c>
      <c r="E150" s="733">
        <v>50113001</v>
      </c>
      <c r="F150" s="732" t="s">
        <v>616</v>
      </c>
      <c r="G150" s="731" t="s">
        <v>617</v>
      </c>
      <c r="H150" s="731">
        <v>184449</v>
      </c>
      <c r="I150" s="731">
        <v>84449</v>
      </c>
      <c r="J150" s="731" t="s">
        <v>822</v>
      </c>
      <c r="K150" s="731" t="s">
        <v>823</v>
      </c>
      <c r="L150" s="734">
        <v>86.973333333333343</v>
      </c>
      <c r="M150" s="734">
        <v>6</v>
      </c>
      <c r="N150" s="735">
        <v>521.84</v>
      </c>
    </row>
    <row r="151" spans="1:14" ht="14.45" customHeight="1" x14ac:dyDescent="0.2">
      <c r="A151" s="729" t="s">
        <v>585</v>
      </c>
      <c r="B151" s="730" t="s">
        <v>586</v>
      </c>
      <c r="C151" s="731" t="s">
        <v>607</v>
      </c>
      <c r="D151" s="732" t="s">
        <v>608</v>
      </c>
      <c r="E151" s="733">
        <v>50113001</v>
      </c>
      <c r="F151" s="732" t="s">
        <v>616</v>
      </c>
      <c r="G151" s="731" t="s">
        <v>617</v>
      </c>
      <c r="H151" s="731">
        <v>231541</v>
      </c>
      <c r="I151" s="731">
        <v>231541</v>
      </c>
      <c r="J151" s="731" t="s">
        <v>824</v>
      </c>
      <c r="K151" s="731" t="s">
        <v>825</v>
      </c>
      <c r="L151" s="734">
        <v>80.690000000000026</v>
      </c>
      <c r="M151" s="734">
        <v>16</v>
      </c>
      <c r="N151" s="735">
        <v>1291.0400000000004</v>
      </c>
    </row>
    <row r="152" spans="1:14" ht="14.45" customHeight="1" x14ac:dyDescent="0.2">
      <c r="A152" s="729" t="s">
        <v>585</v>
      </c>
      <c r="B152" s="730" t="s">
        <v>586</v>
      </c>
      <c r="C152" s="731" t="s">
        <v>607</v>
      </c>
      <c r="D152" s="732" t="s">
        <v>608</v>
      </c>
      <c r="E152" s="733">
        <v>50113001</v>
      </c>
      <c r="F152" s="732" t="s">
        <v>616</v>
      </c>
      <c r="G152" s="731" t="s">
        <v>617</v>
      </c>
      <c r="H152" s="731">
        <v>116595</v>
      </c>
      <c r="I152" s="731">
        <v>16595</v>
      </c>
      <c r="J152" s="731" t="s">
        <v>826</v>
      </c>
      <c r="K152" s="731" t="s">
        <v>827</v>
      </c>
      <c r="L152" s="734">
        <v>93.29000000000002</v>
      </c>
      <c r="M152" s="734">
        <v>4</v>
      </c>
      <c r="N152" s="735">
        <v>373.16000000000008</v>
      </c>
    </row>
    <row r="153" spans="1:14" ht="14.45" customHeight="1" x14ac:dyDescent="0.2">
      <c r="A153" s="729" t="s">
        <v>585</v>
      </c>
      <c r="B153" s="730" t="s">
        <v>586</v>
      </c>
      <c r="C153" s="731" t="s">
        <v>607</v>
      </c>
      <c r="D153" s="732" t="s">
        <v>608</v>
      </c>
      <c r="E153" s="733">
        <v>50113001</v>
      </c>
      <c r="F153" s="732" t="s">
        <v>616</v>
      </c>
      <c r="G153" s="731" t="s">
        <v>617</v>
      </c>
      <c r="H153" s="731">
        <v>102684</v>
      </c>
      <c r="I153" s="731">
        <v>2684</v>
      </c>
      <c r="J153" s="731" t="s">
        <v>828</v>
      </c>
      <c r="K153" s="731" t="s">
        <v>829</v>
      </c>
      <c r="L153" s="734">
        <v>133.22666666666669</v>
      </c>
      <c r="M153" s="734">
        <v>6</v>
      </c>
      <c r="N153" s="735">
        <v>799.36000000000013</v>
      </c>
    </row>
    <row r="154" spans="1:14" ht="14.45" customHeight="1" x14ac:dyDescent="0.2">
      <c r="A154" s="729" t="s">
        <v>585</v>
      </c>
      <c r="B154" s="730" t="s">
        <v>586</v>
      </c>
      <c r="C154" s="731" t="s">
        <v>607</v>
      </c>
      <c r="D154" s="732" t="s">
        <v>608</v>
      </c>
      <c r="E154" s="733">
        <v>50113001</v>
      </c>
      <c r="F154" s="732" t="s">
        <v>616</v>
      </c>
      <c r="G154" s="731" t="s">
        <v>694</v>
      </c>
      <c r="H154" s="731">
        <v>239964</v>
      </c>
      <c r="I154" s="731">
        <v>239964</v>
      </c>
      <c r="J154" s="731" t="s">
        <v>830</v>
      </c>
      <c r="K154" s="731" t="s">
        <v>831</v>
      </c>
      <c r="L154" s="734">
        <v>121.09901234567901</v>
      </c>
      <c r="M154" s="734">
        <v>20</v>
      </c>
      <c r="N154" s="735">
        <v>2421.9802469135802</v>
      </c>
    </row>
    <row r="155" spans="1:14" ht="14.45" customHeight="1" x14ac:dyDescent="0.2">
      <c r="A155" s="729" t="s">
        <v>585</v>
      </c>
      <c r="B155" s="730" t="s">
        <v>586</v>
      </c>
      <c r="C155" s="731" t="s">
        <v>607</v>
      </c>
      <c r="D155" s="732" t="s">
        <v>608</v>
      </c>
      <c r="E155" s="733">
        <v>50113001</v>
      </c>
      <c r="F155" s="732" t="s">
        <v>616</v>
      </c>
      <c r="G155" s="731" t="s">
        <v>617</v>
      </c>
      <c r="H155" s="731">
        <v>501044</v>
      </c>
      <c r="I155" s="731">
        <v>0</v>
      </c>
      <c r="J155" s="731" t="s">
        <v>832</v>
      </c>
      <c r="K155" s="731" t="s">
        <v>833</v>
      </c>
      <c r="L155" s="734">
        <v>0.28240000000000004</v>
      </c>
      <c r="M155" s="734">
        <v>10</v>
      </c>
      <c r="N155" s="735">
        <v>2.8240000000000003</v>
      </c>
    </row>
    <row r="156" spans="1:14" ht="14.45" customHeight="1" x14ac:dyDescent="0.2">
      <c r="A156" s="729" t="s">
        <v>585</v>
      </c>
      <c r="B156" s="730" t="s">
        <v>586</v>
      </c>
      <c r="C156" s="731" t="s">
        <v>607</v>
      </c>
      <c r="D156" s="732" t="s">
        <v>608</v>
      </c>
      <c r="E156" s="733">
        <v>50113001</v>
      </c>
      <c r="F156" s="732" t="s">
        <v>616</v>
      </c>
      <c r="G156" s="731" t="s">
        <v>617</v>
      </c>
      <c r="H156" s="731">
        <v>118656</v>
      </c>
      <c r="I156" s="731">
        <v>118656</v>
      </c>
      <c r="J156" s="731" t="s">
        <v>834</v>
      </c>
      <c r="K156" s="731" t="s">
        <v>835</v>
      </c>
      <c r="L156" s="734">
        <v>654.83000000000004</v>
      </c>
      <c r="M156" s="734">
        <v>2</v>
      </c>
      <c r="N156" s="735">
        <v>1309.6600000000001</v>
      </c>
    </row>
    <row r="157" spans="1:14" ht="14.45" customHeight="1" x14ac:dyDescent="0.2">
      <c r="A157" s="729" t="s">
        <v>585</v>
      </c>
      <c r="B157" s="730" t="s">
        <v>586</v>
      </c>
      <c r="C157" s="731" t="s">
        <v>607</v>
      </c>
      <c r="D157" s="732" t="s">
        <v>608</v>
      </c>
      <c r="E157" s="733">
        <v>50113001</v>
      </c>
      <c r="F157" s="732" t="s">
        <v>616</v>
      </c>
      <c r="G157" s="731" t="s">
        <v>617</v>
      </c>
      <c r="H157" s="731">
        <v>119686</v>
      </c>
      <c r="I157" s="731">
        <v>119686</v>
      </c>
      <c r="J157" s="731" t="s">
        <v>665</v>
      </c>
      <c r="K157" s="731" t="s">
        <v>666</v>
      </c>
      <c r="L157" s="734">
        <v>74.894444444444446</v>
      </c>
      <c r="M157" s="734">
        <v>9</v>
      </c>
      <c r="N157" s="735">
        <v>674.05000000000007</v>
      </c>
    </row>
    <row r="158" spans="1:14" ht="14.45" customHeight="1" x14ac:dyDescent="0.2">
      <c r="A158" s="729" t="s">
        <v>585</v>
      </c>
      <c r="B158" s="730" t="s">
        <v>586</v>
      </c>
      <c r="C158" s="731" t="s">
        <v>607</v>
      </c>
      <c r="D158" s="732" t="s">
        <v>608</v>
      </c>
      <c r="E158" s="733">
        <v>50113001</v>
      </c>
      <c r="F158" s="732" t="s">
        <v>616</v>
      </c>
      <c r="G158" s="731" t="s">
        <v>617</v>
      </c>
      <c r="H158" s="731">
        <v>239549</v>
      </c>
      <c r="I158" s="731">
        <v>239549</v>
      </c>
      <c r="J158" s="731" t="s">
        <v>836</v>
      </c>
      <c r="K158" s="731" t="s">
        <v>837</v>
      </c>
      <c r="L158" s="734">
        <v>56.730000000000004</v>
      </c>
      <c r="M158" s="734">
        <v>5</v>
      </c>
      <c r="N158" s="735">
        <v>283.65000000000003</v>
      </c>
    </row>
    <row r="159" spans="1:14" ht="14.45" customHeight="1" x14ac:dyDescent="0.2">
      <c r="A159" s="729" t="s">
        <v>585</v>
      </c>
      <c r="B159" s="730" t="s">
        <v>586</v>
      </c>
      <c r="C159" s="731" t="s">
        <v>607</v>
      </c>
      <c r="D159" s="732" t="s">
        <v>608</v>
      </c>
      <c r="E159" s="733">
        <v>50113001</v>
      </c>
      <c r="F159" s="732" t="s">
        <v>616</v>
      </c>
      <c r="G159" s="731" t="s">
        <v>617</v>
      </c>
      <c r="H159" s="731">
        <v>498745</v>
      </c>
      <c r="I159" s="731">
        <v>9999999</v>
      </c>
      <c r="J159" s="731" t="s">
        <v>838</v>
      </c>
      <c r="K159" s="731" t="s">
        <v>839</v>
      </c>
      <c r="L159" s="734">
        <v>855.78</v>
      </c>
      <c r="M159" s="734">
        <v>1</v>
      </c>
      <c r="N159" s="735">
        <v>855.78</v>
      </c>
    </row>
    <row r="160" spans="1:14" ht="14.45" customHeight="1" x14ac:dyDescent="0.2">
      <c r="A160" s="729" t="s">
        <v>585</v>
      </c>
      <c r="B160" s="730" t="s">
        <v>586</v>
      </c>
      <c r="C160" s="731" t="s">
        <v>607</v>
      </c>
      <c r="D160" s="732" t="s">
        <v>608</v>
      </c>
      <c r="E160" s="733">
        <v>50113001</v>
      </c>
      <c r="F160" s="732" t="s">
        <v>616</v>
      </c>
      <c r="G160" s="731" t="s">
        <v>617</v>
      </c>
      <c r="H160" s="731">
        <v>848241</v>
      </c>
      <c r="I160" s="731">
        <v>107854</v>
      </c>
      <c r="J160" s="731" t="s">
        <v>667</v>
      </c>
      <c r="K160" s="731" t="s">
        <v>668</v>
      </c>
      <c r="L160" s="734">
        <v>1859.39</v>
      </c>
      <c r="M160" s="734">
        <v>1</v>
      </c>
      <c r="N160" s="735">
        <v>1859.39</v>
      </c>
    </row>
    <row r="161" spans="1:14" ht="14.45" customHeight="1" x14ac:dyDescent="0.2">
      <c r="A161" s="729" t="s">
        <v>585</v>
      </c>
      <c r="B161" s="730" t="s">
        <v>586</v>
      </c>
      <c r="C161" s="731" t="s">
        <v>607</v>
      </c>
      <c r="D161" s="732" t="s">
        <v>608</v>
      </c>
      <c r="E161" s="733">
        <v>50113001</v>
      </c>
      <c r="F161" s="732" t="s">
        <v>616</v>
      </c>
      <c r="G161" s="731" t="s">
        <v>617</v>
      </c>
      <c r="H161" s="731">
        <v>994031</v>
      </c>
      <c r="I161" s="731">
        <v>0</v>
      </c>
      <c r="J161" s="731" t="s">
        <v>840</v>
      </c>
      <c r="K161" s="731" t="s">
        <v>329</v>
      </c>
      <c r="L161" s="734">
        <v>1.0000000000000002E-2</v>
      </c>
      <c r="M161" s="734">
        <v>8</v>
      </c>
      <c r="N161" s="735">
        <v>8.0000000000000016E-2</v>
      </c>
    </row>
    <row r="162" spans="1:14" ht="14.45" customHeight="1" x14ac:dyDescent="0.2">
      <c r="A162" s="729" t="s">
        <v>585</v>
      </c>
      <c r="B162" s="730" t="s">
        <v>586</v>
      </c>
      <c r="C162" s="731" t="s">
        <v>607</v>
      </c>
      <c r="D162" s="732" t="s">
        <v>608</v>
      </c>
      <c r="E162" s="733">
        <v>50113001</v>
      </c>
      <c r="F162" s="732" t="s">
        <v>616</v>
      </c>
      <c r="G162" s="731" t="s">
        <v>617</v>
      </c>
      <c r="H162" s="731">
        <v>226002</v>
      </c>
      <c r="I162" s="731">
        <v>226002</v>
      </c>
      <c r="J162" s="731" t="s">
        <v>841</v>
      </c>
      <c r="K162" s="731" t="s">
        <v>842</v>
      </c>
      <c r="L162" s="734">
        <v>682.53000000000009</v>
      </c>
      <c r="M162" s="734">
        <v>1</v>
      </c>
      <c r="N162" s="735">
        <v>682.53000000000009</v>
      </c>
    </row>
    <row r="163" spans="1:14" ht="14.45" customHeight="1" x14ac:dyDescent="0.2">
      <c r="A163" s="729" t="s">
        <v>585</v>
      </c>
      <c r="B163" s="730" t="s">
        <v>586</v>
      </c>
      <c r="C163" s="731" t="s">
        <v>607</v>
      </c>
      <c r="D163" s="732" t="s">
        <v>608</v>
      </c>
      <c r="E163" s="733">
        <v>50113001</v>
      </c>
      <c r="F163" s="732" t="s">
        <v>616</v>
      </c>
      <c r="G163" s="731" t="s">
        <v>694</v>
      </c>
      <c r="H163" s="731">
        <v>100536</v>
      </c>
      <c r="I163" s="731">
        <v>536</v>
      </c>
      <c r="J163" s="731" t="s">
        <v>843</v>
      </c>
      <c r="K163" s="731" t="s">
        <v>621</v>
      </c>
      <c r="L163" s="734">
        <v>139.67714285714285</v>
      </c>
      <c r="M163" s="734">
        <v>28</v>
      </c>
      <c r="N163" s="735">
        <v>3910.9599999999996</v>
      </c>
    </row>
    <row r="164" spans="1:14" ht="14.45" customHeight="1" x14ac:dyDescent="0.2">
      <c r="A164" s="729" t="s">
        <v>585</v>
      </c>
      <c r="B164" s="730" t="s">
        <v>586</v>
      </c>
      <c r="C164" s="731" t="s">
        <v>607</v>
      </c>
      <c r="D164" s="732" t="s">
        <v>608</v>
      </c>
      <c r="E164" s="733">
        <v>50113001</v>
      </c>
      <c r="F164" s="732" t="s">
        <v>616</v>
      </c>
      <c r="G164" s="731" t="s">
        <v>694</v>
      </c>
      <c r="H164" s="731">
        <v>216900</v>
      </c>
      <c r="I164" s="731">
        <v>216900</v>
      </c>
      <c r="J164" s="731" t="s">
        <v>844</v>
      </c>
      <c r="K164" s="731" t="s">
        <v>845</v>
      </c>
      <c r="L164" s="734">
        <v>700.57</v>
      </c>
      <c r="M164" s="734">
        <v>4</v>
      </c>
      <c r="N164" s="735">
        <v>2802.28</v>
      </c>
    </row>
    <row r="165" spans="1:14" ht="14.45" customHeight="1" x14ac:dyDescent="0.2">
      <c r="A165" s="729" t="s">
        <v>585</v>
      </c>
      <c r="B165" s="730" t="s">
        <v>586</v>
      </c>
      <c r="C165" s="731" t="s">
        <v>607</v>
      </c>
      <c r="D165" s="732" t="s">
        <v>608</v>
      </c>
      <c r="E165" s="733">
        <v>50113001</v>
      </c>
      <c r="F165" s="732" t="s">
        <v>616</v>
      </c>
      <c r="G165" s="731" t="s">
        <v>694</v>
      </c>
      <c r="H165" s="731">
        <v>107981</v>
      </c>
      <c r="I165" s="731">
        <v>7981</v>
      </c>
      <c r="J165" s="731" t="s">
        <v>846</v>
      </c>
      <c r="K165" s="731" t="s">
        <v>847</v>
      </c>
      <c r="L165" s="734">
        <v>41.88</v>
      </c>
      <c r="M165" s="734">
        <v>1</v>
      </c>
      <c r="N165" s="735">
        <v>41.88</v>
      </c>
    </row>
    <row r="166" spans="1:14" ht="14.45" customHeight="1" x14ac:dyDescent="0.2">
      <c r="A166" s="729" t="s">
        <v>585</v>
      </c>
      <c r="B166" s="730" t="s">
        <v>586</v>
      </c>
      <c r="C166" s="731" t="s">
        <v>607</v>
      </c>
      <c r="D166" s="732" t="s">
        <v>608</v>
      </c>
      <c r="E166" s="733">
        <v>50113001</v>
      </c>
      <c r="F166" s="732" t="s">
        <v>616</v>
      </c>
      <c r="G166" s="731" t="s">
        <v>617</v>
      </c>
      <c r="H166" s="731">
        <v>237376</v>
      </c>
      <c r="I166" s="731">
        <v>237376</v>
      </c>
      <c r="J166" s="731" t="s">
        <v>848</v>
      </c>
      <c r="K166" s="731" t="s">
        <v>849</v>
      </c>
      <c r="L166" s="734">
        <v>110.435</v>
      </c>
      <c r="M166" s="734">
        <v>2</v>
      </c>
      <c r="N166" s="735">
        <v>220.87</v>
      </c>
    </row>
    <row r="167" spans="1:14" ht="14.45" customHeight="1" x14ac:dyDescent="0.2">
      <c r="A167" s="729" t="s">
        <v>585</v>
      </c>
      <c r="B167" s="730" t="s">
        <v>586</v>
      </c>
      <c r="C167" s="731" t="s">
        <v>607</v>
      </c>
      <c r="D167" s="732" t="s">
        <v>608</v>
      </c>
      <c r="E167" s="733">
        <v>50113001</v>
      </c>
      <c r="F167" s="732" t="s">
        <v>616</v>
      </c>
      <c r="G167" s="731" t="s">
        <v>617</v>
      </c>
      <c r="H167" s="731">
        <v>994414</v>
      </c>
      <c r="I167" s="731">
        <v>0</v>
      </c>
      <c r="J167" s="731" t="s">
        <v>850</v>
      </c>
      <c r="K167" s="731" t="s">
        <v>329</v>
      </c>
      <c r="L167" s="734">
        <v>449.32</v>
      </c>
      <c r="M167" s="734">
        <v>2</v>
      </c>
      <c r="N167" s="735">
        <v>898.64</v>
      </c>
    </row>
    <row r="168" spans="1:14" ht="14.45" customHeight="1" x14ac:dyDescent="0.2">
      <c r="A168" s="729" t="s">
        <v>585</v>
      </c>
      <c r="B168" s="730" t="s">
        <v>586</v>
      </c>
      <c r="C168" s="731" t="s">
        <v>607</v>
      </c>
      <c r="D168" s="732" t="s">
        <v>608</v>
      </c>
      <c r="E168" s="733">
        <v>50113001</v>
      </c>
      <c r="F168" s="732" t="s">
        <v>616</v>
      </c>
      <c r="G168" s="731" t="s">
        <v>617</v>
      </c>
      <c r="H168" s="731">
        <v>100874</v>
      </c>
      <c r="I168" s="731">
        <v>874</v>
      </c>
      <c r="J168" s="731" t="s">
        <v>851</v>
      </c>
      <c r="K168" s="731" t="s">
        <v>686</v>
      </c>
      <c r="L168" s="734">
        <v>91.589090909090913</v>
      </c>
      <c r="M168" s="734">
        <v>11</v>
      </c>
      <c r="N168" s="735">
        <v>1007.48</v>
      </c>
    </row>
    <row r="169" spans="1:14" ht="14.45" customHeight="1" x14ac:dyDescent="0.2">
      <c r="A169" s="729" t="s">
        <v>585</v>
      </c>
      <c r="B169" s="730" t="s">
        <v>586</v>
      </c>
      <c r="C169" s="731" t="s">
        <v>607</v>
      </c>
      <c r="D169" s="732" t="s">
        <v>608</v>
      </c>
      <c r="E169" s="733">
        <v>50113001</v>
      </c>
      <c r="F169" s="732" t="s">
        <v>616</v>
      </c>
      <c r="G169" s="731" t="s">
        <v>617</v>
      </c>
      <c r="H169" s="731">
        <v>102668</v>
      </c>
      <c r="I169" s="731">
        <v>2668</v>
      </c>
      <c r="J169" s="731" t="s">
        <v>852</v>
      </c>
      <c r="K169" s="731" t="s">
        <v>853</v>
      </c>
      <c r="L169" s="734">
        <v>33.222499999999997</v>
      </c>
      <c r="M169" s="734">
        <v>4</v>
      </c>
      <c r="N169" s="735">
        <v>132.88999999999999</v>
      </c>
    </row>
    <row r="170" spans="1:14" ht="14.45" customHeight="1" x14ac:dyDescent="0.2">
      <c r="A170" s="729" t="s">
        <v>585</v>
      </c>
      <c r="B170" s="730" t="s">
        <v>586</v>
      </c>
      <c r="C170" s="731" t="s">
        <v>607</v>
      </c>
      <c r="D170" s="732" t="s">
        <v>608</v>
      </c>
      <c r="E170" s="733">
        <v>50113001</v>
      </c>
      <c r="F170" s="732" t="s">
        <v>616</v>
      </c>
      <c r="G170" s="731" t="s">
        <v>617</v>
      </c>
      <c r="H170" s="731">
        <v>200863</v>
      </c>
      <c r="I170" s="731">
        <v>200863</v>
      </c>
      <c r="J170" s="731" t="s">
        <v>669</v>
      </c>
      <c r="K170" s="731" t="s">
        <v>670</v>
      </c>
      <c r="L170" s="734">
        <v>85.648666932229844</v>
      </c>
      <c r="M170" s="734">
        <v>60</v>
      </c>
      <c r="N170" s="735">
        <v>5138.9200159337906</v>
      </c>
    </row>
    <row r="171" spans="1:14" ht="14.45" customHeight="1" x14ac:dyDescent="0.2">
      <c r="A171" s="729" t="s">
        <v>585</v>
      </c>
      <c r="B171" s="730" t="s">
        <v>586</v>
      </c>
      <c r="C171" s="731" t="s">
        <v>607</v>
      </c>
      <c r="D171" s="732" t="s">
        <v>608</v>
      </c>
      <c r="E171" s="733">
        <v>50113001</v>
      </c>
      <c r="F171" s="732" t="s">
        <v>616</v>
      </c>
      <c r="G171" s="731" t="s">
        <v>617</v>
      </c>
      <c r="H171" s="731">
        <v>246111</v>
      </c>
      <c r="I171" s="731">
        <v>246111</v>
      </c>
      <c r="J171" s="731" t="s">
        <v>669</v>
      </c>
      <c r="K171" s="731" t="s">
        <v>671</v>
      </c>
      <c r="L171" s="734">
        <v>89.17</v>
      </c>
      <c r="M171" s="734">
        <v>3</v>
      </c>
      <c r="N171" s="735">
        <v>267.51</v>
      </c>
    </row>
    <row r="172" spans="1:14" ht="14.45" customHeight="1" x14ac:dyDescent="0.2">
      <c r="A172" s="729" t="s">
        <v>585</v>
      </c>
      <c r="B172" s="730" t="s">
        <v>586</v>
      </c>
      <c r="C172" s="731" t="s">
        <v>607</v>
      </c>
      <c r="D172" s="732" t="s">
        <v>608</v>
      </c>
      <c r="E172" s="733">
        <v>50113001</v>
      </c>
      <c r="F172" s="732" t="s">
        <v>616</v>
      </c>
      <c r="G172" s="731" t="s">
        <v>617</v>
      </c>
      <c r="H172" s="731">
        <v>100876</v>
      </c>
      <c r="I172" s="731">
        <v>876</v>
      </c>
      <c r="J172" s="731" t="s">
        <v>669</v>
      </c>
      <c r="K172" s="731" t="s">
        <v>686</v>
      </c>
      <c r="L172" s="734">
        <v>85.51</v>
      </c>
      <c r="M172" s="734">
        <v>2</v>
      </c>
      <c r="N172" s="735">
        <v>171.02</v>
      </c>
    </row>
    <row r="173" spans="1:14" ht="14.45" customHeight="1" x14ac:dyDescent="0.2">
      <c r="A173" s="729" t="s">
        <v>585</v>
      </c>
      <c r="B173" s="730" t="s">
        <v>586</v>
      </c>
      <c r="C173" s="731" t="s">
        <v>607</v>
      </c>
      <c r="D173" s="732" t="s">
        <v>608</v>
      </c>
      <c r="E173" s="733">
        <v>50113001</v>
      </c>
      <c r="F173" s="732" t="s">
        <v>616</v>
      </c>
      <c r="G173" s="731" t="s">
        <v>329</v>
      </c>
      <c r="H173" s="731">
        <v>24001</v>
      </c>
      <c r="I173" s="731">
        <v>24001</v>
      </c>
      <c r="J173" s="731" t="s">
        <v>854</v>
      </c>
      <c r="K173" s="731" t="s">
        <v>855</v>
      </c>
      <c r="L173" s="734">
        <v>22</v>
      </c>
      <c r="M173" s="734">
        <v>14</v>
      </c>
      <c r="N173" s="735">
        <v>308</v>
      </c>
    </row>
    <row r="174" spans="1:14" ht="14.45" customHeight="1" x14ac:dyDescent="0.2">
      <c r="A174" s="729" t="s">
        <v>585</v>
      </c>
      <c r="B174" s="730" t="s">
        <v>586</v>
      </c>
      <c r="C174" s="731" t="s">
        <v>607</v>
      </c>
      <c r="D174" s="732" t="s">
        <v>608</v>
      </c>
      <c r="E174" s="733">
        <v>50113001</v>
      </c>
      <c r="F174" s="732" t="s">
        <v>616</v>
      </c>
      <c r="G174" s="731" t="s">
        <v>694</v>
      </c>
      <c r="H174" s="731">
        <v>157871</v>
      </c>
      <c r="I174" s="731">
        <v>157871</v>
      </c>
      <c r="J174" s="731" t="s">
        <v>856</v>
      </c>
      <c r="K174" s="731" t="s">
        <v>857</v>
      </c>
      <c r="L174" s="734">
        <v>398.98666666666662</v>
      </c>
      <c r="M174" s="734">
        <v>6</v>
      </c>
      <c r="N174" s="735">
        <v>2393.9199999999996</v>
      </c>
    </row>
    <row r="175" spans="1:14" ht="14.45" customHeight="1" x14ac:dyDescent="0.2">
      <c r="A175" s="729" t="s">
        <v>585</v>
      </c>
      <c r="B175" s="730" t="s">
        <v>586</v>
      </c>
      <c r="C175" s="731" t="s">
        <v>607</v>
      </c>
      <c r="D175" s="732" t="s">
        <v>608</v>
      </c>
      <c r="E175" s="733">
        <v>50113001</v>
      </c>
      <c r="F175" s="732" t="s">
        <v>616</v>
      </c>
      <c r="G175" s="731" t="s">
        <v>617</v>
      </c>
      <c r="H175" s="731">
        <v>167679</v>
      </c>
      <c r="I175" s="731">
        <v>167679</v>
      </c>
      <c r="J175" s="731" t="s">
        <v>858</v>
      </c>
      <c r="K175" s="731" t="s">
        <v>859</v>
      </c>
      <c r="L175" s="734">
        <v>7060.4809999999998</v>
      </c>
      <c r="M175" s="734">
        <v>20</v>
      </c>
      <c r="N175" s="735">
        <v>141209.62</v>
      </c>
    </row>
    <row r="176" spans="1:14" ht="14.45" customHeight="1" x14ac:dyDescent="0.2">
      <c r="A176" s="729" t="s">
        <v>585</v>
      </c>
      <c r="B176" s="730" t="s">
        <v>586</v>
      </c>
      <c r="C176" s="731" t="s">
        <v>607</v>
      </c>
      <c r="D176" s="732" t="s">
        <v>608</v>
      </c>
      <c r="E176" s="733">
        <v>50113001</v>
      </c>
      <c r="F176" s="732" t="s">
        <v>616</v>
      </c>
      <c r="G176" s="731" t="s">
        <v>617</v>
      </c>
      <c r="H176" s="731">
        <v>11670</v>
      </c>
      <c r="I176" s="731">
        <v>11670</v>
      </c>
      <c r="J176" s="731" t="s">
        <v>860</v>
      </c>
      <c r="K176" s="731" t="s">
        <v>861</v>
      </c>
      <c r="L176" s="734">
        <v>352</v>
      </c>
      <c r="M176" s="734">
        <v>5</v>
      </c>
      <c r="N176" s="735">
        <v>1760</v>
      </c>
    </row>
    <row r="177" spans="1:14" ht="14.45" customHeight="1" x14ac:dyDescent="0.2">
      <c r="A177" s="729" t="s">
        <v>585</v>
      </c>
      <c r="B177" s="730" t="s">
        <v>586</v>
      </c>
      <c r="C177" s="731" t="s">
        <v>607</v>
      </c>
      <c r="D177" s="732" t="s">
        <v>608</v>
      </c>
      <c r="E177" s="733">
        <v>50113001</v>
      </c>
      <c r="F177" s="732" t="s">
        <v>616</v>
      </c>
      <c r="G177" s="731" t="s">
        <v>617</v>
      </c>
      <c r="H177" s="731">
        <v>849310</v>
      </c>
      <c r="I177" s="731">
        <v>126689</v>
      </c>
      <c r="J177" s="731" t="s">
        <v>862</v>
      </c>
      <c r="K177" s="731" t="s">
        <v>863</v>
      </c>
      <c r="L177" s="734">
        <v>232.23011904761907</v>
      </c>
      <c r="M177" s="734">
        <v>14</v>
      </c>
      <c r="N177" s="735">
        <v>3251.2216666666668</v>
      </c>
    </row>
    <row r="178" spans="1:14" ht="14.45" customHeight="1" x14ac:dyDescent="0.2">
      <c r="A178" s="729" t="s">
        <v>585</v>
      </c>
      <c r="B178" s="730" t="s">
        <v>586</v>
      </c>
      <c r="C178" s="731" t="s">
        <v>607</v>
      </c>
      <c r="D178" s="732" t="s">
        <v>608</v>
      </c>
      <c r="E178" s="733">
        <v>50113001</v>
      </c>
      <c r="F178" s="732" t="s">
        <v>616</v>
      </c>
      <c r="G178" s="731" t="s">
        <v>617</v>
      </c>
      <c r="H178" s="731">
        <v>250292</v>
      </c>
      <c r="I178" s="731">
        <v>250292</v>
      </c>
      <c r="J178" s="731" t="s">
        <v>864</v>
      </c>
      <c r="K178" s="731" t="s">
        <v>865</v>
      </c>
      <c r="L178" s="734">
        <v>1007.93</v>
      </c>
      <c r="M178" s="734">
        <v>1</v>
      </c>
      <c r="N178" s="735">
        <v>1007.93</v>
      </c>
    </row>
    <row r="179" spans="1:14" ht="14.45" customHeight="1" x14ac:dyDescent="0.2">
      <c r="A179" s="729" t="s">
        <v>585</v>
      </c>
      <c r="B179" s="730" t="s">
        <v>586</v>
      </c>
      <c r="C179" s="731" t="s">
        <v>607</v>
      </c>
      <c r="D179" s="732" t="s">
        <v>608</v>
      </c>
      <c r="E179" s="733">
        <v>50113001</v>
      </c>
      <c r="F179" s="732" t="s">
        <v>616</v>
      </c>
      <c r="G179" s="731" t="s">
        <v>617</v>
      </c>
      <c r="H179" s="731">
        <v>100584</v>
      </c>
      <c r="I179" s="731">
        <v>584</v>
      </c>
      <c r="J179" s="731" t="s">
        <v>866</v>
      </c>
      <c r="K179" s="731" t="s">
        <v>867</v>
      </c>
      <c r="L179" s="734">
        <v>110.79</v>
      </c>
      <c r="M179" s="734">
        <v>3</v>
      </c>
      <c r="N179" s="735">
        <v>332.37</v>
      </c>
    </row>
    <row r="180" spans="1:14" ht="14.45" customHeight="1" x14ac:dyDescent="0.2">
      <c r="A180" s="729" t="s">
        <v>585</v>
      </c>
      <c r="B180" s="730" t="s">
        <v>586</v>
      </c>
      <c r="C180" s="731" t="s">
        <v>607</v>
      </c>
      <c r="D180" s="732" t="s">
        <v>608</v>
      </c>
      <c r="E180" s="733">
        <v>50113001</v>
      </c>
      <c r="F180" s="732" t="s">
        <v>616</v>
      </c>
      <c r="G180" s="731" t="s">
        <v>617</v>
      </c>
      <c r="H180" s="731">
        <v>114989</v>
      </c>
      <c r="I180" s="731">
        <v>14989</v>
      </c>
      <c r="J180" s="731" t="s">
        <v>868</v>
      </c>
      <c r="K180" s="731" t="s">
        <v>869</v>
      </c>
      <c r="L180" s="734">
        <v>87.179999999999993</v>
      </c>
      <c r="M180" s="734">
        <v>2</v>
      </c>
      <c r="N180" s="735">
        <v>174.35999999999999</v>
      </c>
    </row>
    <row r="181" spans="1:14" ht="14.45" customHeight="1" x14ac:dyDescent="0.2">
      <c r="A181" s="729" t="s">
        <v>585</v>
      </c>
      <c r="B181" s="730" t="s">
        <v>586</v>
      </c>
      <c r="C181" s="731" t="s">
        <v>607</v>
      </c>
      <c r="D181" s="732" t="s">
        <v>608</v>
      </c>
      <c r="E181" s="733">
        <v>50113001</v>
      </c>
      <c r="F181" s="732" t="s">
        <v>616</v>
      </c>
      <c r="G181" s="731" t="s">
        <v>617</v>
      </c>
      <c r="H181" s="731">
        <v>185256</v>
      </c>
      <c r="I181" s="731">
        <v>85256</v>
      </c>
      <c r="J181" s="731" t="s">
        <v>870</v>
      </c>
      <c r="K181" s="731" t="s">
        <v>871</v>
      </c>
      <c r="L181" s="734">
        <v>29.450000000000003</v>
      </c>
      <c r="M181" s="734">
        <v>3</v>
      </c>
      <c r="N181" s="735">
        <v>88.350000000000009</v>
      </c>
    </row>
    <row r="182" spans="1:14" ht="14.45" customHeight="1" x14ac:dyDescent="0.2">
      <c r="A182" s="729" t="s">
        <v>585</v>
      </c>
      <c r="B182" s="730" t="s">
        <v>586</v>
      </c>
      <c r="C182" s="731" t="s">
        <v>607</v>
      </c>
      <c r="D182" s="732" t="s">
        <v>608</v>
      </c>
      <c r="E182" s="733">
        <v>50113001</v>
      </c>
      <c r="F182" s="732" t="s">
        <v>616</v>
      </c>
      <c r="G182" s="731" t="s">
        <v>617</v>
      </c>
      <c r="H182" s="731">
        <v>194852</v>
      </c>
      <c r="I182" s="731">
        <v>94852</v>
      </c>
      <c r="J182" s="731" t="s">
        <v>872</v>
      </c>
      <c r="K182" s="731" t="s">
        <v>873</v>
      </c>
      <c r="L182" s="734">
        <v>1029.3349999999998</v>
      </c>
      <c r="M182" s="734">
        <v>6</v>
      </c>
      <c r="N182" s="735">
        <v>6176.0099999999993</v>
      </c>
    </row>
    <row r="183" spans="1:14" ht="14.45" customHeight="1" x14ac:dyDescent="0.2">
      <c r="A183" s="729" t="s">
        <v>585</v>
      </c>
      <c r="B183" s="730" t="s">
        <v>586</v>
      </c>
      <c r="C183" s="731" t="s">
        <v>607</v>
      </c>
      <c r="D183" s="732" t="s">
        <v>608</v>
      </c>
      <c r="E183" s="733">
        <v>50113001</v>
      </c>
      <c r="F183" s="732" t="s">
        <v>616</v>
      </c>
      <c r="G183" s="731" t="s">
        <v>617</v>
      </c>
      <c r="H183" s="731">
        <v>230919</v>
      </c>
      <c r="I183" s="731">
        <v>230919</v>
      </c>
      <c r="J183" s="731" t="s">
        <v>874</v>
      </c>
      <c r="K183" s="731" t="s">
        <v>875</v>
      </c>
      <c r="L183" s="734">
        <v>80.884047619047621</v>
      </c>
      <c r="M183" s="734">
        <v>168</v>
      </c>
      <c r="N183" s="735">
        <v>13588.52</v>
      </c>
    </row>
    <row r="184" spans="1:14" ht="14.45" customHeight="1" x14ac:dyDescent="0.2">
      <c r="A184" s="729" t="s">
        <v>585</v>
      </c>
      <c r="B184" s="730" t="s">
        <v>586</v>
      </c>
      <c r="C184" s="731" t="s">
        <v>607</v>
      </c>
      <c r="D184" s="732" t="s">
        <v>608</v>
      </c>
      <c r="E184" s="733">
        <v>50113001</v>
      </c>
      <c r="F184" s="732" t="s">
        <v>616</v>
      </c>
      <c r="G184" s="731" t="s">
        <v>617</v>
      </c>
      <c r="H184" s="731">
        <v>502420</v>
      </c>
      <c r="I184" s="731">
        <v>0</v>
      </c>
      <c r="J184" s="731" t="s">
        <v>876</v>
      </c>
      <c r="K184" s="731" t="s">
        <v>329</v>
      </c>
      <c r="L184" s="734">
        <v>541.96</v>
      </c>
      <c r="M184" s="734">
        <v>1</v>
      </c>
      <c r="N184" s="735">
        <v>541.96</v>
      </c>
    </row>
    <row r="185" spans="1:14" ht="14.45" customHeight="1" x14ac:dyDescent="0.2">
      <c r="A185" s="729" t="s">
        <v>585</v>
      </c>
      <c r="B185" s="730" t="s">
        <v>586</v>
      </c>
      <c r="C185" s="731" t="s">
        <v>607</v>
      </c>
      <c r="D185" s="732" t="s">
        <v>608</v>
      </c>
      <c r="E185" s="733">
        <v>50113001</v>
      </c>
      <c r="F185" s="732" t="s">
        <v>616</v>
      </c>
      <c r="G185" s="731" t="s">
        <v>617</v>
      </c>
      <c r="H185" s="731">
        <v>994723</v>
      </c>
      <c r="I185" s="731">
        <v>0</v>
      </c>
      <c r="J185" s="731" t="s">
        <v>877</v>
      </c>
      <c r="K185" s="731" t="s">
        <v>329</v>
      </c>
      <c r="L185" s="734">
        <v>161.0200000000001</v>
      </c>
      <c r="M185" s="734">
        <v>114</v>
      </c>
      <c r="N185" s="735">
        <v>18356.28000000001</v>
      </c>
    </row>
    <row r="186" spans="1:14" ht="14.45" customHeight="1" x14ac:dyDescent="0.2">
      <c r="A186" s="729" t="s">
        <v>585</v>
      </c>
      <c r="B186" s="730" t="s">
        <v>586</v>
      </c>
      <c r="C186" s="731" t="s">
        <v>607</v>
      </c>
      <c r="D186" s="732" t="s">
        <v>608</v>
      </c>
      <c r="E186" s="733">
        <v>50113001</v>
      </c>
      <c r="F186" s="732" t="s">
        <v>616</v>
      </c>
      <c r="G186" s="731" t="s">
        <v>617</v>
      </c>
      <c r="H186" s="731">
        <v>104380</v>
      </c>
      <c r="I186" s="731">
        <v>4380</v>
      </c>
      <c r="J186" s="731" t="s">
        <v>878</v>
      </c>
      <c r="K186" s="731" t="s">
        <v>879</v>
      </c>
      <c r="L186" s="734">
        <v>354.77</v>
      </c>
      <c r="M186" s="734">
        <v>3</v>
      </c>
      <c r="N186" s="735">
        <v>1064.31</v>
      </c>
    </row>
    <row r="187" spans="1:14" ht="14.45" customHeight="1" x14ac:dyDescent="0.2">
      <c r="A187" s="729" t="s">
        <v>585</v>
      </c>
      <c r="B187" s="730" t="s">
        <v>586</v>
      </c>
      <c r="C187" s="731" t="s">
        <v>607</v>
      </c>
      <c r="D187" s="732" t="s">
        <v>608</v>
      </c>
      <c r="E187" s="733">
        <v>50113001</v>
      </c>
      <c r="F187" s="732" t="s">
        <v>616</v>
      </c>
      <c r="G187" s="731" t="s">
        <v>617</v>
      </c>
      <c r="H187" s="731">
        <v>130610</v>
      </c>
      <c r="I187" s="731">
        <v>130610</v>
      </c>
      <c r="J187" s="731" t="s">
        <v>880</v>
      </c>
      <c r="K187" s="731" t="s">
        <v>881</v>
      </c>
      <c r="L187" s="734">
        <v>582.70000000000005</v>
      </c>
      <c r="M187" s="734">
        <v>2</v>
      </c>
      <c r="N187" s="735">
        <v>1165.4000000000001</v>
      </c>
    </row>
    <row r="188" spans="1:14" ht="14.45" customHeight="1" x14ac:dyDescent="0.2">
      <c r="A188" s="729" t="s">
        <v>585</v>
      </c>
      <c r="B188" s="730" t="s">
        <v>586</v>
      </c>
      <c r="C188" s="731" t="s">
        <v>607</v>
      </c>
      <c r="D188" s="732" t="s">
        <v>608</v>
      </c>
      <c r="E188" s="733">
        <v>50113001</v>
      </c>
      <c r="F188" s="732" t="s">
        <v>616</v>
      </c>
      <c r="G188" s="731" t="s">
        <v>694</v>
      </c>
      <c r="H188" s="731">
        <v>231956</v>
      </c>
      <c r="I188" s="731">
        <v>231956</v>
      </c>
      <c r="J188" s="731" t="s">
        <v>882</v>
      </c>
      <c r="K188" s="731" t="s">
        <v>883</v>
      </c>
      <c r="L188" s="734">
        <v>49.76</v>
      </c>
      <c r="M188" s="734">
        <v>7</v>
      </c>
      <c r="N188" s="735">
        <v>348.32</v>
      </c>
    </row>
    <row r="189" spans="1:14" ht="14.45" customHeight="1" x14ac:dyDescent="0.2">
      <c r="A189" s="729" t="s">
        <v>585</v>
      </c>
      <c r="B189" s="730" t="s">
        <v>586</v>
      </c>
      <c r="C189" s="731" t="s">
        <v>607</v>
      </c>
      <c r="D189" s="732" t="s">
        <v>608</v>
      </c>
      <c r="E189" s="733">
        <v>50113001</v>
      </c>
      <c r="F189" s="732" t="s">
        <v>616</v>
      </c>
      <c r="G189" s="731" t="s">
        <v>617</v>
      </c>
      <c r="H189" s="731">
        <v>184325</v>
      </c>
      <c r="I189" s="731">
        <v>84325</v>
      </c>
      <c r="J189" s="731" t="s">
        <v>884</v>
      </c>
      <c r="K189" s="731" t="s">
        <v>885</v>
      </c>
      <c r="L189" s="734">
        <v>76.650000000000006</v>
      </c>
      <c r="M189" s="734">
        <v>3</v>
      </c>
      <c r="N189" s="735">
        <v>229.95000000000002</v>
      </c>
    </row>
    <row r="190" spans="1:14" ht="14.45" customHeight="1" x14ac:dyDescent="0.2">
      <c r="A190" s="729" t="s">
        <v>585</v>
      </c>
      <c r="B190" s="730" t="s">
        <v>586</v>
      </c>
      <c r="C190" s="731" t="s">
        <v>607</v>
      </c>
      <c r="D190" s="732" t="s">
        <v>608</v>
      </c>
      <c r="E190" s="733">
        <v>50113001</v>
      </c>
      <c r="F190" s="732" t="s">
        <v>616</v>
      </c>
      <c r="G190" s="731" t="s">
        <v>617</v>
      </c>
      <c r="H190" s="731">
        <v>243240</v>
      </c>
      <c r="I190" s="731">
        <v>243240</v>
      </c>
      <c r="J190" s="731" t="s">
        <v>674</v>
      </c>
      <c r="K190" s="731" t="s">
        <v>675</v>
      </c>
      <c r="L190" s="734">
        <v>80.351428571428556</v>
      </c>
      <c r="M190" s="734">
        <v>7</v>
      </c>
      <c r="N190" s="735">
        <v>562.45999999999992</v>
      </c>
    </row>
    <row r="191" spans="1:14" ht="14.45" customHeight="1" x14ac:dyDescent="0.2">
      <c r="A191" s="729" t="s">
        <v>585</v>
      </c>
      <c r="B191" s="730" t="s">
        <v>586</v>
      </c>
      <c r="C191" s="731" t="s">
        <v>607</v>
      </c>
      <c r="D191" s="732" t="s">
        <v>608</v>
      </c>
      <c r="E191" s="733">
        <v>50113001</v>
      </c>
      <c r="F191" s="732" t="s">
        <v>616</v>
      </c>
      <c r="G191" s="731" t="s">
        <v>617</v>
      </c>
      <c r="H191" s="731">
        <v>995315</v>
      </c>
      <c r="I191" s="731">
        <v>132990</v>
      </c>
      <c r="J191" s="731" t="s">
        <v>674</v>
      </c>
      <c r="K191" s="731" t="s">
        <v>675</v>
      </c>
      <c r="L191" s="734">
        <v>79.27000000000001</v>
      </c>
      <c r="M191" s="734">
        <v>2</v>
      </c>
      <c r="N191" s="735">
        <v>158.54000000000002</v>
      </c>
    </row>
    <row r="192" spans="1:14" ht="14.45" customHeight="1" x14ac:dyDescent="0.2">
      <c r="A192" s="729" t="s">
        <v>585</v>
      </c>
      <c r="B192" s="730" t="s">
        <v>586</v>
      </c>
      <c r="C192" s="731" t="s">
        <v>607</v>
      </c>
      <c r="D192" s="732" t="s">
        <v>608</v>
      </c>
      <c r="E192" s="733">
        <v>50113001</v>
      </c>
      <c r="F192" s="732" t="s">
        <v>616</v>
      </c>
      <c r="G192" s="731" t="s">
        <v>617</v>
      </c>
      <c r="H192" s="731">
        <v>840333</v>
      </c>
      <c r="I192" s="731">
        <v>0</v>
      </c>
      <c r="J192" s="731" t="s">
        <v>886</v>
      </c>
      <c r="K192" s="731" t="s">
        <v>329</v>
      </c>
      <c r="L192" s="734">
        <v>25.069999999999997</v>
      </c>
      <c r="M192" s="734">
        <v>1</v>
      </c>
      <c r="N192" s="735">
        <v>25.069999999999997</v>
      </c>
    </row>
    <row r="193" spans="1:14" ht="14.45" customHeight="1" x14ac:dyDescent="0.2">
      <c r="A193" s="729" t="s">
        <v>585</v>
      </c>
      <c r="B193" s="730" t="s">
        <v>586</v>
      </c>
      <c r="C193" s="731" t="s">
        <v>607</v>
      </c>
      <c r="D193" s="732" t="s">
        <v>608</v>
      </c>
      <c r="E193" s="733">
        <v>50113001</v>
      </c>
      <c r="F193" s="732" t="s">
        <v>616</v>
      </c>
      <c r="G193" s="731" t="s">
        <v>617</v>
      </c>
      <c r="H193" s="731">
        <v>142594</v>
      </c>
      <c r="I193" s="731">
        <v>42594</v>
      </c>
      <c r="J193" s="731" t="s">
        <v>887</v>
      </c>
      <c r="K193" s="731" t="s">
        <v>888</v>
      </c>
      <c r="L193" s="734">
        <v>897.81</v>
      </c>
      <c r="M193" s="734">
        <v>2</v>
      </c>
      <c r="N193" s="735">
        <v>1795.62</v>
      </c>
    </row>
    <row r="194" spans="1:14" ht="14.45" customHeight="1" x14ac:dyDescent="0.2">
      <c r="A194" s="729" t="s">
        <v>585</v>
      </c>
      <c r="B194" s="730" t="s">
        <v>586</v>
      </c>
      <c r="C194" s="731" t="s">
        <v>607</v>
      </c>
      <c r="D194" s="732" t="s">
        <v>608</v>
      </c>
      <c r="E194" s="733">
        <v>50113001</v>
      </c>
      <c r="F194" s="732" t="s">
        <v>616</v>
      </c>
      <c r="G194" s="731" t="s">
        <v>617</v>
      </c>
      <c r="H194" s="731">
        <v>199814</v>
      </c>
      <c r="I194" s="731">
        <v>99814</v>
      </c>
      <c r="J194" s="731" t="s">
        <v>889</v>
      </c>
      <c r="K194" s="731" t="s">
        <v>890</v>
      </c>
      <c r="L194" s="734">
        <v>321.19999999999993</v>
      </c>
      <c r="M194" s="734">
        <v>29</v>
      </c>
      <c r="N194" s="735">
        <v>9314.7999999999975</v>
      </c>
    </row>
    <row r="195" spans="1:14" ht="14.45" customHeight="1" x14ac:dyDescent="0.2">
      <c r="A195" s="729" t="s">
        <v>585</v>
      </c>
      <c r="B195" s="730" t="s">
        <v>586</v>
      </c>
      <c r="C195" s="731" t="s">
        <v>607</v>
      </c>
      <c r="D195" s="732" t="s">
        <v>608</v>
      </c>
      <c r="E195" s="733">
        <v>50113002</v>
      </c>
      <c r="F195" s="732" t="s">
        <v>891</v>
      </c>
      <c r="G195" s="731" t="s">
        <v>617</v>
      </c>
      <c r="H195" s="731">
        <v>116336</v>
      </c>
      <c r="I195" s="731">
        <v>16336</v>
      </c>
      <c r="J195" s="731" t="s">
        <v>892</v>
      </c>
      <c r="K195" s="731" t="s">
        <v>893</v>
      </c>
      <c r="L195" s="734">
        <v>1706.68</v>
      </c>
      <c r="M195" s="734">
        <v>4</v>
      </c>
      <c r="N195" s="735">
        <v>6826.72</v>
      </c>
    </row>
    <row r="196" spans="1:14" ht="14.45" customHeight="1" x14ac:dyDescent="0.2">
      <c r="A196" s="729" t="s">
        <v>585</v>
      </c>
      <c r="B196" s="730" t="s">
        <v>586</v>
      </c>
      <c r="C196" s="731" t="s">
        <v>607</v>
      </c>
      <c r="D196" s="732" t="s">
        <v>608</v>
      </c>
      <c r="E196" s="733">
        <v>50113004</v>
      </c>
      <c r="F196" s="732" t="s">
        <v>894</v>
      </c>
      <c r="G196" s="731" t="s">
        <v>617</v>
      </c>
      <c r="H196" s="731">
        <v>498233</v>
      </c>
      <c r="I196" s="731">
        <v>0</v>
      </c>
      <c r="J196" s="731" t="s">
        <v>895</v>
      </c>
      <c r="K196" s="731" t="s">
        <v>896</v>
      </c>
      <c r="L196" s="734">
        <v>1096.3937759399398</v>
      </c>
      <c r="M196" s="734">
        <v>111</v>
      </c>
      <c r="N196" s="735">
        <v>121699.70912933332</v>
      </c>
    </row>
    <row r="197" spans="1:14" ht="14.45" customHeight="1" x14ac:dyDescent="0.2">
      <c r="A197" s="729" t="s">
        <v>585</v>
      </c>
      <c r="B197" s="730" t="s">
        <v>586</v>
      </c>
      <c r="C197" s="731" t="s">
        <v>607</v>
      </c>
      <c r="D197" s="732" t="s">
        <v>608</v>
      </c>
      <c r="E197" s="733">
        <v>50113004</v>
      </c>
      <c r="F197" s="732" t="s">
        <v>894</v>
      </c>
      <c r="G197" s="731" t="s">
        <v>617</v>
      </c>
      <c r="H197" s="731">
        <v>501547</v>
      </c>
      <c r="I197" s="731">
        <v>0</v>
      </c>
      <c r="J197" s="731" t="s">
        <v>897</v>
      </c>
      <c r="K197" s="731" t="s">
        <v>898</v>
      </c>
      <c r="L197" s="734">
        <v>1350.6489644899334</v>
      </c>
      <c r="M197" s="734">
        <v>63</v>
      </c>
      <c r="N197" s="735">
        <v>85090.884762865811</v>
      </c>
    </row>
    <row r="198" spans="1:14" ht="14.45" customHeight="1" x14ac:dyDescent="0.2">
      <c r="A198" s="729" t="s">
        <v>585</v>
      </c>
      <c r="B198" s="730" t="s">
        <v>586</v>
      </c>
      <c r="C198" s="731" t="s">
        <v>607</v>
      </c>
      <c r="D198" s="732" t="s">
        <v>608</v>
      </c>
      <c r="E198" s="733">
        <v>50113004</v>
      </c>
      <c r="F198" s="732" t="s">
        <v>894</v>
      </c>
      <c r="G198" s="731" t="s">
        <v>617</v>
      </c>
      <c r="H198" s="731">
        <v>501533</v>
      </c>
      <c r="I198" s="731">
        <v>0</v>
      </c>
      <c r="J198" s="731" t="s">
        <v>899</v>
      </c>
      <c r="K198" s="731" t="s">
        <v>900</v>
      </c>
      <c r="L198" s="734">
        <v>515.39705098934553</v>
      </c>
      <c r="M198" s="734">
        <v>219</v>
      </c>
      <c r="N198" s="735">
        <v>112871.95416666666</v>
      </c>
    </row>
    <row r="199" spans="1:14" ht="14.45" customHeight="1" x14ac:dyDescent="0.2">
      <c r="A199" s="729" t="s">
        <v>585</v>
      </c>
      <c r="B199" s="730" t="s">
        <v>586</v>
      </c>
      <c r="C199" s="731" t="s">
        <v>607</v>
      </c>
      <c r="D199" s="732" t="s">
        <v>608</v>
      </c>
      <c r="E199" s="733">
        <v>50113004</v>
      </c>
      <c r="F199" s="732" t="s">
        <v>894</v>
      </c>
      <c r="G199" s="731" t="s">
        <v>617</v>
      </c>
      <c r="H199" s="731">
        <v>501546</v>
      </c>
      <c r="I199" s="731">
        <v>0</v>
      </c>
      <c r="J199" s="731" t="s">
        <v>899</v>
      </c>
      <c r="K199" s="731" t="s">
        <v>901</v>
      </c>
      <c r="L199" s="734">
        <v>923.1860797235172</v>
      </c>
      <c r="M199" s="734">
        <v>68</v>
      </c>
      <c r="N199" s="735">
        <v>62776.653421199167</v>
      </c>
    </row>
    <row r="200" spans="1:14" ht="14.45" customHeight="1" x14ac:dyDescent="0.2">
      <c r="A200" s="729" t="s">
        <v>585</v>
      </c>
      <c r="B200" s="730" t="s">
        <v>586</v>
      </c>
      <c r="C200" s="731" t="s">
        <v>607</v>
      </c>
      <c r="D200" s="732" t="s">
        <v>608</v>
      </c>
      <c r="E200" s="733">
        <v>50113006</v>
      </c>
      <c r="F200" s="732" t="s">
        <v>902</v>
      </c>
      <c r="G200" s="731" t="s">
        <v>617</v>
      </c>
      <c r="H200" s="731">
        <v>995650</v>
      </c>
      <c r="I200" s="731">
        <v>0</v>
      </c>
      <c r="J200" s="731" t="s">
        <v>903</v>
      </c>
      <c r="K200" s="731" t="s">
        <v>329</v>
      </c>
      <c r="L200" s="734">
        <v>438.86999999999989</v>
      </c>
      <c r="M200" s="734">
        <v>6</v>
      </c>
      <c r="N200" s="735">
        <v>2633.2199999999993</v>
      </c>
    </row>
    <row r="201" spans="1:14" ht="14.45" customHeight="1" x14ac:dyDescent="0.2">
      <c r="A201" s="729" t="s">
        <v>585</v>
      </c>
      <c r="B201" s="730" t="s">
        <v>586</v>
      </c>
      <c r="C201" s="731" t="s">
        <v>607</v>
      </c>
      <c r="D201" s="732" t="s">
        <v>608</v>
      </c>
      <c r="E201" s="733">
        <v>50113006</v>
      </c>
      <c r="F201" s="732" t="s">
        <v>902</v>
      </c>
      <c r="G201" s="731" t="s">
        <v>617</v>
      </c>
      <c r="H201" s="731">
        <v>995733</v>
      </c>
      <c r="I201" s="731">
        <v>0</v>
      </c>
      <c r="J201" s="731" t="s">
        <v>904</v>
      </c>
      <c r="K201" s="731" t="s">
        <v>329</v>
      </c>
      <c r="L201" s="734">
        <v>699.44</v>
      </c>
      <c r="M201" s="734">
        <v>2</v>
      </c>
      <c r="N201" s="735">
        <v>1398.88</v>
      </c>
    </row>
    <row r="202" spans="1:14" ht="14.45" customHeight="1" x14ac:dyDescent="0.2">
      <c r="A202" s="729" t="s">
        <v>585</v>
      </c>
      <c r="B202" s="730" t="s">
        <v>586</v>
      </c>
      <c r="C202" s="731" t="s">
        <v>607</v>
      </c>
      <c r="D202" s="732" t="s">
        <v>608</v>
      </c>
      <c r="E202" s="733">
        <v>50113006</v>
      </c>
      <c r="F202" s="732" t="s">
        <v>902</v>
      </c>
      <c r="G202" s="731" t="s">
        <v>694</v>
      </c>
      <c r="H202" s="731">
        <v>217145</v>
      </c>
      <c r="I202" s="731">
        <v>217145</v>
      </c>
      <c r="J202" s="731" t="s">
        <v>905</v>
      </c>
      <c r="K202" s="731" t="s">
        <v>906</v>
      </c>
      <c r="L202" s="734">
        <v>1347.78</v>
      </c>
      <c r="M202" s="734">
        <v>1</v>
      </c>
      <c r="N202" s="735">
        <v>1347.78</v>
      </c>
    </row>
    <row r="203" spans="1:14" ht="14.45" customHeight="1" x14ac:dyDescent="0.2">
      <c r="A203" s="729" t="s">
        <v>585</v>
      </c>
      <c r="B203" s="730" t="s">
        <v>586</v>
      </c>
      <c r="C203" s="731" t="s">
        <v>607</v>
      </c>
      <c r="D203" s="732" t="s">
        <v>608</v>
      </c>
      <c r="E203" s="733">
        <v>50113006</v>
      </c>
      <c r="F203" s="732" t="s">
        <v>902</v>
      </c>
      <c r="G203" s="731" t="s">
        <v>617</v>
      </c>
      <c r="H203" s="731">
        <v>993999</v>
      </c>
      <c r="I203" s="731">
        <v>0</v>
      </c>
      <c r="J203" s="731" t="s">
        <v>907</v>
      </c>
      <c r="K203" s="731" t="s">
        <v>329</v>
      </c>
      <c r="L203" s="734">
        <v>1.0000000000000004E-2</v>
      </c>
      <c r="M203" s="734">
        <v>55</v>
      </c>
      <c r="N203" s="735">
        <v>0.55000000000000016</v>
      </c>
    </row>
    <row r="204" spans="1:14" ht="14.45" customHeight="1" x14ac:dyDescent="0.2">
      <c r="A204" s="729" t="s">
        <v>585</v>
      </c>
      <c r="B204" s="730" t="s">
        <v>586</v>
      </c>
      <c r="C204" s="731" t="s">
        <v>607</v>
      </c>
      <c r="D204" s="732" t="s">
        <v>608</v>
      </c>
      <c r="E204" s="733">
        <v>50113006</v>
      </c>
      <c r="F204" s="732" t="s">
        <v>902</v>
      </c>
      <c r="G204" s="731" t="s">
        <v>617</v>
      </c>
      <c r="H204" s="731">
        <v>992251</v>
      </c>
      <c r="I204" s="731">
        <v>0</v>
      </c>
      <c r="J204" s="731" t="s">
        <v>908</v>
      </c>
      <c r="K204" s="731" t="s">
        <v>329</v>
      </c>
      <c r="L204" s="734">
        <v>1195.5499999999997</v>
      </c>
      <c r="M204" s="734">
        <v>46</v>
      </c>
      <c r="N204" s="735">
        <v>54995.299999999988</v>
      </c>
    </row>
    <row r="205" spans="1:14" ht="14.45" customHeight="1" x14ac:dyDescent="0.2">
      <c r="A205" s="729" t="s">
        <v>585</v>
      </c>
      <c r="B205" s="730" t="s">
        <v>586</v>
      </c>
      <c r="C205" s="731" t="s">
        <v>607</v>
      </c>
      <c r="D205" s="732" t="s">
        <v>608</v>
      </c>
      <c r="E205" s="733">
        <v>50113006</v>
      </c>
      <c r="F205" s="732" t="s">
        <v>902</v>
      </c>
      <c r="G205" s="731" t="s">
        <v>617</v>
      </c>
      <c r="H205" s="731">
        <v>992602</v>
      </c>
      <c r="I205" s="731">
        <v>0</v>
      </c>
      <c r="J205" s="731" t="s">
        <v>909</v>
      </c>
      <c r="K205" s="731" t="s">
        <v>329</v>
      </c>
      <c r="L205" s="734">
        <v>43.519999999999996</v>
      </c>
      <c r="M205" s="734">
        <v>1</v>
      </c>
      <c r="N205" s="735">
        <v>43.519999999999996</v>
      </c>
    </row>
    <row r="206" spans="1:14" ht="14.45" customHeight="1" x14ac:dyDescent="0.2">
      <c r="A206" s="729" t="s">
        <v>585</v>
      </c>
      <c r="B206" s="730" t="s">
        <v>586</v>
      </c>
      <c r="C206" s="731" t="s">
        <v>607</v>
      </c>
      <c r="D206" s="732" t="s">
        <v>608</v>
      </c>
      <c r="E206" s="733">
        <v>50113006</v>
      </c>
      <c r="F206" s="732" t="s">
        <v>902</v>
      </c>
      <c r="G206" s="731" t="s">
        <v>617</v>
      </c>
      <c r="H206" s="731">
        <v>994594</v>
      </c>
      <c r="I206" s="731">
        <v>0</v>
      </c>
      <c r="J206" s="731" t="s">
        <v>910</v>
      </c>
      <c r="K206" s="731" t="s">
        <v>329</v>
      </c>
      <c r="L206" s="734">
        <v>665.15999999999985</v>
      </c>
      <c r="M206" s="734">
        <v>2</v>
      </c>
      <c r="N206" s="735">
        <v>1330.3199999999997</v>
      </c>
    </row>
    <row r="207" spans="1:14" ht="14.45" customHeight="1" x14ac:dyDescent="0.2">
      <c r="A207" s="729" t="s">
        <v>585</v>
      </c>
      <c r="B207" s="730" t="s">
        <v>586</v>
      </c>
      <c r="C207" s="731" t="s">
        <v>607</v>
      </c>
      <c r="D207" s="732" t="s">
        <v>608</v>
      </c>
      <c r="E207" s="733">
        <v>50113006</v>
      </c>
      <c r="F207" s="732" t="s">
        <v>902</v>
      </c>
      <c r="G207" s="731" t="s">
        <v>617</v>
      </c>
      <c r="H207" s="731">
        <v>995074</v>
      </c>
      <c r="I207" s="731">
        <v>0</v>
      </c>
      <c r="J207" s="731" t="s">
        <v>911</v>
      </c>
      <c r="K207" s="731" t="s">
        <v>329</v>
      </c>
      <c r="L207" s="734">
        <v>307.17681818181813</v>
      </c>
      <c r="M207" s="734">
        <v>44</v>
      </c>
      <c r="N207" s="735">
        <v>13515.779999999997</v>
      </c>
    </row>
    <row r="208" spans="1:14" ht="14.45" customHeight="1" x14ac:dyDescent="0.2">
      <c r="A208" s="729" t="s">
        <v>585</v>
      </c>
      <c r="B208" s="730" t="s">
        <v>586</v>
      </c>
      <c r="C208" s="731" t="s">
        <v>607</v>
      </c>
      <c r="D208" s="732" t="s">
        <v>608</v>
      </c>
      <c r="E208" s="733">
        <v>50113006</v>
      </c>
      <c r="F208" s="732" t="s">
        <v>902</v>
      </c>
      <c r="G208" s="731" t="s">
        <v>617</v>
      </c>
      <c r="H208" s="731">
        <v>992994</v>
      </c>
      <c r="I208" s="731">
        <v>0</v>
      </c>
      <c r="J208" s="731" t="s">
        <v>912</v>
      </c>
      <c r="K208" s="731" t="s">
        <v>329</v>
      </c>
      <c r="L208" s="734">
        <v>510.14</v>
      </c>
      <c r="M208" s="734">
        <v>10</v>
      </c>
      <c r="N208" s="735">
        <v>5101.3999999999996</v>
      </c>
    </row>
    <row r="209" spans="1:14" ht="14.45" customHeight="1" x14ac:dyDescent="0.2">
      <c r="A209" s="729" t="s">
        <v>585</v>
      </c>
      <c r="B209" s="730" t="s">
        <v>586</v>
      </c>
      <c r="C209" s="731" t="s">
        <v>607</v>
      </c>
      <c r="D209" s="732" t="s">
        <v>608</v>
      </c>
      <c r="E209" s="733">
        <v>50113006</v>
      </c>
      <c r="F209" s="732" t="s">
        <v>902</v>
      </c>
      <c r="G209" s="731" t="s">
        <v>617</v>
      </c>
      <c r="H209" s="731">
        <v>990889</v>
      </c>
      <c r="I209" s="731">
        <v>0</v>
      </c>
      <c r="J209" s="731" t="s">
        <v>913</v>
      </c>
      <c r="K209" s="731" t="s">
        <v>329</v>
      </c>
      <c r="L209" s="734">
        <v>510.14000000000004</v>
      </c>
      <c r="M209" s="734">
        <v>3</v>
      </c>
      <c r="N209" s="735">
        <v>1530.42</v>
      </c>
    </row>
    <row r="210" spans="1:14" ht="14.45" customHeight="1" x14ac:dyDescent="0.2">
      <c r="A210" s="729" t="s">
        <v>585</v>
      </c>
      <c r="B210" s="730" t="s">
        <v>586</v>
      </c>
      <c r="C210" s="731" t="s">
        <v>607</v>
      </c>
      <c r="D210" s="732" t="s">
        <v>608</v>
      </c>
      <c r="E210" s="733">
        <v>50113006</v>
      </c>
      <c r="F210" s="732" t="s">
        <v>902</v>
      </c>
      <c r="G210" s="731" t="s">
        <v>329</v>
      </c>
      <c r="H210" s="731">
        <v>841583</v>
      </c>
      <c r="I210" s="731">
        <v>33218</v>
      </c>
      <c r="J210" s="731" t="s">
        <v>914</v>
      </c>
      <c r="K210" s="731" t="s">
        <v>329</v>
      </c>
      <c r="L210" s="734">
        <v>188.37</v>
      </c>
      <c r="M210" s="734">
        <v>2</v>
      </c>
      <c r="N210" s="735">
        <v>376.74</v>
      </c>
    </row>
    <row r="211" spans="1:14" ht="14.45" customHeight="1" x14ac:dyDescent="0.2">
      <c r="A211" s="729" t="s">
        <v>585</v>
      </c>
      <c r="B211" s="730" t="s">
        <v>586</v>
      </c>
      <c r="C211" s="731" t="s">
        <v>607</v>
      </c>
      <c r="D211" s="732" t="s">
        <v>608</v>
      </c>
      <c r="E211" s="733">
        <v>50113006</v>
      </c>
      <c r="F211" s="732" t="s">
        <v>902</v>
      </c>
      <c r="G211" s="731" t="s">
        <v>617</v>
      </c>
      <c r="H211" s="731">
        <v>991186</v>
      </c>
      <c r="I211" s="731">
        <v>0</v>
      </c>
      <c r="J211" s="731" t="s">
        <v>915</v>
      </c>
      <c r="K211" s="731" t="s">
        <v>329</v>
      </c>
      <c r="L211" s="734">
        <v>912.23</v>
      </c>
      <c r="M211" s="734">
        <v>4</v>
      </c>
      <c r="N211" s="735">
        <v>3648.92</v>
      </c>
    </row>
    <row r="212" spans="1:14" ht="14.45" customHeight="1" x14ac:dyDescent="0.2">
      <c r="A212" s="729" t="s">
        <v>585</v>
      </c>
      <c r="B212" s="730" t="s">
        <v>586</v>
      </c>
      <c r="C212" s="731" t="s">
        <v>607</v>
      </c>
      <c r="D212" s="732" t="s">
        <v>608</v>
      </c>
      <c r="E212" s="733">
        <v>50113008</v>
      </c>
      <c r="F212" s="732" t="s">
        <v>916</v>
      </c>
      <c r="G212" s="731"/>
      <c r="H212" s="731"/>
      <c r="I212" s="731">
        <v>223514</v>
      </c>
      <c r="J212" s="731" t="s">
        <v>917</v>
      </c>
      <c r="K212" s="731" t="s">
        <v>918</v>
      </c>
      <c r="L212" s="734">
        <v>137.39000028722427</v>
      </c>
      <c r="M212" s="734">
        <v>17</v>
      </c>
      <c r="N212" s="735">
        <v>2335.6300048828125</v>
      </c>
    </row>
    <row r="213" spans="1:14" ht="14.45" customHeight="1" x14ac:dyDescent="0.2">
      <c r="A213" s="729" t="s">
        <v>585</v>
      </c>
      <c r="B213" s="730" t="s">
        <v>586</v>
      </c>
      <c r="C213" s="731" t="s">
        <v>607</v>
      </c>
      <c r="D213" s="732" t="s">
        <v>608</v>
      </c>
      <c r="E213" s="733">
        <v>50113008</v>
      </c>
      <c r="F213" s="732" t="s">
        <v>916</v>
      </c>
      <c r="G213" s="731"/>
      <c r="H213" s="731"/>
      <c r="I213" s="731">
        <v>230458</v>
      </c>
      <c r="J213" s="731" t="s">
        <v>919</v>
      </c>
      <c r="K213" s="731" t="s">
        <v>920</v>
      </c>
      <c r="L213" s="734">
        <v>1049.510009765625</v>
      </c>
      <c r="M213" s="734">
        <v>12</v>
      </c>
      <c r="N213" s="735">
        <v>12594.1201171875</v>
      </c>
    </row>
    <row r="214" spans="1:14" ht="14.45" customHeight="1" x14ac:dyDescent="0.2">
      <c r="A214" s="729" t="s">
        <v>585</v>
      </c>
      <c r="B214" s="730" t="s">
        <v>586</v>
      </c>
      <c r="C214" s="731" t="s">
        <v>607</v>
      </c>
      <c r="D214" s="732" t="s">
        <v>608</v>
      </c>
      <c r="E214" s="733">
        <v>50113008</v>
      </c>
      <c r="F214" s="732" t="s">
        <v>916</v>
      </c>
      <c r="G214" s="731"/>
      <c r="H214" s="731"/>
      <c r="I214" s="731">
        <v>62464</v>
      </c>
      <c r="J214" s="731" t="s">
        <v>921</v>
      </c>
      <c r="K214" s="731" t="s">
        <v>922</v>
      </c>
      <c r="L214" s="734">
        <v>9158.26953125</v>
      </c>
      <c r="M214" s="734">
        <v>1</v>
      </c>
      <c r="N214" s="735">
        <v>9158.26953125</v>
      </c>
    </row>
    <row r="215" spans="1:14" ht="14.45" customHeight="1" x14ac:dyDescent="0.2">
      <c r="A215" s="729" t="s">
        <v>585</v>
      </c>
      <c r="B215" s="730" t="s">
        <v>586</v>
      </c>
      <c r="C215" s="731" t="s">
        <v>607</v>
      </c>
      <c r="D215" s="732" t="s">
        <v>608</v>
      </c>
      <c r="E215" s="733">
        <v>50113013</v>
      </c>
      <c r="F215" s="732" t="s">
        <v>676</v>
      </c>
      <c r="G215" s="731" t="s">
        <v>329</v>
      </c>
      <c r="H215" s="731">
        <v>243369</v>
      </c>
      <c r="I215" s="731">
        <v>243369</v>
      </c>
      <c r="J215" s="731" t="s">
        <v>923</v>
      </c>
      <c r="K215" s="731" t="s">
        <v>924</v>
      </c>
      <c r="L215" s="734">
        <v>544.3900000000001</v>
      </c>
      <c r="M215" s="734">
        <v>2</v>
      </c>
      <c r="N215" s="735">
        <v>1088.7800000000002</v>
      </c>
    </row>
    <row r="216" spans="1:14" ht="14.45" customHeight="1" x14ac:dyDescent="0.2">
      <c r="A216" s="729" t="s">
        <v>585</v>
      </c>
      <c r="B216" s="730" t="s">
        <v>586</v>
      </c>
      <c r="C216" s="731" t="s">
        <v>607</v>
      </c>
      <c r="D216" s="732" t="s">
        <v>608</v>
      </c>
      <c r="E216" s="733">
        <v>50113013</v>
      </c>
      <c r="F216" s="732" t="s">
        <v>676</v>
      </c>
      <c r="G216" s="731" t="s">
        <v>617</v>
      </c>
      <c r="H216" s="731">
        <v>172972</v>
      </c>
      <c r="I216" s="731">
        <v>72972</v>
      </c>
      <c r="J216" s="731" t="s">
        <v>692</v>
      </c>
      <c r="K216" s="731" t="s">
        <v>693</v>
      </c>
      <c r="L216" s="734">
        <v>205.28965517241383</v>
      </c>
      <c r="M216" s="734">
        <v>17.399999999999999</v>
      </c>
      <c r="N216" s="735">
        <v>3572.0400000000004</v>
      </c>
    </row>
    <row r="217" spans="1:14" ht="14.45" customHeight="1" x14ac:dyDescent="0.2">
      <c r="A217" s="729" t="s">
        <v>585</v>
      </c>
      <c r="B217" s="730" t="s">
        <v>586</v>
      </c>
      <c r="C217" s="731" t="s">
        <v>607</v>
      </c>
      <c r="D217" s="732" t="s">
        <v>608</v>
      </c>
      <c r="E217" s="733">
        <v>50113013</v>
      </c>
      <c r="F217" s="732" t="s">
        <v>676</v>
      </c>
      <c r="G217" s="731" t="s">
        <v>694</v>
      </c>
      <c r="H217" s="731">
        <v>196416</v>
      </c>
      <c r="I217" s="731">
        <v>96416</v>
      </c>
      <c r="J217" s="731" t="s">
        <v>925</v>
      </c>
      <c r="K217" s="731" t="s">
        <v>926</v>
      </c>
      <c r="L217" s="734">
        <v>84.95</v>
      </c>
      <c r="M217" s="734">
        <v>1</v>
      </c>
      <c r="N217" s="735">
        <v>84.95</v>
      </c>
    </row>
    <row r="218" spans="1:14" ht="14.45" customHeight="1" x14ac:dyDescent="0.2">
      <c r="A218" s="729" t="s">
        <v>585</v>
      </c>
      <c r="B218" s="730" t="s">
        <v>586</v>
      </c>
      <c r="C218" s="731" t="s">
        <v>607</v>
      </c>
      <c r="D218" s="732" t="s">
        <v>608</v>
      </c>
      <c r="E218" s="733">
        <v>50113013</v>
      </c>
      <c r="F218" s="732" t="s">
        <v>676</v>
      </c>
      <c r="G218" s="731" t="s">
        <v>617</v>
      </c>
      <c r="H218" s="731">
        <v>201958</v>
      </c>
      <c r="I218" s="731">
        <v>201958</v>
      </c>
      <c r="J218" s="731" t="s">
        <v>677</v>
      </c>
      <c r="K218" s="731" t="s">
        <v>678</v>
      </c>
      <c r="L218" s="734">
        <v>238.2299999999999</v>
      </c>
      <c r="M218" s="734">
        <v>50</v>
      </c>
      <c r="N218" s="735">
        <v>11911.499999999995</v>
      </c>
    </row>
    <row r="219" spans="1:14" ht="14.45" customHeight="1" x14ac:dyDescent="0.2">
      <c r="A219" s="729" t="s">
        <v>585</v>
      </c>
      <c r="B219" s="730" t="s">
        <v>586</v>
      </c>
      <c r="C219" s="731" t="s">
        <v>607</v>
      </c>
      <c r="D219" s="732" t="s">
        <v>608</v>
      </c>
      <c r="E219" s="733">
        <v>50113013</v>
      </c>
      <c r="F219" s="732" t="s">
        <v>676</v>
      </c>
      <c r="G219" s="731" t="s">
        <v>617</v>
      </c>
      <c r="H219" s="731">
        <v>498791</v>
      </c>
      <c r="I219" s="731">
        <v>9999999</v>
      </c>
      <c r="J219" s="731" t="s">
        <v>927</v>
      </c>
      <c r="K219" s="731" t="s">
        <v>928</v>
      </c>
      <c r="L219" s="734">
        <v>1316.8700000000001</v>
      </c>
      <c r="M219" s="734">
        <v>1.6</v>
      </c>
      <c r="N219" s="735">
        <v>2106.9920000000002</v>
      </c>
    </row>
    <row r="220" spans="1:14" ht="14.45" customHeight="1" x14ac:dyDescent="0.2">
      <c r="A220" s="729" t="s">
        <v>585</v>
      </c>
      <c r="B220" s="730" t="s">
        <v>586</v>
      </c>
      <c r="C220" s="731" t="s">
        <v>607</v>
      </c>
      <c r="D220" s="732" t="s">
        <v>608</v>
      </c>
      <c r="E220" s="733">
        <v>50113013</v>
      </c>
      <c r="F220" s="732" t="s">
        <v>676</v>
      </c>
      <c r="G220" s="731" t="s">
        <v>694</v>
      </c>
      <c r="H220" s="731">
        <v>164835</v>
      </c>
      <c r="I220" s="731">
        <v>64835</v>
      </c>
      <c r="J220" s="731" t="s">
        <v>929</v>
      </c>
      <c r="K220" s="731" t="s">
        <v>930</v>
      </c>
      <c r="L220" s="734">
        <v>140.02999999999997</v>
      </c>
      <c r="M220" s="734">
        <v>2.6</v>
      </c>
      <c r="N220" s="735">
        <v>364.07799999999992</v>
      </c>
    </row>
    <row r="221" spans="1:14" ht="14.45" customHeight="1" x14ac:dyDescent="0.2">
      <c r="A221" s="729" t="s">
        <v>585</v>
      </c>
      <c r="B221" s="730" t="s">
        <v>586</v>
      </c>
      <c r="C221" s="731" t="s">
        <v>607</v>
      </c>
      <c r="D221" s="732" t="s">
        <v>608</v>
      </c>
      <c r="E221" s="733">
        <v>50113013</v>
      </c>
      <c r="F221" s="732" t="s">
        <v>676</v>
      </c>
      <c r="G221" s="731" t="s">
        <v>617</v>
      </c>
      <c r="H221" s="731">
        <v>101066</v>
      </c>
      <c r="I221" s="731">
        <v>1066</v>
      </c>
      <c r="J221" s="731" t="s">
        <v>679</v>
      </c>
      <c r="K221" s="731" t="s">
        <v>680</v>
      </c>
      <c r="L221" s="734">
        <v>57.241111111111117</v>
      </c>
      <c r="M221" s="734">
        <v>9</v>
      </c>
      <c r="N221" s="735">
        <v>515.17000000000007</v>
      </c>
    </row>
    <row r="222" spans="1:14" ht="14.45" customHeight="1" x14ac:dyDescent="0.2">
      <c r="A222" s="729" t="s">
        <v>585</v>
      </c>
      <c r="B222" s="730" t="s">
        <v>586</v>
      </c>
      <c r="C222" s="731" t="s">
        <v>607</v>
      </c>
      <c r="D222" s="732" t="s">
        <v>608</v>
      </c>
      <c r="E222" s="733">
        <v>50113013</v>
      </c>
      <c r="F222" s="732" t="s">
        <v>676</v>
      </c>
      <c r="G222" s="731" t="s">
        <v>617</v>
      </c>
      <c r="H222" s="731">
        <v>96414</v>
      </c>
      <c r="I222" s="731">
        <v>96414</v>
      </c>
      <c r="J222" s="731" t="s">
        <v>681</v>
      </c>
      <c r="K222" s="731" t="s">
        <v>682</v>
      </c>
      <c r="L222" s="734">
        <v>58.713600000000007</v>
      </c>
      <c r="M222" s="734">
        <v>25</v>
      </c>
      <c r="N222" s="735">
        <v>1467.8400000000001</v>
      </c>
    </row>
    <row r="223" spans="1:14" ht="14.45" customHeight="1" x14ac:dyDescent="0.2">
      <c r="A223" s="729" t="s">
        <v>585</v>
      </c>
      <c r="B223" s="730" t="s">
        <v>586</v>
      </c>
      <c r="C223" s="731" t="s">
        <v>607</v>
      </c>
      <c r="D223" s="732" t="s">
        <v>608</v>
      </c>
      <c r="E223" s="733">
        <v>50113013</v>
      </c>
      <c r="F223" s="732" t="s">
        <v>676</v>
      </c>
      <c r="G223" s="731" t="s">
        <v>295</v>
      </c>
      <c r="H223" s="731">
        <v>134595</v>
      </c>
      <c r="I223" s="731">
        <v>134595</v>
      </c>
      <c r="J223" s="731" t="s">
        <v>683</v>
      </c>
      <c r="K223" s="731" t="s">
        <v>684</v>
      </c>
      <c r="L223" s="734">
        <v>415.30756097560982</v>
      </c>
      <c r="M223" s="734">
        <v>4.0999999999999996</v>
      </c>
      <c r="N223" s="735">
        <v>1702.7610000000002</v>
      </c>
    </row>
    <row r="224" spans="1:14" ht="14.45" customHeight="1" x14ac:dyDescent="0.2">
      <c r="A224" s="729" t="s">
        <v>585</v>
      </c>
      <c r="B224" s="730" t="s">
        <v>586</v>
      </c>
      <c r="C224" s="731" t="s">
        <v>607</v>
      </c>
      <c r="D224" s="732" t="s">
        <v>608</v>
      </c>
      <c r="E224" s="733">
        <v>50113013</v>
      </c>
      <c r="F224" s="732" t="s">
        <v>676</v>
      </c>
      <c r="G224" s="731" t="s">
        <v>694</v>
      </c>
      <c r="H224" s="731">
        <v>173750</v>
      </c>
      <c r="I224" s="731">
        <v>173750</v>
      </c>
      <c r="J224" s="731" t="s">
        <v>695</v>
      </c>
      <c r="K224" s="731" t="s">
        <v>696</v>
      </c>
      <c r="L224" s="734">
        <v>714.93794871794864</v>
      </c>
      <c r="M224" s="734">
        <v>7.8</v>
      </c>
      <c r="N224" s="735">
        <v>5576.5159999999996</v>
      </c>
    </row>
    <row r="225" spans="1:14" ht="14.45" customHeight="1" x14ac:dyDescent="0.2">
      <c r="A225" s="729" t="s">
        <v>585</v>
      </c>
      <c r="B225" s="730" t="s">
        <v>586</v>
      </c>
      <c r="C225" s="731" t="s">
        <v>607</v>
      </c>
      <c r="D225" s="732" t="s">
        <v>608</v>
      </c>
      <c r="E225" s="733">
        <v>50113013</v>
      </c>
      <c r="F225" s="732" t="s">
        <v>676</v>
      </c>
      <c r="G225" s="731" t="s">
        <v>694</v>
      </c>
      <c r="H225" s="731">
        <v>242332</v>
      </c>
      <c r="I225" s="731">
        <v>242332</v>
      </c>
      <c r="J225" s="731" t="s">
        <v>931</v>
      </c>
      <c r="K225" s="731" t="s">
        <v>932</v>
      </c>
      <c r="L225" s="734">
        <v>376.91999999999996</v>
      </c>
      <c r="M225" s="734">
        <v>0.4</v>
      </c>
      <c r="N225" s="735">
        <v>150.768</v>
      </c>
    </row>
    <row r="226" spans="1:14" ht="14.45" customHeight="1" x14ac:dyDescent="0.2">
      <c r="A226" s="729" t="s">
        <v>585</v>
      </c>
      <c r="B226" s="730" t="s">
        <v>586</v>
      </c>
      <c r="C226" s="731" t="s">
        <v>607</v>
      </c>
      <c r="D226" s="732" t="s">
        <v>608</v>
      </c>
      <c r="E226" s="733">
        <v>50113013</v>
      </c>
      <c r="F226" s="732" t="s">
        <v>676</v>
      </c>
      <c r="G226" s="731" t="s">
        <v>329</v>
      </c>
      <c r="H226" s="731">
        <v>245255</v>
      </c>
      <c r="I226" s="731">
        <v>245255</v>
      </c>
      <c r="J226" s="731" t="s">
        <v>931</v>
      </c>
      <c r="K226" s="731" t="s">
        <v>933</v>
      </c>
      <c r="L226" s="734">
        <v>188.46</v>
      </c>
      <c r="M226" s="734">
        <v>1</v>
      </c>
      <c r="N226" s="735">
        <v>188.46</v>
      </c>
    </row>
    <row r="227" spans="1:14" ht="14.45" customHeight="1" x14ac:dyDescent="0.2">
      <c r="A227" s="729" t="s">
        <v>585</v>
      </c>
      <c r="B227" s="730" t="s">
        <v>586</v>
      </c>
      <c r="C227" s="731" t="s">
        <v>607</v>
      </c>
      <c r="D227" s="732" t="s">
        <v>608</v>
      </c>
      <c r="E227" s="733">
        <v>50113013</v>
      </c>
      <c r="F227" s="732" t="s">
        <v>676</v>
      </c>
      <c r="G227" s="731" t="s">
        <v>617</v>
      </c>
      <c r="H227" s="731">
        <v>101076</v>
      </c>
      <c r="I227" s="731">
        <v>1076</v>
      </c>
      <c r="J227" s="731" t="s">
        <v>685</v>
      </c>
      <c r="K227" s="731" t="s">
        <v>686</v>
      </c>
      <c r="L227" s="734">
        <v>78.13666666666667</v>
      </c>
      <c r="M227" s="734">
        <v>6</v>
      </c>
      <c r="N227" s="735">
        <v>468.82</v>
      </c>
    </row>
    <row r="228" spans="1:14" ht="14.45" customHeight="1" x14ac:dyDescent="0.2">
      <c r="A228" s="729" t="s">
        <v>585</v>
      </c>
      <c r="B228" s="730" t="s">
        <v>586</v>
      </c>
      <c r="C228" s="731" t="s">
        <v>607</v>
      </c>
      <c r="D228" s="732" t="s">
        <v>608</v>
      </c>
      <c r="E228" s="733">
        <v>50113013</v>
      </c>
      <c r="F228" s="732" t="s">
        <v>676</v>
      </c>
      <c r="G228" s="731" t="s">
        <v>617</v>
      </c>
      <c r="H228" s="731">
        <v>166366</v>
      </c>
      <c r="I228" s="731">
        <v>66366</v>
      </c>
      <c r="J228" s="731" t="s">
        <v>687</v>
      </c>
      <c r="K228" s="731" t="s">
        <v>688</v>
      </c>
      <c r="L228" s="734">
        <v>23.329999999999995</v>
      </c>
      <c r="M228" s="734">
        <v>2</v>
      </c>
      <c r="N228" s="735">
        <v>46.659999999999989</v>
      </c>
    </row>
    <row r="229" spans="1:14" ht="14.45" customHeight="1" x14ac:dyDescent="0.2">
      <c r="A229" s="729" t="s">
        <v>585</v>
      </c>
      <c r="B229" s="730" t="s">
        <v>586</v>
      </c>
      <c r="C229" s="731" t="s">
        <v>607</v>
      </c>
      <c r="D229" s="732" t="s">
        <v>608</v>
      </c>
      <c r="E229" s="733">
        <v>50113013</v>
      </c>
      <c r="F229" s="732" t="s">
        <v>676</v>
      </c>
      <c r="G229" s="731" t="s">
        <v>617</v>
      </c>
      <c r="H229" s="731">
        <v>201970</v>
      </c>
      <c r="I229" s="731">
        <v>201970</v>
      </c>
      <c r="J229" s="731" t="s">
        <v>934</v>
      </c>
      <c r="K229" s="731" t="s">
        <v>935</v>
      </c>
      <c r="L229" s="734">
        <v>72.78</v>
      </c>
      <c r="M229" s="734">
        <v>3</v>
      </c>
      <c r="N229" s="735">
        <v>218.34</v>
      </c>
    </row>
    <row r="230" spans="1:14" ht="14.45" customHeight="1" x14ac:dyDescent="0.2">
      <c r="A230" s="729" t="s">
        <v>585</v>
      </c>
      <c r="B230" s="730" t="s">
        <v>586</v>
      </c>
      <c r="C230" s="731" t="s">
        <v>607</v>
      </c>
      <c r="D230" s="732" t="s">
        <v>608</v>
      </c>
      <c r="E230" s="733">
        <v>50113013</v>
      </c>
      <c r="F230" s="732" t="s">
        <v>676</v>
      </c>
      <c r="G230" s="731" t="s">
        <v>617</v>
      </c>
      <c r="H230" s="731">
        <v>245197</v>
      </c>
      <c r="I230" s="731">
        <v>245197</v>
      </c>
      <c r="J230" s="731" t="s">
        <v>936</v>
      </c>
      <c r="K230" s="731" t="s">
        <v>937</v>
      </c>
      <c r="L230" s="734">
        <v>514.65000000000009</v>
      </c>
      <c r="M230" s="734">
        <v>1</v>
      </c>
      <c r="N230" s="735">
        <v>514.65000000000009</v>
      </c>
    </row>
    <row r="231" spans="1:14" ht="14.45" customHeight="1" x14ac:dyDescent="0.2">
      <c r="A231" s="729" t="s">
        <v>585</v>
      </c>
      <c r="B231" s="730" t="s">
        <v>586</v>
      </c>
      <c r="C231" s="731" t="s">
        <v>607</v>
      </c>
      <c r="D231" s="732" t="s">
        <v>608</v>
      </c>
      <c r="E231" s="733">
        <v>50113013</v>
      </c>
      <c r="F231" s="732" t="s">
        <v>676</v>
      </c>
      <c r="G231" s="731" t="s">
        <v>329</v>
      </c>
      <c r="H231" s="731">
        <v>113453</v>
      </c>
      <c r="I231" s="731">
        <v>113453</v>
      </c>
      <c r="J231" s="731" t="s">
        <v>938</v>
      </c>
      <c r="K231" s="731" t="s">
        <v>939</v>
      </c>
      <c r="L231" s="734">
        <v>748</v>
      </c>
      <c r="M231" s="734">
        <v>1</v>
      </c>
      <c r="N231" s="735">
        <v>748</v>
      </c>
    </row>
    <row r="232" spans="1:14" ht="14.45" customHeight="1" x14ac:dyDescent="0.2">
      <c r="A232" s="729" t="s">
        <v>585</v>
      </c>
      <c r="B232" s="730" t="s">
        <v>586</v>
      </c>
      <c r="C232" s="731" t="s">
        <v>607</v>
      </c>
      <c r="D232" s="732" t="s">
        <v>608</v>
      </c>
      <c r="E232" s="733">
        <v>50113013</v>
      </c>
      <c r="F232" s="732" t="s">
        <v>676</v>
      </c>
      <c r="G232" s="731" t="s">
        <v>694</v>
      </c>
      <c r="H232" s="731">
        <v>173857</v>
      </c>
      <c r="I232" s="731">
        <v>173857</v>
      </c>
      <c r="J232" s="731" t="s">
        <v>940</v>
      </c>
      <c r="K232" s="731" t="s">
        <v>941</v>
      </c>
      <c r="L232" s="734">
        <v>726</v>
      </c>
      <c r="M232" s="734">
        <v>4</v>
      </c>
      <c r="N232" s="735">
        <v>2904</v>
      </c>
    </row>
    <row r="233" spans="1:14" ht="14.45" customHeight="1" x14ac:dyDescent="0.2">
      <c r="A233" s="729" t="s">
        <v>585</v>
      </c>
      <c r="B233" s="730" t="s">
        <v>586</v>
      </c>
      <c r="C233" s="731" t="s">
        <v>607</v>
      </c>
      <c r="D233" s="732" t="s">
        <v>608</v>
      </c>
      <c r="E233" s="733">
        <v>50113013</v>
      </c>
      <c r="F233" s="732" t="s">
        <v>676</v>
      </c>
      <c r="G233" s="731" t="s">
        <v>617</v>
      </c>
      <c r="H233" s="731">
        <v>175754</v>
      </c>
      <c r="I233" s="731">
        <v>75754</v>
      </c>
      <c r="J233" s="731" t="s">
        <v>942</v>
      </c>
      <c r="K233" s="731" t="s">
        <v>943</v>
      </c>
      <c r="L233" s="734">
        <v>113.66</v>
      </c>
      <c r="M233" s="734">
        <v>1</v>
      </c>
      <c r="N233" s="735">
        <v>113.66</v>
      </c>
    </row>
    <row r="234" spans="1:14" ht="14.45" customHeight="1" x14ac:dyDescent="0.2">
      <c r="A234" s="729" t="s">
        <v>585</v>
      </c>
      <c r="B234" s="730" t="s">
        <v>586</v>
      </c>
      <c r="C234" s="731" t="s">
        <v>607</v>
      </c>
      <c r="D234" s="732" t="s">
        <v>608</v>
      </c>
      <c r="E234" s="733">
        <v>50113013</v>
      </c>
      <c r="F234" s="732" t="s">
        <v>676</v>
      </c>
      <c r="G234" s="731" t="s">
        <v>617</v>
      </c>
      <c r="H234" s="731">
        <v>155862</v>
      </c>
      <c r="I234" s="731">
        <v>155862</v>
      </c>
      <c r="J234" s="731" t="s">
        <v>944</v>
      </c>
      <c r="K234" s="731" t="s">
        <v>945</v>
      </c>
      <c r="L234" s="734">
        <v>743.08999999999992</v>
      </c>
      <c r="M234" s="734">
        <v>2</v>
      </c>
      <c r="N234" s="735">
        <v>1486.1799999999998</v>
      </c>
    </row>
    <row r="235" spans="1:14" ht="14.45" customHeight="1" x14ac:dyDescent="0.2">
      <c r="A235" s="729" t="s">
        <v>585</v>
      </c>
      <c r="B235" s="730" t="s">
        <v>586</v>
      </c>
      <c r="C235" s="731" t="s">
        <v>607</v>
      </c>
      <c r="D235" s="732" t="s">
        <v>608</v>
      </c>
      <c r="E235" s="733">
        <v>50113013</v>
      </c>
      <c r="F235" s="732" t="s">
        <v>676</v>
      </c>
      <c r="G235" s="731" t="s">
        <v>617</v>
      </c>
      <c r="H235" s="731">
        <v>105114</v>
      </c>
      <c r="I235" s="731">
        <v>5114</v>
      </c>
      <c r="J235" s="731" t="s">
        <v>697</v>
      </c>
      <c r="K235" s="731" t="s">
        <v>698</v>
      </c>
      <c r="L235" s="734">
        <v>73.79441176470587</v>
      </c>
      <c r="M235" s="734">
        <v>34</v>
      </c>
      <c r="N235" s="735">
        <v>2509.0099999999998</v>
      </c>
    </row>
    <row r="236" spans="1:14" ht="14.45" customHeight="1" x14ac:dyDescent="0.2">
      <c r="A236" s="729" t="s">
        <v>585</v>
      </c>
      <c r="B236" s="730" t="s">
        <v>586</v>
      </c>
      <c r="C236" s="731" t="s">
        <v>607</v>
      </c>
      <c r="D236" s="732" t="s">
        <v>608</v>
      </c>
      <c r="E236" s="733">
        <v>50113013</v>
      </c>
      <c r="F236" s="732" t="s">
        <v>676</v>
      </c>
      <c r="G236" s="731" t="s">
        <v>617</v>
      </c>
      <c r="H236" s="731">
        <v>105113</v>
      </c>
      <c r="I236" s="731">
        <v>5113</v>
      </c>
      <c r="J236" s="731" t="s">
        <v>946</v>
      </c>
      <c r="K236" s="731" t="s">
        <v>947</v>
      </c>
      <c r="L236" s="734">
        <v>127.44000000000001</v>
      </c>
      <c r="M236" s="734">
        <v>6</v>
      </c>
      <c r="N236" s="735">
        <v>764.6400000000001</v>
      </c>
    </row>
    <row r="237" spans="1:14" ht="14.45" customHeight="1" x14ac:dyDescent="0.2">
      <c r="A237" s="729" t="s">
        <v>585</v>
      </c>
      <c r="B237" s="730" t="s">
        <v>586</v>
      </c>
      <c r="C237" s="731" t="s">
        <v>607</v>
      </c>
      <c r="D237" s="732" t="s">
        <v>608</v>
      </c>
      <c r="E237" s="733">
        <v>50113013</v>
      </c>
      <c r="F237" s="732" t="s">
        <v>676</v>
      </c>
      <c r="G237" s="731" t="s">
        <v>694</v>
      </c>
      <c r="H237" s="731">
        <v>206563</v>
      </c>
      <c r="I237" s="731">
        <v>206563</v>
      </c>
      <c r="J237" s="731" t="s">
        <v>948</v>
      </c>
      <c r="K237" s="731" t="s">
        <v>949</v>
      </c>
      <c r="L237" s="734">
        <v>19.040000000000003</v>
      </c>
      <c r="M237" s="734">
        <v>21</v>
      </c>
      <c r="N237" s="735">
        <v>399.84000000000003</v>
      </c>
    </row>
    <row r="238" spans="1:14" ht="14.45" customHeight="1" x14ac:dyDescent="0.2">
      <c r="A238" s="729" t="s">
        <v>585</v>
      </c>
      <c r="B238" s="730" t="s">
        <v>586</v>
      </c>
      <c r="C238" s="731" t="s">
        <v>607</v>
      </c>
      <c r="D238" s="732" t="s">
        <v>608</v>
      </c>
      <c r="E238" s="733">
        <v>50113013</v>
      </c>
      <c r="F238" s="732" t="s">
        <v>676</v>
      </c>
      <c r="G238" s="731" t="s">
        <v>617</v>
      </c>
      <c r="H238" s="731">
        <v>225175</v>
      </c>
      <c r="I238" s="731">
        <v>225175</v>
      </c>
      <c r="J238" s="731" t="s">
        <v>689</v>
      </c>
      <c r="K238" s="731" t="s">
        <v>691</v>
      </c>
      <c r="L238" s="734">
        <v>40.856333333333325</v>
      </c>
      <c r="M238" s="734">
        <v>30</v>
      </c>
      <c r="N238" s="735">
        <v>1225.6899999999998</v>
      </c>
    </row>
    <row r="239" spans="1:14" ht="14.45" customHeight="1" x14ac:dyDescent="0.2">
      <c r="A239" s="729" t="s">
        <v>585</v>
      </c>
      <c r="B239" s="730" t="s">
        <v>586</v>
      </c>
      <c r="C239" s="731" t="s">
        <v>607</v>
      </c>
      <c r="D239" s="732" t="s">
        <v>608</v>
      </c>
      <c r="E239" s="733">
        <v>50113013</v>
      </c>
      <c r="F239" s="732" t="s">
        <v>676</v>
      </c>
      <c r="G239" s="731" t="s">
        <v>694</v>
      </c>
      <c r="H239" s="731">
        <v>166265</v>
      </c>
      <c r="I239" s="731">
        <v>166265</v>
      </c>
      <c r="J239" s="731" t="s">
        <v>950</v>
      </c>
      <c r="K239" s="731" t="s">
        <v>951</v>
      </c>
      <c r="L239" s="734">
        <v>33.384999999999991</v>
      </c>
      <c r="M239" s="734">
        <v>10</v>
      </c>
      <c r="N239" s="735">
        <v>333.84999999999991</v>
      </c>
    </row>
    <row r="240" spans="1:14" ht="14.45" customHeight="1" x14ac:dyDescent="0.2">
      <c r="A240" s="729" t="s">
        <v>585</v>
      </c>
      <c r="B240" s="730" t="s">
        <v>586</v>
      </c>
      <c r="C240" s="731" t="s">
        <v>607</v>
      </c>
      <c r="D240" s="732" t="s">
        <v>608</v>
      </c>
      <c r="E240" s="733">
        <v>50113013</v>
      </c>
      <c r="F240" s="732" t="s">
        <v>676</v>
      </c>
      <c r="G240" s="731" t="s">
        <v>329</v>
      </c>
      <c r="H240" s="731">
        <v>211760</v>
      </c>
      <c r="I240" s="731">
        <v>211760</v>
      </c>
      <c r="J240" s="731" t="s">
        <v>952</v>
      </c>
      <c r="K240" s="731" t="s">
        <v>953</v>
      </c>
      <c r="L240" s="734">
        <v>880</v>
      </c>
      <c r="M240" s="734">
        <v>4</v>
      </c>
      <c r="N240" s="735">
        <v>3520</v>
      </c>
    </row>
    <row r="241" spans="1:14" ht="14.45" customHeight="1" x14ac:dyDescent="0.2">
      <c r="A241" s="729" t="s">
        <v>585</v>
      </c>
      <c r="B241" s="730" t="s">
        <v>586</v>
      </c>
      <c r="C241" s="731" t="s">
        <v>607</v>
      </c>
      <c r="D241" s="732" t="s">
        <v>608</v>
      </c>
      <c r="E241" s="733">
        <v>50113013</v>
      </c>
      <c r="F241" s="732" t="s">
        <v>676</v>
      </c>
      <c r="G241" s="731" t="s">
        <v>617</v>
      </c>
      <c r="H241" s="731">
        <v>231955</v>
      </c>
      <c r="I241" s="731">
        <v>231955</v>
      </c>
      <c r="J241" s="731" t="s">
        <v>954</v>
      </c>
      <c r="K241" s="731" t="s">
        <v>955</v>
      </c>
      <c r="L241" s="734">
        <v>105.84</v>
      </c>
      <c r="M241" s="734">
        <v>2</v>
      </c>
      <c r="N241" s="735">
        <v>211.68</v>
      </c>
    </row>
    <row r="242" spans="1:14" ht="14.45" customHeight="1" x14ac:dyDescent="0.2">
      <c r="A242" s="729" t="s">
        <v>585</v>
      </c>
      <c r="B242" s="730" t="s">
        <v>586</v>
      </c>
      <c r="C242" s="731" t="s">
        <v>607</v>
      </c>
      <c r="D242" s="732" t="s">
        <v>608</v>
      </c>
      <c r="E242" s="733">
        <v>50113014</v>
      </c>
      <c r="F242" s="732" t="s">
        <v>956</v>
      </c>
      <c r="G242" s="731" t="s">
        <v>694</v>
      </c>
      <c r="H242" s="731">
        <v>164401</v>
      </c>
      <c r="I242" s="731">
        <v>164401</v>
      </c>
      <c r="J242" s="731" t="s">
        <v>957</v>
      </c>
      <c r="K242" s="731" t="s">
        <v>958</v>
      </c>
      <c r="L242" s="734">
        <v>319</v>
      </c>
      <c r="M242" s="734">
        <v>0.8</v>
      </c>
      <c r="N242" s="735">
        <v>255.20000000000002</v>
      </c>
    </row>
    <row r="243" spans="1:14" ht="14.45" customHeight="1" x14ac:dyDescent="0.2">
      <c r="A243" s="729" t="s">
        <v>585</v>
      </c>
      <c r="B243" s="730" t="s">
        <v>586</v>
      </c>
      <c r="C243" s="731" t="s">
        <v>610</v>
      </c>
      <c r="D243" s="732" t="s">
        <v>611</v>
      </c>
      <c r="E243" s="733">
        <v>50113016</v>
      </c>
      <c r="F243" s="732" t="s">
        <v>959</v>
      </c>
      <c r="G243" s="731" t="s">
        <v>617</v>
      </c>
      <c r="H243" s="731">
        <v>210115</v>
      </c>
      <c r="I243" s="731">
        <v>210115</v>
      </c>
      <c r="J243" s="731" t="s">
        <v>960</v>
      </c>
      <c r="K243" s="731" t="s">
        <v>961</v>
      </c>
      <c r="L243" s="734">
        <v>20893.95</v>
      </c>
      <c r="M243" s="734">
        <v>30</v>
      </c>
      <c r="N243" s="735">
        <v>626818.5</v>
      </c>
    </row>
    <row r="244" spans="1:14" ht="14.45" customHeight="1" thickBot="1" x14ac:dyDescent="0.25">
      <c r="A244" s="736" t="s">
        <v>585</v>
      </c>
      <c r="B244" s="737" t="s">
        <v>586</v>
      </c>
      <c r="C244" s="738" t="s">
        <v>610</v>
      </c>
      <c r="D244" s="739" t="s">
        <v>611</v>
      </c>
      <c r="E244" s="740">
        <v>50113016</v>
      </c>
      <c r="F244" s="739" t="s">
        <v>959</v>
      </c>
      <c r="G244" s="738" t="s">
        <v>617</v>
      </c>
      <c r="H244" s="738">
        <v>210114</v>
      </c>
      <c r="I244" s="738">
        <v>210114</v>
      </c>
      <c r="J244" s="738" t="s">
        <v>960</v>
      </c>
      <c r="K244" s="738" t="s">
        <v>962</v>
      </c>
      <c r="L244" s="741">
        <v>10446.98</v>
      </c>
      <c r="M244" s="741">
        <v>15</v>
      </c>
      <c r="N244" s="742">
        <v>156704.69999999998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75723A1-D230-444E-ACF2-5CC644B65ED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963</v>
      </c>
      <c r="B5" s="727">
        <v>825.67000000000007</v>
      </c>
      <c r="C5" s="747">
        <v>0.5335405452559886</v>
      </c>
      <c r="D5" s="727">
        <v>721.86</v>
      </c>
      <c r="E5" s="747">
        <v>0.46645945474401135</v>
      </c>
      <c r="F5" s="728">
        <v>1547.5300000000002</v>
      </c>
    </row>
    <row r="6" spans="1:6" ht="14.45" customHeight="1" x14ac:dyDescent="0.2">
      <c r="A6" s="758" t="s">
        <v>964</v>
      </c>
      <c r="B6" s="734">
        <v>16742.951000000001</v>
      </c>
      <c r="C6" s="748">
        <v>0.31991506282745991</v>
      </c>
      <c r="D6" s="734">
        <v>35592.662246913584</v>
      </c>
      <c r="E6" s="748">
        <v>0.68008493717254015</v>
      </c>
      <c r="F6" s="735">
        <v>52335.613246913585</v>
      </c>
    </row>
    <row r="7" spans="1:6" ht="14.45" customHeight="1" thickBot="1" x14ac:dyDescent="0.25">
      <c r="A7" s="759" t="s">
        <v>965</v>
      </c>
      <c r="B7" s="750">
        <v>409.01</v>
      </c>
      <c r="C7" s="751">
        <v>1</v>
      </c>
      <c r="D7" s="750"/>
      <c r="E7" s="751">
        <v>0</v>
      </c>
      <c r="F7" s="752">
        <v>409.01</v>
      </c>
    </row>
    <row r="8" spans="1:6" ht="14.45" customHeight="1" thickBot="1" x14ac:dyDescent="0.25">
      <c r="A8" s="753" t="s">
        <v>3</v>
      </c>
      <c r="B8" s="754">
        <v>17977.630999999998</v>
      </c>
      <c r="C8" s="755">
        <v>0.33112761098717325</v>
      </c>
      <c r="D8" s="754">
        <v>36314.522246913584</v>
      </c>
      <c r="E8" s="755">
        <v>0.66887238901282664</v>
      </c>
      <c r="F8" s="756">
        <v>54292.153246913585</v>
      </c>
    </row>
    <row r="9" spans="1:6" ht="14.45" customHeight="1" thickBot="1" x14ac:dyDescent="0.25"/>
    <row r="10" spans="1:6" ht="14.45" customHeight="1" x14ac:dyDescent="0.2">
      <c r="A10" s="757" t="s">
        <v>966</v>
      </c>
      <c r="B10" s="727">
        <v>2462.02</v>
      </c>
      <c r="C10" s="747">
        <v>1</v>
      </c>
      <c r="D10" s="727"/>
      <c r="E10" s="747">
        <v>0</v>
      </c>
      <c r="F10" s="728">
        <v>2462.02</v>
      </c>
    </row>
    <row r="11" spans="1:6" ht="14.45" customHeight="1" x14ac:dyDescent="0.2">
      <c r="A11" s="758" t="s">
        <v>967</v>
      </c>
      <c r="B11" s="734"/>
      <c r="C11" s="748">
        <v>0</v>
      </c>
      <c r="D11" s="734">
        <v>40.39</v>
      </c>
      <c r="E11" s="748">
        <v>1</v>
      </c>
      <c r="F11" s="735">
        <v>40.39</v>
      </c>
    </row>
    <row r="12" spans="1:6" ht="14.45" customHeight="1" x14ac:dyDescent="0.2">
      <c r="A12" s="758" t="s">
        <v>968</v>
      </c>
      <c r="B12" s="734">
        <v>641.89</v>
      </c>
      <c r="C12" s="748">
        <v>1</v>
      </c>
      <c r="D12" s="734"/>
      <c r="E12" s="748">
        <v>0</v>
      </c>
      <c r="F12" s="735">
        <v>641.89</v>
      </c>
    </row>
    <row r="13" spans="1:6" ht="14.45" customHeight="1" x14ac:dyDescent="0.2">
      <c r="A13" s="758" t="s">
        <v>969</v>
      </c>
      <c r="B13" s="734"/>
      <c r="C13" s="748">
        <v>0</v>
      </c>
      <c r="D13" s="734">
        <v>364.07799999999992</v>
      </c>
      <c r="E13" s="748">
        <v>1</v>
      </c>
      <c r="F13" s="735">
        <v>364.07799999999992</v>
      </c>
    </row>
    <row r="14" spans="1:6" ht="14.45" customHeight="1" x14ac:dyDescent="0.2">
      <c r="A14" s="758" t="s">
        <v>970</v>
      </c>
      <c r="B14" s="734"/>
      <c r="C14" s="748">
        <v>0</v>
      </c>
      <c r="D14" s="734">
        <v>399.84000000000003</v>
      </c>
      <c r="E14" s="748">
        <v>1</v>
      </c>
      <c r="F14" s="735">
        <v>399.84000000000003</v>
      </c>
    </row>
    <row r="15" spans="1:6" ht="14.45" customHeight="1" x14ac:dyDescent="0.2">
      <c r="A15" s="758" t="s">
        <v>971</v>
      </c>
      <c r="B15" s="734"/>
      <c r="C15" s="748">
        <v>0</v>
      </c>
      <c r="D15" s="734">
        <v>6298.3760000000002</v>
      </c>
      <c r="E15" s="748">
        <v>1</v>
      </c>
      <c r="F15" s="735">
        <v>6298.3760000000002</v>
      </c>
    </row>
    <row r="16" spans="1:6" ht="14.45" customHeight="1" x14ac:dyDescent="0.2">
      <c r="A16" s="758" t="s">
        <v>972</v>
      </c>
      <c r="B16" s="734">
        <v>1088.7800000000002</v>
      </c>
      <c r="C16" s="748">
        <v>1</v>
      </c>
      <c r="D16" s="734"/>
      <c r="E16" s="748">
        <v>0</v>
      </c>
      <c r="F16" s="735">
        <v>1088.7800000000002</v>
      </c>
    </row>
    <row r="17" spans="1:6" ht="14.45" customHeight="1" x14ac:dyDescent="0.2">
      <c r="A17" s="758" t="s">
        <v>973</v>
      </c>
      <c r="B17" s="734"/>
      <c r="C17" s="748">
        <v>0</v>
      </c>
      <c r="D17" s="734">
        <v>333.84999999999991</v>
      </c>
      <c r="E17" s="748">
        <v>1</v>
      </c>
      <c r="F17" s="735">
        <v>333.84999999999991</v>
      </c>
    </row>
    <row r="18" spans="1:6" ht="14.45" customHeight="1" x14ac:dyDescent="0.2">
      <c r="A18" s="758" t="s">
        <v>974</v>
      </c>
      <c r="B18" s="734">
        <v>188.46</v>
      </c>
      <c r="C18" s="748">
        <v>0.55555555555555558</v>
      </c>
      <c r="D18" s="734">
        <v>150.768</v>
      </c>
      <c r="E18" s="748">
        <v>0.44444444444444442</v>
      </c>
      <c r="F18" s="735">
        <v>339.22800000000001</v>
      </c>
    </row>
    <row r="19" spans="1:6" ht="14.45" customHeight="1" x14ac:dyDescent="0.2">
      <c r="A19" s="758" t="s">
        <v>975</v>
      </c>
      <c r="B19" s="734"/>
      <c r="C19" s="748">
        <v>0</v>
      </c>
      <c r="D19" s="734">
        <v>255.20000000000002</v>
      </c>
      <c r="E19" s="748">
        <v>1</v>
      </c>
      <c r="F19" s="735">
        <v>255.20000000000002</v>
      </c>
    </row>
    <row r="20" spans="1:6" ht="14.45" customHeight="1" x14ac:dyDescent="0.2">
      <c r="A20" s="758" t="s">
        <v>976</v>
      </c>
      <c r="B20" s="734">
        <v>3520</v>
      </c>
      <c r="C20" s="748">
        <v>1</v>
      </c>
      <c r="D20" s="734"/>
      <c r="E20" s="748">
        <v>0</v>
      </c>
      <c r="F20" s="735">
        <v>3520</v>
      </c>
    </row>
    <row r="21" spans="1:6" ht="14.45" customHeight="1" x14ac:dyDescent="0.2">
      <c r="A21" s="758" t="s">
        <v>977</v>
      </c>
      <c r="B21" s="734">
        <v>2152.7599999999998</v>
      </c>
      <c r="C21" s="748">
        <v>1</v>
      </c>
      <c r="D21" s="734"/>
      <c r="E21" s="748">
        <v>0</v>
      </c>
      <c r="F21" s="735">
        <v>2152.7599999999998</v>
      </c>
    </row>
    <row r="22" spans="1:6" ht="14.45" customHeight="1" x14ac:dyDescent="0.2">
      <c r="A22" s="758" t="s">
        <v>978</v>
      </c>
      <c r="B22" s="734"/>
      <c r="C22" s="748">
        <v>0</v>
      </c>
      <c r="D22" s="734">
        <v>41.88</v>
      </c>
      <c r="E22" s="748">
        <v>1</v>
      </c>
      <c r="F22" s="735">
        <v>41.88</v>
      </c>
    </row>
    <row r="23" spans="1:6" ht="14.45" customHeight="1" x14ac:dyDescent="0.2">
      <c r="A23" s="758" t="s">
        <v>979</v>
      </c>
      <c r="B23" s="734"/>
      <c r="C23" s="748">
        <v>0</v>
      </c>
      <c r="D23" s="734">
        <v>2393.92</v>
      </c>
      <c r="E23" s="748">
        <v>1</v>
      </c>
      <c r="F23" s="735">
        <v>2393.92</v>
      </c>
    </row>
    <row r="24" spans="1:6" ht="14.45" customHeight="1" x14ac:dyDescent="0.2">
      <c r="A24" s="758" t="s">
        <v>980</v>
      </c>
      <c r="B24" s="734"/>
      <c r="C24" s="748">
        <v>0</v>
      </c>
      <c r="D24" s="734">
        <v>2421.9802469135802</v>
      </c>
      <c r="E24" s="748">
        <v>1</v>
      </c>
      <c r="F24" s="735">
        <v>2421.9802469135802</v>
      </c>
    </row>
    <row r="25" spans="1:6" ht="14.45" customHeight="1" x14ac:dyDescent="0.2">
      <c r="A25" s="758" t="s">
        <v>981</v>
      </c>
      <c r="B25" s="734"/>
      <c r="C25" s="748">
        <v>0</v>
      </c>
      <c r="D25" s="734">
        <v>11947.51</v>
      </c>
      <c r="E25" s="748">
        <v>1</v>
      </c>
      <c r="F25" s="735">
        <v>11947.51</v>
      </c>
    </row>
    <row r="26" spans="1:6" ht="14.45" customHeight="1" x14ac:dyDescent="0.2">
      <c r="A26" s="758" t="s">
        <v>982</v>
      </c>
      <c r="B26" s="734"/>
      <c r="C26" s="748">
        <v>0</v>
      </c>
      <c r="D26" s="734">
        <v>348.32</v>
      </c>
      <c r="E26" s="748">
        <v>1</v>
      </c>
      <c r="F26" s="735">
        <v>348.32</v>
      </c>
    </row>
    <row r="27" spans="1:6" ht="14.45" customHeight="1" x14ac:dyDescent="0.2">
      <c r="A27" s="758" t="s">
        <v>983</v>
      </c>
      <c r="B27" s="734"/>
      <c r="C27" s="748">
        <v>0</v>
      </c>
      <c r="D27" s="734">
        <v>268.43999999999994</v>
      </c>
      <c r="E27" s="748">
        <v>1</v>
      </c>
      <c r="F27" s="735">
        <v>268.43999999999994</v>
      </c>
    </row>
    <row r="28" spans="1:6" ht="14.45" customHeight="1" x14ac:dyDescent="0.2">
      <c r="A28" s="758" t="s">
        <v>984</v>
      </c>
      <c r="B28" s="734">
        <v>2937.4410000000003</v>
      </c>
      <c r="C28" s="748">
        <v>0.9718931137632425</v>
      </c>
      <c r="D28" s="734">
        <v>84.95</v>
      </c>
      <c r="E28" s="748">
        <v>2.8106886236757587E-2</v>
      </c>
      <c r="F28" s="735">
        <v>3022.3910000000001</v>
      </c>
    </row>
    <row r="29" spans="1:6" ht="14.45" customHeight="1" x14ac:dyDescent="0.2">
      <c r="A29" s="758" t="s">
        <v>985</v>
      </c>
      <c r="B29" s="734">
        <v>3861.5399999999995</v>
      </c>
      <c r="C29" s="748">
        <v>1</v>
      </c>
      <c r="D29" s="734"/>
      <c r="E29" s="748">
        <v>0</v>
      </c>
      <c r="F29" s="735">
        <v>3861.5399999999995</v>
      </c>
    </row>
    <row r="30" spans="1:6" ht="14.45" customHeight="1" x14ac:dyDescent="0.2">
      <c r="A30" s="758" t="s">
        <v>986</v>
      </c>
      <c r="B30" s="734">
        <v>748</v>
      </c>
      <c r="C30" s="748">
        <v>0.20481927710843373</v>
      </c>
      <c r="D30" s="734">
        <v>2904</v>
      </c>
      <c r="E30" s="748">
        <v>0.79518072289156627</v>
      </c>
      <c r="F30" s="735">
        <v>3652</v>
      </c>
    </row>
    <row r="31" spans="1:6" ht="14.45" customHeight="1" x14ac:dyDescent="0.2">
      <c r="A31" s="758" t="s">
        <v>987</v>
      </c>
      <c r="B31" s="734"/>
      <c r="C31" s="748">
        <v>0</v>
      </c>
      <c r="D31" s="734">
        <v>6713.24</v>
      </c>
      <c r="E31" s="748">
        <v>1</v>
      </c>
      <c r="F31" s="735">
        <v>6713.24</v>
      </c>
    </row>
    <row r="32" spans="1:6" ht="14.45" customHeight="1" thickBot="1" x14ac:dyDescent="0.25">
      <c r="A32" s="759" t="s">
        <v>988</v>
      </c>
      <c r="B32" s="750">
        <v>376.74</v>
      </c>
      <c r="C32" s="751">
        <v>0.21846078908913785</v>
      </c>
      <c r="D32" s="750">
        <v>1347.78</v>
      </c>
      <c r="E32" s="751">
        <v>0.78153921091086209</v>
      </c>
      <c r="F32" s="752">
        <v>1724.52</v>
      </c>
    </row>
    <row r="33" spans="1:6" ht="14.45" customHeight="1" thickBot="1" x14ac:dyDescent="0.25">
      <c r="A33" s="753" t="s">
        <v>3</v>
      </c>
      <c r="B33" s="754">
        <v>17977.631000000001</v>
      </c>
      <c r="C33" s="755">
        <v>0.33112761098717336</v>
      </c>
      <c r="D33" s="754">
        <v>36314.522246913577</v>
      </c>
      <c r="E33" s="755">
        <v>0.66887238901282664</v>
      </c>
      <c r="F33" s="756">
        <v>54292.153246913578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15BE4656-8BB1-44AD-BEF4-0DC8F504E50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2021-09-21T12:04:01Z</dcterms:modified>
</cp:coreProperties>
</file>