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154A2651-C770-4145-99D1-FA46888F4266}" xr6:coauthVersionLast="47" xr6:coauthVersionMax="47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52" i="371" l="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M818" i="367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A19" i="414"/>
  <c r="C9" i="431"/>
  <c r="C17" i="431"/>
  <c r="D12" i="431"/>
  <c r="D20" i="431"/>
  <c r="E15" i="431"/>
  <c r="F10" i="431"/>
  <c r="F18" i="431"/>
  <c r="G13" i="431"/>
  <c r="G21" i="431"/>
  <c r="H16" i="431"/>
  <c r="I19" i="431"/>
  <c r="J14" i="431"/>
  <c r="K9" i="431"/>
  <c r="K17" i="431"/>
  <c r="L20" i="431"/>
  <c r="N10" i="431"/>
  <c r="O13" i="431"/>
  <c r="O21" i="431"/>
  <c r="Q19" i="431"/>
  <c r="F11" i="431"/>
  <c r="K10" i="431"/>
  <c r="L21" i="431"/>
  <c r="N19" i="431"/>
  <c r="P9" i="431"/>
  <c r="Q20" i="431"/>
  <c r="N20" i="431"/>
  <c r="C10" i="431"/>
  <c r="D13" i="431"/>
  <c r="D21" i="431"/>
  <c r="F19" i="431"/>
  <c r="H9" i="431"/>
  <c r="I20" i="431"/>
  <c r="L13" i="431"/>
  <c r="N11" i="431"/>
  <c r="Q12" i="431"/>
  <c r="P18" i="431"/>
  <c r="C11" i="431"/>
  <c r="C19" i="431"/>
  <c r="D14" i="431"/>
  <c r="E9" i="431"/>
  <c r="E17" i="431"/>
  <c r="F12" i="431"/>
  <c r="F20" i="431"/>
  <c r="G15" i="431"/>
  <c r="H10" i="431"/>
  <c r="H18" i="431"/>
  <c r="I13" i="431"/>
  <c r="I21" i="431"/>
  <c r="J16" i="431"/>
  <c r="K11" i="431"/>
  <c r="K19" i="431"/>
  <c r="L14" i="431"/>
  <c r="M9" i="431"/>
  <c r="M17" i="431"/>
  <c r="N12" i="431"/>
  <c r="P10" i="431"/>
  <c r="Q13" i="431"/>
  <c r="Q21" i="431"/>
  <c r="C12" i="431"/>
  <c r="C20" i="431"/>
  <c r="D15" i="431"/>
  <c r="E10" i="431"/>
  <c r="E18" i="431"/>
  <c r="F13" i="431"/>
  <c r="F21" i="431"/>
  <c r="G16" i="431"/>
  <c r="H11" i="431"/>
  <c r="H19" i="431"/>
  <c r="I14" i="431"/>
  <c r="J9" i="431"/>
  <c r="J17" i="431"/>
  <c r="K12" i="431"/>
  <c r="K20" i="431"/>
  <c r="L15" i="431"/>
  <c r="M10" i="431"/>
  <c r="M18" i="431"/>
  <c r="N13" i="431"/>
  <c r="N21" i="431"/>
  <c r="O16" i="431"/>
  <c r="P11" i="431"/>
  <c r="P19" i="431"/>
  <c r="Q14" i="431"/>
  <c r="I15" i="431"/>
  <c r="K21" i="431"/>
  <c r="M11" i="431"/>
  <c r="N14" i="431"/>
  <c r="O17" i="431"/>
  <c r="P20" i="431"/>
  <c r="Q15" i="431"/>
  <c r="D9" i="431"/>
  <c r="E20" i="431"/>
  <c r="G10" i="431"/>
  <c r="H21" i="431"/>
  <c r="I16" i="431"/>
  <c r="J19" i="431"/>
  <c r="K14" i="431"/>
  <c r="M12" i="431"/>
  <c r="O10" i="431"/>
  <c r="O18" i="431"/>
  <c r="O11" i="431"/>
  <c r="C13" i="431"/>
  <c r="C21" i="431"/>
  <c r="D16" i="431"/>
  <c r="E11" i="431"/>
  <c r="E19" i="431"/>
  <c r="F14" i="431"/>
  <c r="G9" i="431"/>
  <c r="G17" i="431"/>
  <c r="H12" i="431"/>
  <c r="H20" i="431"/>
  <c r="J10" i="431"/>
  <c r="J18" i="431"/>
  <c r="K13" i="431"/>
  <c r="L16" i="431"/>
  <c r="M19" i="431"/>
  <c r="O9" i="431"/>
  <c r="P12" i="431"/>
  <c r="G18" i="431"/>
  <c r="L17" i="431"/>
  <c r="N15" i="431"/>
  <c r="P13" i="431"/>
  <c r="Q16" i="431"/>
  <c r="O19" i="431"/>
  <c r="C14" i="431"/>
  <c r="D17" i="431"/>
  <c r="E12" i="431"/>
  <c r="F15" i="431"/>
  <c r="H13" i="431"/>
  <c r="J11" i="431"/>
  <c r="L9" i="431"/>
  <c r="M20" i="431"/>
  <c r="P21" i="431"/>
  <c r="Q9" i="431"/>
  <c r="C15" i="431"/>
  <c r="D10" i="431"/>
  <c r="D18" i="431"/>
  <c r="E13" i="431"/>
  <c r="E21" i="431"/>
  <c r="F16" i="431"/>
  <c r="G11" i="431"/>
  <c r="G19" i="431"/>
  <c r="H14" i="431"/>
  <c r="I9" i="431"/>
  <c r="I17" i="431"/>
  <c r="J12" i="431"/>
  <c r="J20" i="431"/>
  <c r="K15" i="431"/>
  <c r="L10" i="431"/>
  <c r="L18" i="431"/>
  <c r="M13" i="431"/>
  <c r="M21" i="431"/>
  <c r="N16" i="431"/>
  <c r="P14" i="431"/>
  <c r="Q17" i="431"/>
  <c r="C16" i="431"/>
  <c r="D11" i="431"/>
  <c r="D19" i="431"/>
  <c r="E14" i="431"/>
  <c r="F9" i="431"/>
  <c r="F17" i="431"/>
  <c r="G12" i="431"/>
  <c r="G20" i="431"/>
  <c r="H15" i="431"/>
  <c r="I10" i="431"/>
  <c r="I18" i="431"/>
  <c r="J13" i="431"/>
  <c r="J21" i="431"/>
  <c r="K16" i="431"/>
  <c r="L11" i="431"/>
  <c r="L19" i="431"/>
  <c r="M14" i="431"/>
  <c r="N9" i="431"/>
  <c r="N17" i="431"/>
  <c r="O12" i="431"/>
  <c r="O20" i="431"/>
  <c r="P15" i="431"/>
  <c r="Q10" i="431"/>
  <c r="Q18" i="431"/>
  <c r="I11" i="431"/>
  <c r="L12" i="431"/>
  <c r="M15" i="431"/>
  <c r="N18" i="431"/>
  <c r="P16" i="431"/>
  <c r="Q11" i="431"/>
  <c r="C18" i="431"/>
  <c r="E16" i="431"/>
  <c r="G14" i="431"/>
  <c r="H17" i="431"/>
  <c r="I12" i="431"/>
  <c r="J15" i="431"/>
  <c r="K18" i="431"/>
  <c r="M16" i="431"/>
  <c r="O14" i="431"/>
  <c r="P17" i="431"/>
  <c r="O15" i="431"/>
  <c r="R11" i="431" l="1"/>
  <c r="S11" i="431"/>
  <c r="S18" i="431"/>
  <c r="R18" i="431"/>
  <c r="R10" i="431"/>
  <c r="S10" i="431"/>
  <c r="R17" i="431"/>
  <c r="S17" i="431"/>
  <c r="R9" i="431"/>
  <c r="S9" i="431"/>
  <c r="R16" i="431"/>
  <c r="S16" i="431"/>
  <c r="S15" i="431"/>
  <c r="R15" i="431"/>
  <c r="S14" i="431"/>
  <c r="R14" i="431"/>
  <c r="S21" i="431"/>
  <c r="R21" i="431"/>
  <c r="S13" i="431"/>
  <c r="R13" i="431"/>
  <c r="S12" i="431"/>
  <c r="R12" i="431"/>
  <c r="S20" i="431"/>
  <c r="R20" i="431"/>
  <c r="S19" i="431"/>
  <c r="R19" i="431"/>
  <c r="I8" i="431"/>
  <c r="J8" i="431"/>
  <c r="Q8" i="431"/>
  <c r="K8" i="431"/>
  <c r="G8" i="431"/>
  <c r="M8" i="431"/>
  <c r="D8" i="431"/>
  <c r="F8" i="431"/>
  <c r="P8" i="431"/>
  <c r="N8" i="431"/>
  <c r="E8" i="431"/>
  <c r="C8" i="431"/>
  <c r="O8" i="431"/>
  <c r="H8" i="431"/>
  <c r="L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K13" i="370" l="1"/>
  <c r="P26" i="370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9" i="414"/>
  <c r="A24" i="414" l="1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23" i="414" l="1"/>
  <c r="G3" i="410"/>
  <c r="S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G3" i="344"/>
  <c r="C3" i="344"/>
  <c r="B11" i="339"/>
  <c r="J11" i="339" s="1"/>
  <c r="R3" i="344" l="1"/>
  <c r="I11" i="339"/>
  <c r="H11" i="339" l="1"/>
  <c r="G11" i="339"/>
  <c r="A30" i="414"/>
  <c r="A23" i="414"/>
  <c r="A15" i="414"/>
  <c r="A16" i="414"/>
  <c r="A4" i="414"/>
  <c r="A6" i="339" l="1"/>
  <c r="A5" i="339"/>
  <c r="C16" i="414"/>
  <c r="D19" i="414"/>
  <c r="D4" i="414"/>
  <c r="C19" i="414"/>
  <c r="D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E25" i="414"/>
  <c r="B12" i="339"/>
  <c r="J12" i="339" s="1"/>
  <c r="D29" i="414"/>
  <c r="E29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D24" i="414"/>
  <c r="C24" i="414"/>
  <c r="Q3" i="347" l="1"/>
  <c r="U3" i="347"/>
  <c r="S3" i="347"/>
  <c r="J3" i="372"/>
  <c r="N3" i="372"/>
  <c r="F3" i="372"/>
  <c r="I12" i="339"/>
  <c r="I13" i="339" s="1"/>
  <c r="C31" i="414"/>
  <c r="E31" i="414" s="1"/>
  <c r="H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8" i="414"/>
  <c r="C4" i="414"/>
  <c r="J13" i="339" l="1"/>
  <c r="B15" i="339"/>
  <c r="G15" i="339"/>
  <c r="H15" i="339"/>
  <c r="D30" i="414"/>
  <c r="E30" i="414" s="1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<sst xmlns="http://schemas.openxmlformats.org/spreadsheetml/2006/main" count="14472" uniqueCount="3336">
  <si>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</si>
  <si>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</si>
  <si>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</si>
  <si>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</si>
  <si>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</si>
  <si>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</si>
  <si>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</si>
  <si>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</si>
  <si>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</si>
  <si>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</si>
  <si>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</si>
  <si>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</si>
  <si>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</si>
  <si>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</si>
  <si>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</si>
  <si>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</si>
  <si>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</si>
  <si>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</si>
  <si>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</si>
  <si>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</si>
  <si>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</si>
  <si>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</si>
  <si>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</si>
  <si>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</si>
  <si>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</si>
  <si>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</si>
  <si>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</si>
  <si>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</si>
  <si>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</si>
  <si>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</si>
  <si>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</si>
  <si>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</si>
  <si>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</si>
  <si>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</si>
  <si>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</si>
  <si>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</si>
  <si>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</si>
  <si>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</si>
  <si>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</si>
  <si>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</si>
  <si>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</si>
  <si>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</si>
  <si>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</si>
  <si>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</si>
  <si>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</si>
  <si>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</si>
  <si>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</si>
  <si>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</si>
  <si>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</si>
  <si>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</si>
  <si>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</si>
  <si>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</si>
  <si>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</si>
  <si>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</si>
  <si>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</si>
  <si>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</si>
  <si>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</si>
  <si>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</si>
  <si>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</si>
  <si>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</si>
  <si>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</si>
  <si>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</si>
  <si>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</si>
  <si>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</si>
  <si>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</si>
  <si>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</si>
  <si>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</si>
  <si>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</si>
  <si>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</si>
  <si>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</si>
  <si>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</si>
  <si>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</si>
  <si>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</si>
  <si>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</si>
  <si>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</si>
  <si>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</si>
  <si>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</si>
  <si>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</si>
  <si>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</si>
  <si>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</si>
  <si>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</si>
  <si>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</si>
  <si>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</si>
  <si>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</si>
  <si>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</si>
  <si>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</si>
  <si>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</si>
  <si>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</si>
  <si>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</si>
  <si>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</si>
  <si>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</si>
  <si>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</si>
  <si>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</si>
  <si>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</si>
  <si>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</si>
  <si>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</si>
  <si>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</si>
  <si>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</si>
  <si>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</si>
  <si>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</si>
  <si>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</si>
  <si>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</si>
  <si>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</si>
  <si>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</si>
  <si>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</si>
  <si>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</si>
  <si>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</si>
  <si>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</si>
  <si>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</si>
  <si>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</si>
  <si>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</si>
  <si>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</si>
  <si>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</si>
  <si>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</si>
  <si>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</si>
  <si>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</si>
  <si>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</si>
  <si>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</si>
  <si>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</si>
  <si>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</si>
  <si>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</si>
  <si>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</si>
  <si>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</si>
  <si>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</si>
  <si>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</si>
  <si>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</si>
  <si>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</si>
  <si>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</si>
  <si>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</si>
  <si>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</si>
  <si>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</si>
  <si>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</si>
  <si>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</si>
  <si>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</si>
  <si>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</si>
  <si>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</si>
  <si>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</si>
  <si>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</si>
  <si>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</si>
  <si>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</si>
  <si>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</si>
  <si>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</si>
  <si>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</si>
  <si>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</si>
  <si>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</si>
  <si>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</si>
  <si>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</si>
  <si>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</si>
  <si>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</si>
  <si>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</si>
  <si>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</si>
  <si>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</si>
  <si>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</si>
  <si>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</si>
  <si>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</si>
  <si>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</si>
  <si>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</si>
  <si>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</si>
  <si>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</si>
  <si>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</si>
  <si>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</si>
  <si>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</si>
  <si>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</si>
  <si>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</si>
  <si>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</si>
  <si>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</si>
  <si>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</si>
  <si>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</si>
  <si>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</si>
  <si>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</si>
  <si>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</si>
  <si>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</si>
  <si>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</si>
  <si>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</si>
  <si>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</si>
  <si>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</si>
  <si>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</si>
  <si>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</si>
  <si>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</si>
  <si>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</si>
  <si>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</si>
  <si>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</si>
  <si>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</si>
  <si>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</si>
  <si>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</si>
  <si>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</si>
  <si>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</si>
  <si>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</si>
  <si>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</si>
  <si>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</si>
  <si>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</si>
  <si>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</si>
  <si>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</si>
  <si>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</si>
  <si>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</si>
  <si>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</si>
  <si>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</si>
  <si>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</si>
  <si>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</si>
  <si>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</si>
  <si>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</si>
  <si>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</si>
  <si>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</si>
  <si>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</si>
  <si>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</si>
  <si>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</si>
  <si>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</si>
  <si>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</si>
  <si>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</si>
  <si>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</si>
  <si>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</si>
  <si>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</si>
  <si>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</si>
  <si>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</si>
  <si>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</si>
  <si>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</si>
  <si>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</si>
  <si>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</si>
  <si>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</si>
  <si>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</si>
  <si>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</si>
  <si>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</si>
  <si>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</si>
  <si>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</si>
  <si>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</si>
  <si>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</si>
  <si>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</si>
  <si>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</si>
  <si>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</si>
  <si>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</si>
  <si>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</si>
  <si>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</si>
  <si>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</si>
  <si>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</si>
  <si>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</si>
  <si>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</si>
  <si>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</si>
  <si>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</si>
  <si>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</si>
  <si>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</si>
  <si>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</si>
  <si>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</si>
  <si>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</si>
  <si>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</si>
  <si>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</si>
  <si>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</si>
  <si>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</si>
  <si>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</si>
  <si>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</si>
  <si>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</si>
  <si>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</si>
  <si>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</si>
  <si>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</si>
  <si>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</si>
  <si>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</si>
  <si>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</si>
  <si>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</si>
  <si>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</si>
  <si>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</si>
  <si>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</si>
  <si>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</si>
  <si>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</si>
  <si>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</si>
  <si>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Kč (tisíce)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</si>
  <si>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</si>
  <si>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</si>
  <si>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</si>
  <si>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</si>
  <si>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</si>
  <si>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</si>
  <si>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</si>
  <si>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</si>
  <si>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</si>
  <si>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</si>
  <si>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</si>
  <si>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</si>
  <si>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</si>
  <si>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</si>
  <si>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</si>
  <si>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</si>
  <si>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</si>
  <si>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</si>
  <si>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</si>
  <si>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</si>
  <si>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</si>
  <si>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</si>
  <si>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</si>
  <si>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</si>
  <si>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</si>
  <si>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</si>
  <si>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</si>
  <si>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</si>
  <si>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</si>
  <si>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</si>
  <si>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</si>
  <si>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</si>
  <si>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</si>
  <si>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</si>
  <si>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</si>
  <si>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</si>
  <si>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</si>
  <si>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</si>
  <si>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</si>
  <si>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</si>
  <si>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</si>
  <si>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</si>
  <si>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</si>
  <si>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</si>
  <si>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</si>
  <si>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</si>
  <si>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</si>
  <si>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</si>
  <si>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</si>
  <si>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</si>
  <si>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</si>
  <si>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</si>
  <si>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</si>
  <si>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</si>
  <si>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</si>
  <si>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</si>
  <si>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</si>
  <si>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</si>
  <si>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</si>
  <si>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</si>
  <si>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</si>
  <si>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t>CM 2019</t>
  </si>
  <si>
    <t>Hosp. 2019</t>
  </si>
  <si>
    <t>Rozdíly 2019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</si>
  <si>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Novorozenecké oddělení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</si>
  <si>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</si>
  <si>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</si>
  <si>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</si>
  <si>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</si>
  <si>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</si>
  <si>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</si>
  <si>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</si>
  <si>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</si>
  <si>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</si>
  <si>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50113002     Léky - parenterální výživa (LEK)</t>
  </si>
  <si>
    <t xml:space="preserve">                    50113004     Léky - enter. a parent. výživa (výroba LEK-OPSL)</t>
  </si>
  <si>
    <t xml:space="preserve">                    50113006     Léky - enterální výživa (LEK)</t>
  </si>
  <si>
    <t xml:space="preserve">                    50113008     Léky - krev.deriváty ZUL (TO)</t>
  </si>
  <si>
    <t xml:space="preserve">                    50113013     Léky - antibiotika (LEK)</t>
  </si>
  <si>
    <t xml:space="preserve">                    50113014     Léky - antimykotika (LEK)</t>
  </si>
  <si>
    <t xml:space="preserve">                    50113016     Léky - centra (LEK)</t>
  </si>
  <si>
    <t xml:space="preserve">                    50113190     Léky - medicinální plyny (sklad SVM)</t>
  </si>
  <si>
    <t xml:space="preserve">               50114     Krevní přípravky</t>
  </si>
  <si>
    <t xml:space="preserve">                    50114002     Krevní přípravky</t>
  </si>
  <si>
    <t xml:space="preserve">                    50114003     Plazma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</si>
  <si>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</si>
  <si>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</si>
  <si>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</si>
  <si>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</si>
  <si>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</si>
  <si>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50115064     ZPr - šicí materiál (Z529)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</si>
  <si>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</si>
  <si>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</si>
  <si>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50115070     ZPr - katetry ostatní (Z513)</t>
  </si>
  <si>
    <t xml:space="preserve">                    50115079     ZPr - internzivní péče (Z542)</t>
  </si>
  <si>
    <t xml:space="preserve">                    50115022     Antigenní testy zaměstnanců FNOL</t>
  </si>
  <si>
    <t xml:space="preserve">                    50115100     ZPr - jehly COVID 19 (Z557)</t>
  </si>
  <si>
    <t xml:space="preserve">                    50115101     ZPr - ostatní COVID 19 (Z558)</t>
  </si>
  <si>
    <t xml:space="preserve">               50116     Potraviny</t>
  </si>
  <si>
    <t xml:space="preserve">                    50116001     Lůžk. pacienti</t>
  </si>
  <si>
    <t xml:space="preserve">                    50116002     Lůžk. pacienti nad normu</t>
  </si>
  <si>
    <t xml:space="preserve">                    50116004     Výživa kojenců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</si>
  <si>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</si>
  <si>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</si>
  <si>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</si>
  <si>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</si>
  <si>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</si>
  <si>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</si>
  <si>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</si>
  <si>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</si>
  <si>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</si>
  <si>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</si>
  <si>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</si>
  <si>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</si>
  <si>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50117021     Všeob.mat. - hosp.přístr.a nářadí (V32) od 1tis do 2999,99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</si>
  <si>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</si>
  <si>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</si>
  <si>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50118001     ND - ostatní (všeob.sklad) (sk.V38)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</si>
  <si>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</si>
  <si>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</si>
  <si>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</si>
  <si>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</si>
  <si>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</si>
  <si>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</si>
  <si>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50119002     Prádlo pacientů (sk.T12)</t>
  </si>
  <si>
    <t xml:space="preserve">                    50119077     OOPP a prádlo pro zaměstnance (sk.T14)</t>
  </si>
  <si>
    <t xml:space="preserve">                    50119092     Pokojový textil (sk. T15)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</si>
  <si>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</si>
  <si>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</si>
  <si>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</si>
  <si>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</si>
  <si>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</si>
  <si>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50160     Knihy a časopisy</t>
  </si>
  <si>
    <t xml:space="preserve">                    50160002     Knihy a časopisy</t>
  </si>
  <si>
    <t xml:space="preserve">               50180     Materiál z darů, FKSP</t>
  </si>
  <si>
    <t xml:space="preserve">                    50180001     Věcné dary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</si>
  <si>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</si>
  <si>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</si>
  <si>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</si>
  <si>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</si>
  <si>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</si>
  <si>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     504     Prodané zboží</t>
  </si>
  <si>
    <t xml:space="preserve">               50401     Prodané zb. FNOL</t>
  </si>
  <si>
    <t xml:space="preserve">                    50401002     Prodej pacientům (pomůcky pro rodičky, USB náram....)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</si>
  <si>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</si>
  <si>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</si>
  <si>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</si>
  <si>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</si>
  <si>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</si>
  <si>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</si>
  <si>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</si>
  <si>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51102026     Opravy STA rozvodů (tel.antény) - ELSYS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</si>
  <si>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</si>
  <si>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</si>
  <si>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</si>
  <si>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</si>
  <si>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</si>
  <si>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</si>
  <si>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</si>
  <si>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</si>
  <si>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</si>
  <si>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</si>
  <si>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</si>
  <si>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</si>
  <si>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</si>
  <si>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51805     Projekt. práce a inž. čin.</t>
  </si>
  <si>
    <t xml:space="preserve">                    51805001     Průzkumné a projektové práce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</si>
  <si>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</si>
  <si>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</si>
  <si>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</si>
  <si>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</si>
  <si>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</si>
  <si>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</si>
  <si>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</si>
  <si>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</si>
  <si>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</si>
  <si>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</si>
  <si>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</si>
  <si>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51808021     Revize, tech.kontroly, prev.prohl.- UTZ</t>
  </si>
  <si>
    <t xml:space="preserve">               51809     Náklady za poplatky na bankovní služby</t>
  </si>
  <si>
    <t xml:space="preserve">                    51809001     Poplatky za vedení účtu</t>
  </si>
  <si>
    <t xml:space="preserve">               51874     Ostatní služby</t>
  </si>
  <si>
    <t xml:space="preserve">                    51874010     Ostatní služby - zdravotní</t>
  </si>
  <si>
    <t xml:space="preserve">                    51874018     Propagace, reklama, tisk (TM)</t>
  </si>
  <si>
    <t xml:space="preserve">               51880     Služby z darů, FKSP</t>
  </si>
  <si>
    <t xml:space="preserve">                    51880000     Služby z fin.darů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</si>
  <si>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</si>
  <si>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</si>
  <si>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</si>
  <si>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</si>
  <si>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</si>
  <si>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</si>
  <si>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</si>
  <si>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</si>
  <si>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</si>
  <si>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</si>
  <si>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</si>
  <si>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</si>
  <si>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</si>
  <si>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</si>
  <si>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</si>
  <si>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</si>
  <si>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</si>
  <si>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</si>
  <si>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</si>
  <si>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</si>
  <si>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</si>
  <si>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</si>
  <si>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</si>
  <si>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</si>
  <si>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</si>
  <si>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</si>
  <si>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</si>
  <si>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</si>
  <si>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</si>
  <si>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</si>
  <si>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</si>
  <si>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</si>
  <si>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</si>
  <si>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54925     Ostatní výplaty fyzickým osobám(OPMČ)</t>
  </si>
  <si>
    <t xml:space="preserve">                    54925000     Odškodn.-náhr.mzdy zam.(OPMČ)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</si>
  <si>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</si>
  <si>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</si>
  <si>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</si>
  <si>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</si>
  <si>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</si>
  <si>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</si>
  <si>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</si>
  <si>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</si>
  <si>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</si>
  <si>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</si>
  <si>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</si>
  <si>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</si>
  <si>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     55120     ZC vyřazeného DM</t>
  </si>
  <si>
    <t xml:space="preserve">                    55120004     ZC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</si>
  <si>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</si>
  <si>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</si>
  <si>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</si>
  <si>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     55801080     DDHM - zdravotnický a laboratorní (věcné dary)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</si>
  <si>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</si>
  <si>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</si>
  <si>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55802002     DDHM - ostatní provozní technika (sk.V_35)</t>
  </si>
  <si>
    <t xml:space="preserve">                    55802003     DDHM - kacelářská technika (sk.V_37)</t>
  </si>
  <si>
    <t xml:space="preserve">                    55802080     DDHM - provozní (věcné dary)</t>
  </si>
  <si>
    <t xml:space="preserve">               55804     DDHM - výpočetní technika</t>
  </si>
  <si>
    <t xml:space="preserve">                    55804001     DDHM - výpočetní technika (sk.P_35)</t>
  </si>
  <si>
    <t xml:space="preserve">                    55804002     DDHM - telefony (sk.P_49)</t>
  </si>
  <si>
    <t xml:space="preserve">                    55804080     DDHM - výpočetní technika (vecné dary)</t>
  </si>
  <si>
    <t xml:space="preserve">               55805     DDHM - inventář</t>
  </si>
  <si>
    <t xml:space="preserve">                    55805002     DDHM - nábytek (sk.V_31)</t>
  </si>
  <si>
    <t xml:space="preserve">               55806     DDHM ostatní </t>
  </si>
  <si>
    <t xml:space="preserve">                    55806001     DDHM - ostatní, razítka (sk.V_47, V_112)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</si>
  <si>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</si>
  <si>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</si>
  <si>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</si>
  <si>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</si>
  <si>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</si>
  <si>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</si>
  <si>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</si>
  <si>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</si>
  <si>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</si>
  <si>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</si>
  <si>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</si>
  <si>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</si>
  <si>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     60245415     Tržby ZP za léky v centrech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</si>
  <si>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</si>
  <si>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</si>
  <si>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     604     Tržby za zboží</t>
  </si>
  <si>
    <t xml:space="preserve">               60401     Prodej zboží - FNOL</t>
  </si>
  <si>
    <t xml:space="preserve">                    60401002     Prodej pacientům (pomůcky pro rodičky, USB náram....)</t>
  </si>
  <si>
    <t xml:space="preserve">     64     Jiné provozní výnosy</t>
  </si>
  <si>
    <t xml:space="preserve">          648     Čerpání fondů</t>
  </si>
  <si>
    <t xml:space="preserve">               64803     Čerpání RF - čerpání fin. darů</t>
  </si>
  <si>
    <t xml:space="preserve">                    64803000     Čerpání RF - čerpání finančních darů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</si>
  <si>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</si>
  <si>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</si>
  <si>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</si>
  <si>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</si>
  <si>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</si>
  <si>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     64908007     Ostatní výnosy</t>
  </si>
  <si>
    <t xml:space="preserve">               64924     Ostatní služby - mimo zdrav.výkony  FAKTURACE</t>
  </si>
  <si>
    <t xml:space="preserve">                    64924442     Telekom.služby, soukr. hovory</t>
  </si>
  <si>
    <t xml:space="preserve">                    64924459     Školení, stáže, odb. semináře, konference</t>
  </si>
  <si>
    <t xml:space="preserve">                    64924461     Výpůjčky - novorozenecké oddělení</t>
  </si>
  <si>
    <t xml:space="preserve">               64980     Věcné dary</t>
  </si>
  <si>
    <t xml:space="preserve">                    64980001     Věcné dary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</si>
  <si>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</si>
  <si>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</si>
  <si>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</si>
  <si>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67101006     Transfery MZ na rezidenční místa</t>
  </si>
  <si>
    <t xml:space="preserve">                    67101009     Transfery MZ - mimořádné fin.ohodnocení COVID-19</t>
  </si>
  <si>
    <t xml:space="preserve">               67120     Výnosy k úč.403 06 (k úč.551 odpisy) - finanční dary</t>
  </si>
  <si>
    <t xml:space="preserve">                    67120001     Výnosy k úč.403 06 (k úč.551 odpisy) - finanční dary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</si>
  <si>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</si>
  <si>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</si>
  <si>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</si>
  <si>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</si>
  <si>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</si>
  <si>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</si>
  <si>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</si>
  <si>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 (stř.9404)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</si>
  <si>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</si>
  <si>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</si>
  <si>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</si>
  <si>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</si>
  <si>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</si>
  <si>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</si>
  <si>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</si>
  <si>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</si>
  <si>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</si>
  <si>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</si>
  <si>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</si>
  <si>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79920001     Agregované výkony</t>
  </si>
  <si>
    <t xml:space="preserve">               79950     VPN - správní režie</t>
  </si>
  <si>
    <t xml:space="preserve">                    79950001     Rozúčtování režie HTS</t>
  </si>
  <si>
    <t xml:space="preserve">               79904     </t>
  </si>
  <si>
    <t xml:space="preserve">                    79904000     Potrubní dopravníkový systém (PDS)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</si>
  <si>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</si>
  <si>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</si>
  <si>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</si>
  <si>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</si>
  <si>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89920001     Agregované výkony</t>
  </si>
  <si>
    <t xml:space="preserve">                    89920004     Střediskové převody</t>
  </si>
  <si>
    <t>09</t>
  </si>
  <si>
    <t>NOVO: Novorozenecké oddělení</t>
  </si>
  <si>
    <t>50113001 - léky - paušál (LEK)</t>
  </si>
  <si>
    <t>50113002 - léky - parenterální výživa (LEK)</t>
  </si>
  <si>
    <t>50113004 - léky - enter. a parent. výživa (výroba LEK-OPSL)</t>
  </si>
  <si>
    <t>50113006 - léky - enterální výživa (LEK)</t>
  </si>
  <si>
    <t>50113008 - léky - krev.deriváty ZUL (TO)</t>
  </si>
  <si>
    <t>50113011 - léky - hemofilici ZUL (TO)</t>
  </si>
  <si>
    <t>50113013 - léky - antibiotika (LEK)</t>
  </si>
  <si>
    <t>50113014 - léky - antimykotika (LEK)</t>
  </si>
  <si>
    <t>50113016 - léky - centra (LEK)</t>
  </si>
  <si>
    <t>50113190 - léky - medicinální plyny (sklad SVM)</t>
  </si>
  <si>
    <t>NOVO: Novorozenecké oddělení Celkem</t>
  </si>
  <si>
    <t>SumaKL</t>
  </si>
  <si>
    <t>0911</t>
  </si>
  <si>
    <t>NOVO: lůžkové oddělení 16C + 16B + 16BD</t>
  </si>
  <si>
    <t>NOVO: lůžkové oddělení 16C + 16B + 16BD Celkem</t>
  </si>
  <si>
    <t>SumaNS</t>
  </si>
  <si>
    <t>mezeraNS</t>
  </si>
  <si>
    <t>0912</t>
  </si>
  <si>
    <t>NOVO: lůžkové oddělení 16B + 16D</t>
  </si>
  <si>
    <t>NOVO: lůžkové oddělení 16B + 16D Celkem</t>
  </si>
  <si>
    <t>0931</t>
  </si>
  <si>
    <t>NOVO: JIP 16A + 16D</t>
  </si>
  <si>
    <t>NOVO: JIP 16A + 16D Celkem</t>
  </si>
  <si>
    <t>0994</t>
  </si>
  <si>
    <t>NOVO: centrum - novorozenecké</t>
  </si>
  <si>
    <t>NOVO: centrum - novorozenecké Celkem</t>
  </si>
  <si>
    <t>0901</t>
  </si>
  <si>
    <t>NOVO: vedení klinického pracoviště</t>
  </si>
  <si>
    <t>NOVO: vedení klinického pracoviště Celkem</t>
  </si>
  <si>
    <t>léky - paušál (LEK)</t>
  </si>
  <si>
    <t>O</t>
  </si>
  <si>
    <t>SINUPRET</t>
  </si>
  <si>
    <t>GTT 1X100ML</t>
  </si>
  <si>
    <t>ADRENALIN LECIVA</t>
  </si>
  <si>
    <t>INJ 5X1ML/1MG</t>
  </si>
  <si>
    <t>AQUA PRO INJECTIONE BRAUN</t>
  </si>
  <si>
    <t>INJ SOL 20X10ML-PLA</t>
  </si>
  <si>
    <t>DZ OCTENISEPT 250 ml</t>
  </si>
  <si>
    <t>sprej</t>
  </si>
  <si>
    <t>ENGERIX-B 10MCG</t>
  </si>
  <si>
    <t>INJ SUS 1X0,5ML+ST+SJ</t>
  </si>
  <si>
    <t>Enticon 30 ml</t>
  </si>
  <si>
    <t>Espumisan kapky 100mg/ml por. gtt.30ml</t>
  </si>
  <si>
    <t>FULTIUM D3</t>
  </si>
  <si>
    <t>10000IU/ML POR GTT SOL 1X10ML I</t>
  </si>
  <si>
    <t>CHLORID SODNÝ 0,9% BRAUN</t>
  </si>
  <si>
    <t>INF SOL 20X100MLPELAH</t>
  </si>
  <si>
    <t>IBUPROFEN AL</t>
  </si>
  <si>
    <t>400MG TBL FLM 100</t>
  </si>
  <si>
    <t>IMAZOL KRÉMPASTA</t>
  </si>
  <si>
    <t>10MG/G DRM PST 1X30G</t>
  </si>
  <si>
    <t>IMAZOL PLUS</t>
  </si>
  <si>
    <t>10MG/G+2,5MG/G CRM 30G</t>
  </si>
  <si>
    <t>INFADOLAN</t>
  </si>
  <si>
    <t>1600IU/G+300IU/G UNG 30G II</t>
  </si>
  <si>
    <t>IR  AQUA STERILE OPLACH.1x1000 ml ECOTAINER</t>
  </si>
  <si>
    <t>IR OPLACH BBRAUN</t>
  </si>
  <si>
    <t>IR  AQUA STERILE OPLACH.6x1000 ml</t>
  </si>
  <si>
    <t>Fres. Versylene</t>
  </si>
  <si>
    <t>IR  AQUA STERILE WATER  IRRIG. 1000ML Pour Bottle</t>
  </si>
  <si>
    <t>IR OPLACH Baxter</t>
  </si>
  <si>
    <t>IR SOL. COFFEINI 1%</t>
  </si>
  <si>
    <t>Roztok p.o. 30ml - aseptická příprava</t>
  </si>
  <si>
    <t>KANAVIT</t>
  </si>
  <si>
    <t>20MG/ML POR GTT EML 1X5ML</t>
  </si>
  <si>
    <t>KL BARVA NA  DETI 20 g</t>
  </si>
  <si>
    <t>KL BENZINUM 900ml/ 600g</t>
  </si>
  <si>
    <t>KL DETSKA MAST 20G</t>
  </si>
  <si>
    <t>KL HELIANTHI OLEUM 180G</t>
  </si>
  <si>
    <t>KL KAL.PERMANGANAS 10G</t>
  </si>
  <si>
    <t>KL KAPSLE</t>
  </si>
  <si>
    <t>KL PRIPRAVEK</t>
  </si>
  <si>
    <t>KL SACCHAROSUM  24 % 40 g</t>
  </si>
  <si>
    <t>KL TBL MAGN.LACT 0,5G+B6 0,02G, 100TBL</t>
  </si>
  <si>
    <t>KL UNG.LENIENS, 30G</t>
  </si>
  <si>
    <t>Lactobacillus acidophil.cps.75 bez laktózy</t>
  </si>
  <si>
    <t>LINOLA-FETT OLBAD</t>
  </si>
  <si>
    <t>OLE 1X400ML</t>
  </si>
  <si>
    <t>NASIVIN 0,01%</t>
  </si>
  <si>
    <t>NAS GTT SOL 1X5ML</t>
  </si>
  <si>
    <t>NEOHEPATECT</t>
  </si>
  <si>
    <t>INF SOL 1X2ML/100UT</t>
  </si>
  <si>
    <t>OPHTHALMO-SEPTONEX</t>
  </si>
  <si>
    <t>OPH GTT SOL 1X10ML PLAST</t>
  </si>
  <si>
    <t>OPH GTT SOL 1X10ML</t>
  </si>
  <si>
    <t>PIMAFUCORT</t>
  </si>
  <si>
    <t>10MG/G+10MG/G+3,5MG/G UNG 15G</t>
  </si>
  <si>
    <t>VIGANTOL</t>
  </si>
  <si>
    <t>0,5MG/ML POR GTT SOL 1X10ML</t>
  </si>
  <si>
    <t>léky - antibiotika (LEK)</t>
  </si>
  <si>
    <t>AMPICILIN 0,5 BIOTIKA</t>
  </si>
  <si>
    <t>INJ PLV SOL 10X500MG</t>
  </si>
  <si>
    <t>FRAMYKOIN</t>
  </si>
  <si>
    <t>UNG 1X10GM</t>
  </si>
  <si>
    <t>GENTAMICIN LEK 80 MG/2 ML</t>
  </si>
  <si>
    <t>INJ SOL 10X2ML/80MG</t>
  </si>
  <si>
    <t>MEDOCLAV 1000 MG/200 MG</t>
  </si>
  <si>
    <t>INJ+INF PLV SOL 10X1.2GM</t>
  </si>
  <si>
    <t>OPHTHALMO-FRAMYKOIN</t>
  </si>
  <si>
    <t>UNG OPH 1X5GM</t>
  </si>
  <si>
    <t>OSPAMOX 250MG/5ML</t>
  </si>
  <si>
    <t>GRA SUS 1X60ML</t>
  </si>
  <si>
    <t>TOBREX</t>
  </si>
  <si>
    <t>3MG/G OPH UNG 3,5G</t>
  </si>
  <si>
    <t>GTT OPH 5ML 3MG/1ML</t>
  </si>
  <si>
    <t>AMOKSIKLAV 1.2GM</t>
  </si>
  <si>
    <t>INJ SIC 5X1.2GM</t>
  </si>
  <si>
    <t>P</t>
  </si>
  <si>
    <t>MEROPENEM BRADEX</t>
  </si>
  <si>
    <t>1G INJ/INF PLV SOL 10</t>
  </si>
  <si>
    <t>TARGOCID 200MG</t>
  </si>
  <si>
    <t>INJ SIC 1X200MG+SOL</t>
  </si>
  <si>
    <t>0.9% W/V SODIUM CHLORIDE I.V.</t>
  </si>
  <si>
    <t>INJ 20X10ML</t>
  </si>
  <si>
    <t>ACC INJEKT</t>
  </si>
  <si>
    <t>INJ SOL 5X3ML/300MG</t>
  </si>
  <si>
    <t>ACICLOVIR OLIKLA</t>
  </si>
  <si>
    <t>250MG INF PLV SOL 10</t>
  </si>
  <si>
    <t>250MG INF PLV SOL 5</t>
  </si>
  <si>
    <t>ALPROSTAN</t>
  </si>
  <si>
    <t>INF CNC SOL 10X0.2ML</t>
  </si>
  <si>
    <t>AMIPED</t>
  </si>
  <si>
    <t>INF SOL 12X100ML</t>
  </si>
  <si>
    <t>PAR LQF 20X100ML-PE</t>
  </si>
  <si>
    <t>ARDEAELYTOSOL CONC. NA.HYDR.CARB. 8,4%</t>
  </si>
  <si>
    <t>84MG/ML INF CNC SOL 20X80ML</t>
  </si>
  <si>
    <t>ARDEAELYTOSOL CONC. NATRIUMHYDROGENKARBONÁT 4,2%</t>
  </si>
  <si>
    <t>42MG/ML INF CNC SOL 20X80ML</t>
  </si>
  <si>
    <t>ARDEAELYTOSOL L-ARGININCHL.21%</t>
  </si>
  <si>
    <t>INF 1X80ML</t>
  </si>
  <si>
    <t>ARDEANUTRISOL G 10</t>
  </si>
  <si>
    <t>100G/L INF SOL 20X80ML</t>
  </si>
  <si>
    <t>100G/L INF SOL 10X250ML</t>
  </si>
  <si>
    <t>ARDEANUTRISOL G 20</t>
  </si>
  <si>
    <t>200G/L INF SOL 20X80ML</t>
  </si>
  <si>
    <t>ARDEANUTRISOL G 20%</t>
  </si>
  <si>
    <t>20% INF SOL 10X250ML</t>
  </si>
  <si>
    <t>ARDUAN</t>
  </si>
  <si>
    <t>INJ SIC 25X4MG+2ML</t>
  </si>
  <si>
    <t>Arfen 400mg/3ml inj. 6 amp.-MIMOŘÁDNÝ DOVOZ!!</t>
  </si>
  <si>
    <t>ATROVENT N</t>
  </si>
  <si>
    <t>INH SOL PSS200X20RG</t>
  </si>
  <si>
    <t>BENOXI 0.4 % UNIMED PHARMA</t>
  </si>
  <si>
    <t>BETADINE</t>
  </si>
  <si>
    <t>UNG 1X20GM</t>
  </si>
  <si>
    <t>BETADINE (CHIRURG.) - hnědá</t>
  </si>
  <si>
    <t>LIQ 1X120ML</t>
  </si>
  <si>
    <t>CALCIUM GLUCONICUM 10% B.BRAUN</t>
  </si>
  <si>
    <t>INJ SOL 20X10ML</t>
  </si>
  <si>
    <t>CALCIUMFOLINAT-EBEWE</t>
  </si>
  <si>
    <t>CPS 20X15MG</t>
  </si>
  <si>
    <t>CALYPSOL</t>
  </si>
  <si>
    <t>INJ 5X10ML/500MG</t>
  </si>
  <si>
    <t>CUROSURF</t>
  </si>
  <si>
    <t>80MG/ML ETP ISL SUS 2X1,5ML</t>
  </si>
  <si>
    <t>Cyclopentolat Minims gtt. 0.5% 1x20 mimořádný dovo</t>
  </si>
  <si>
    <t>GTT OPH 1X20</t>
  </si>
  <si>
    <t>DARAPRIM-MIMOŘÁDNÝ DOVOZ!!</t>
  </si>
  <si>
    <t>TBL 30X25MG</t>
  </si>
  <si>
    <t>DEGAN</t>
  </si>
  <si>
    <t>INJ 50X2ML/10MG</t>
  </si>
  <si>
    <t>DEXAMED</t>
  </si>
  <si>
    <t>INJ 10X2ML/8MG</t>
  </si>
  <si>
    <t>DEXMEDETOMIDINE EVER PHARMA</t>
  </si>
  <si>
    <t>100MCG/ML INF CNC SOL 25X2ML</t>
  </si>
  <si>
    <t>DIGOXIN ZENTIVA</t>
  </si>
  <si>
    <t>0,5MG/2ML INJ SOL 5X2ML</t>
  </si>
  <si>
    <t>Dobutamin Admeda 250 inf.sol50ml</t>
  </si>
  <si>
    <t>DZ OCTENISEPT drm. sol. 250 ml</t>
  </si>
  <si>
    <t>DRM SOL 1X250ML</t>
  </si>
  <si>
    <t>EMLA</t>
  </si>
  <si>
    <t>25MG/G+25MG/G CRM 1X30G</t>
  </si>
  <si>
    <t>FLIXOTIDE 50 INHALER N</t>
  </si>
  <si>
    <t>INH SUS PSS120X50RG</t>
  </si>
  <si>
    <t>FLOXAL</t>
  </si>
  <si>
    <t>GTT OPH 1X5ML</t>
  </si>
  <si>
    <t>FUROSEMID ACCORD</t>
  </si>
  <si>
    <t>10MG/ML INJ/INF SOL 10X2ML</t>
  </si>
  <si>
    <t>FUROSEMID HAMELN</t>
  </si>
  <si>
    <t>10MG/ML INJ SOL 10X2ML</t>
  </si>
  <si>
    <t>GLUKÓZA 5 BRAUN</t>
  </si>
  <si>
    <t>INF SOL 20X100ML-PE</t>
  </si>
  <si>
    <t>HELICID « 40 INF. LYOF.1X40MG</t>
  </si>
  <si>
    <t>HEPARIN LECIVA</t>
  </si>
  <si>
    <t>INJ 1X10ML/50KU</t>
  </si>
  <si>
    <t>HEPAROID LECIVA</t>
  </si>
  <si>
    <t>UNG 1X30GM</t>
  </si>
  <si>
    <t>HUMULIN R 100 M.J./ML</t>
  </si>
  <si>
    <t>INJ 1X10ML/1KU</t>
  </si>
  <si>
    <t>HYDROCORTISON VUAB 100 MG</t>
  </si>
  <si>
    <t>INJ PLV SOL 1X100MG</t>
  </si>
  <si>
    <t>INF SOL 10X250MLPELAH</t>
  </si>
  <si>
    <t>IBUPROFEN AL 400</t>
  </si>
  <si>
    <t>400MG TBL FLM 50</t>
  </si>
  <si>
    <t>IMIPENEM/CILASTATIN APTAPHARMA</t>
  </si>
  <si>
    <t>500MG/500MG INF PLV SOL 10</t>
  </si>
  <si>
    <t>IR Glukózový gel 40%</t>
  </si>
  <si>
    <t>gel p.o. 10ml - aseptická příprava</t>
  </si>
  <si>
    <t>IR OG. COLL.HOMAT.HYDROBROM.1%10G</t>
  </si>
  <si>
    <t>COLL</t>
  </si>
  <si>
    <t>IR OG. COLL.PHENYLEPHRINI  1% 10g</t>
  </si>
  <si>
    <t>COLL  1%</t>
  </si>
  <si>
    <t>IR OG. COLL.PHENYLEPHRINI  2% 10g</t>
  </si>
  <si>
    <t>COLL  2%</t>
  </si>
  <si>
    <t>IR SOL. NATRII BENZOICI 10%</t>
  </si>
  <si>
    <t>IR 100 ml Infuze</t>
  </si>
  <si>
    <t>IR SOL. SACCHAROSI 24%</t>
  </si>
  <si>
    <t>Roztok p.o. 40ml - aseptická příprava</t>
  </si>
  <si>
    <t>Kalciový sirup Generica 100 ml</t>
  </si>
  <si>
    <t>KALIUM CHLORATUM LECIVA 7.5%</t>
  </si>
  <si>
    <t>INJ 5X10ML 7.5%</t>
  </si>
  <si>
    <t>INJ 5X1ML/10MG</t>
  </si>
  <si>
    <t>KATETR ENDOTRACHEÁLNÍ-LISACATH-PRO APLIKACI LP SUR</t>
  </si>
  <si>
    <t>DS16843;STERILNÍ,PRACOVNÍ DÉL.13CM,VNĚJŠÍ PR.1,7 MM,VNITŘNÍ PR.1,1MM</t>
  </si>
  <si>
    <t>KEPPRA 100 MG/ML</t>
  </si>
  <si>
    <t>INF CNC SOL 10X5ML II</t>
  </si>
  <si>
    <t>POR SOL 300ML/30GM</t>
  </si>
  <si>
    <t>KL AQUA PURIF. KUL,FAG 5 kg</t>
  </si>
  <si>
    <t>KL AQUA PURIF. KUL., FAG. 1 kg</t>
  </si>
  <si>
    <t>KL CPS ACIDUM FOLICUM 2,5MG</t>
  </si>
  <si>
    <t>KL CR.NEOAQUASORBI, 30G</t>
  </si>
  <si>
    <t>KL EREVIT GTT. 30G</t>
  </si>
  <si>
    <t>KL FOSFÁTOVÝ ROZTOK 0,83mmol/ml 50ml</t>
  </si>
  <si>
    <t>Na2HPO4, KH2PO4</t>
  </si>
  <si>
    <t>KL HELIANTHI OLEUM 45g</t>
  </si>
  <si>
    <t>KL CHLORAL.HYDRAS SOL. 50 g</t>
  </si>
  <si>
    <t>KL MORPHINI HYDROCHL. 0,008 AQ.P. AD 20G</t>
  </si>
  <si>
    <t>Novoroz. odd.</t>
  </si>
  <si>
    <t>KL POLYSAN, OL.HELIANTHI AA AD 300G</t>
  </si>
  <si>
    <t>KL SOL.ARG.NITR.20% 20G</t>
  </si>
  <si>
    <t>KL SUPP.DIAZEPAMI 0,0005G  10KS</t>
  </si>
  <si>
    <t>KL SUPP.GLYCEROLI  30KS, pro novorozence</t>
  </si>
  <si>
    <t>KL SUPP.IBUPROFENI 0,05G  20KS</t>
  </si>
  <si>
    <t>KL SUPP.PARACETAMOLI 0,02G  30KS</t>
  </si>
  <si>
    <t>KL SUPPOSITORIA</t>
  </si>
  <si>
    <t>KL UNGUENTUM</t>
  </si>
  <si>
    <t>Kulíšek Forte sáčky 10*6,8g</t>
  </si>
  <si>
    <t>LOCOID CRELO 0,1%</t>
  </si>
  <si>
    <t>LOT 1X30GM</t>
  </si>
  <si>
    <t>LUMINAL</t>
  </si>
  <si>
    <t>INJ 5X1ML/219MG</t>
  </si>
  <si>
    <t>MAGNESIUM SULFATE KALCEKS</t>
  </si>
  <si>
    <t>100MG/ML INJ/INF SOL 5X10ML</t>
  </si>
  <si>
    <t>MALTOFER</t>
  </si>
  <si>
    <t>POR GTT SOL 30ML</t>
  </si>
  <si>
    <t>MESOCAIN</t>
  </si>
  <si>
    <t>GEL 1X20GM</t>
  </si>
  <si>
    <t>MIDAZOLAM ACCORD 5 MG/ML</t>
  </si>
  <si>
    <t>INJ+INF SOL 10X1ML</t>
  </si>
  <si>
    <t>MS HELIANTHI OLEUM ZASOBNI</t>
  </si>
  <si>
    <t>DPH 15%</t>
  </si>
  <si>
    <t>NALBUPHIN ORPHA</t>
  </si>
  <si>
    <t>INJ SOL 10X2ML</t>
  </si>
  <si>
    <t>NATRIUM CHLORATUM BBP</t>
  </si>
  <si>
    <t>100MG/ML INJ SOL 5X10ML</t>
  </si>
  <si>
    <t>Nefrocarnit 1g - MIMOŘ.DOVOZ!!!</t>
  </si>
  <si>
    <t>10x5ml</t>
  </si>
  <si>
    <t>NESTLÉ Beba Comfort 1 HMO 800g</t>
  </si>
  <si>
    <t>NIMBEX</t>
  </si>
  <si>
    <t>INJ SOL 5X10ML/20MG</t>
  </si>
  <si>
    <t>NORADRENALIN LECIVA</t>
  </si>
  <si>
    <t>NORADRENALIN LÉČIVA</t>
  </si>
  <si>
    <t>IVN INF CNC SOL 5X5ML</t>
  </si>
  <si>
    <t>NOVALGIN</t>
  </si>
  <si>
    <t>INJ 10X2ML/1000MG</t>
  </si>
  <si>
    <t>NUROFEN PRO DĚTI JAHODA</t>
  </si>
  <si>
    <t>20MG/ML POR SUS 100 ML II</t>
  </si>
  <si>
    <t>Nutrilon 1 HA Prosyneo 800g</t>
  </si>
  <si>
    <t>OPHTHALMO-AZULEN</t>
  </si>
  <si>
    <t>OPHTHALMO-HYDROCORTISON LECIVA</t>
  </si>
  <si>
    <t>UNG OPH 1X5GM 0.5%</t>
  </si>
  <si>
    <t>ORTANOL</t>
  </si>
  <si>
    <t>40MG INF PLV SOL 1</t>
  </si>
  <si>
    <t>PARACETAMOL KABI 10 MG/ML</t>
  </si>
  <si>
    <t>INF SOL 10X50ML/500MG</t>
  </si>
  <si>
    <t>PEYONA 20 MG/ML</t>
  </si>
  <si>
    <t>IVN+POR SOL 10X1ML</t>
  </si>
  <si>
    <t>PLASMALYTE ROZTOK</t>
  </si>
  <si>
    <t>INF SOL 20X500ML</t>
  </si>
  <si>
    <t>PROPOFOL-LIPURO 0,5% (5MG/ML) 5X20ML</t>
  </si>
  <si>
    <t>INJ+INF EML 5X20ML/100MG</t>
  </si>
  <si>
    <t>PROTAMINSULFAT LEO PHARMA 1400 HEPARIN-ANTIDOT I.E</t>
  </si>
  <si>
    <t>1400IU/ML INJ/INF SOL 5X5ML</t>
  </si>
  <si>
    <t>PYRIDOXIN LECIVA</t>
  </si>
  <si>
    <t>INJ 5X1ML 50MG</t>
  </si>
  <si>
    <t>RIVOTRIL</t>
  </si>
  <si>
    <t>INJ 5X1ML/1MG+SOLV.</t>
  </si>
  <si>
    <t>RIVOTRIL 2.5MG/ML</t>
  </si>
  <si>
    <t>POR GTT SOL 1X10ML</t>
  </si>
  <si>
    <t>SOLUVIT N PRO INFUS.</t>
  </si>
  <si>
    <t>INJ SIC 10</t>
  </si>
  <si>
    <t>SUFENTANIL TORREX 5MCG/ML</t>
  </si>
  <si>
    <t>INJ SOL 5X2ML (10rg)</t>
  </si>
  <si>
    <t>SULFADIAZIN tbl 20x500mg MIMOŘ. DOVOZ</t>
  </si>
  <si>
    <t>Swiss NatureVia Laktobacílky baby 30 sáčků</t>
  </si>
  <si>
    <t>TENSAMIN</t>
  </si>
  <si>
    <t>INJ 10X5ML</t>
  </si>
  <si>
    <t>URSOFALK SUSPENZE</t>
  </si>
  <si>
    <t>POR SUS 1X250ML</t>
  </si>
  <si>
    <t>VENTOLIN INHALER N</t>
  </si>
  <si>
    <t>100MCG/DÁV INH SUS PSS 200DÁV</t>
  </si>
  <si>
    <t>VIDISIC</t>
  </si>
  <si>
    <t>GEL OPH 1X10GM</t>
  </si>
  <si>
    <t>Vincentka přírod.0.7l-nevrat.láhev</t>
  </si>
  <si>
    <t>VITALIPID N INFANT</t>
  </si>
  <si>
    <t>INF CNC SOL 10X10ML</t>
  </si>
  <si>
    <t>VODA NA INJEKCI VIAFLO</t>
  </si>
  <si>
    <t>PAR LQF 20X500ML</t>
  </si>
  <si>
    <t>léky - parenterální výživa (LEK)</t>
  </si>
  <si>
    <t>LIPOPLUS 20%</t>
  </si>
  <si>
    <t>INFEML10X100ML-SKLO</t>
  </si>
  <si>
    <t>léky - enter. a parent. výživa (výroba LEK-OPSL)</t>
  </si>
  <si>
    <t>IR  INF. STARTOVACÍ  NOV.</t>
  </si>
  <si>
    <t>vak 500 ml Novorozenci</t>
  </si>
  <si>
    <t>IR  PARENT.VÝŽIVA</t>
  </si>
  <si>
    <t>vak 500 ml a více</t>
  </si>
  <si>
    <t>IR  PARENT.VÝŽIVA  NOVOROZENCI</t>
  </si>
  <si>
    <t>vak 125ml</t>
  </si>
  <si>
    <t>vak 250 ml</t>
  </si>
  <si>
    <t>léky - enterální výživa (LEK)</t>
  </si>
  <si>
    <t>BEBA EXPERTpro HA 1 800g</t>
  </si>
  <si>
    <t>BEBA HA PRE tekutá 32x90ml new</t>
  </si>
  <si>
    <t>NEOCATE SYNEO</t>
  </si>
  <si>
    <t>POR PLV 400G</t>
  </si>
  <si>
    <t>NESTLÉ Beba Comfort HMO tekutá 32x70ml</t>
  </si>
  <si>
    <t>NESTLÉ BEBA FM85 200g</t>
  </si>
  <si>
    <t>NESTLÉ Nemléčná krupička rýžová 180g</t>
  </si>
  <si>
    <t>Nutrilon 0 Nenatal HA RTF 24x90 ml</t>
  </si>
  <si>
    <t>Nutrilon 0 Nenatal Nutriprem 400g</t>
  </si>
  <si>
    <t>Nutrilon 0 Nenatal RTF 24x70 ml</t>
  </si>
  <si>
    <t>Nutrilon 1 Profutura RTF 24x 70ml</t>
  </si>
  <si>
    <t>Nutrilon Nutriton ProExpert 135g</t>
  </si>
  <si>
    <t>Nutrilon Protein Supplement ProExpert 50x1g</t>
  </si>
  <si>
    <t>léky - krev.deriváty ZUL (TO)</t>
  </si>
  <si>
    <t>ALBUTEIN</t>
  </si>
  <si>
    <t>200G/L INF SOL 1X10ML</t>
  </si>
  <si>
    <t>ATENATIV</t>
  </si>
  <si>
    <t>50IU/ML INF PSO LQF 1+1X10ML</t>
  </si>
  <si>
    <t>HAEMOCOMPLETTAN P</t>
  </si>
  <si>
    <t>20MG/ML INJ/INF PLV SOL 1X1000MG</t>
  </si>
  <si>
    <t>AMIKACIN MEDOCHEMIE 500MG/2ML INJ/INF</t>
  </si>
  <si>
    <t>SOL 10X2ML</t>
  </si>
  <si>
    <t>AMOKSIKLAV FORTE 312,5 MG/5ML SUSPENZE</t>
  </si>
  <si>
    <t>POR PLV SUS 100ML</t>
  </si>
  <si>
    <t>AMPIPLUS 1000mg/500mg - mimořádný dovoz</t>
  </si>
  <si>
    <t>inj.inf.sol 25 vials</t>
  </si>
  <si>
    <t>AXETINE 750MG</t>
  </si>
  <si>
    <t>INJ SIC 10X750MG</t>
  </si>
  <si>
    <t>METRONIDAZOLE NORIDEM</t>
  </si>
  <si>
    <t>5MG/ML INF SOL 20X100ML</t>
  </si>
  <si>
    <t>5MG/ML INF SOL 10X100ML II</t>
  </si>
  <si>
    <t>PAMYCON NA PŘÍPRAVU KAPEK</t>
  </si>
  <si>
    <t>DRM PLV SOL 1X1LAH</t>
  </si>
  <si>
    <t>PENICILIN G DRASELNÁ SŮL BBP</t>
  </si>
  <si>
    <t>5000000IU INJ PLV SOL 10</t>
  </si>
  <si>
    <t>PIPERACILLIN/TAZOBACTAM KABI 4 G/0,5 G</t>
  </si>
  <si>
    <t>INF PLV SOL 10X4.5GM</t>
  </si>
  <si>
    <t>PIPERACILLIN/TAZOBACTAM OLIKLA</t>
  </si>
  <si>
    <t>4G/0,5G INF PLV SOL 10</t>
  </si>
  <si>
    <t>ROVAMYCINE 3MU</t>
  </si>
  <si>
    <t>TBL OBD 10X3MU</t>
  </si>
  <si>
    <t>SUMAMED 500 MG INFUZE</t>
  </si>
  <si>
    <t>INF PLV SOL 5X500MG</t>
  </si>
  <si>
    <t>TARGOCID 400MG</t>
  </si>
  <si>
    <t>INJ SIC 1X400MG+SOL</t>
  </si>
  <si>
    <t>TAXIMED</t>
  </si>
  <si>
    <t>1G INJ/INF PLV SOL 1</t>
  </si>
  <si>
    <t>VANCOMYCIN MYLAN 500 MG</t>
  </si>
  <si>
    <t>INF PLV SOL 1X500MG</t>
  </si>
  <si>
    <t>VORICONAZOLE FRESENIUS KABI</t>
  </si>
  <si>
    <t>200MG INF PLV SOL 1</t>
  </si>
  <si>
    <t>ZINNAT 125 MG</t>
  </si>
  <si>
    <t>GRA SUS 1X50ML</t>
  </si>
  <si>
    <t>léky - antimykotika (LEK)</t>
  </si>
  <si>
    <t>FLUCONAZOL KABI 2 MG/ML</t>
  </si>
  <si>
    <t>INF SOL 10X100ML/200MG</t>
  </si>
  <si>
    <t>léky - centra (LEK)</t>
  </si>
  <si>
    <t>SYNAGIS 100 MG/ML</t>
  </si>
  <si>
    <t>INJ SOL 1X1ML</t>
  </si>
  <si>
    <t>INJ SOL 1X0.5ML</t>
  </si>
  <si>
    <t>0912 - NOVO: lůžkové oddělení 16B + 16D</t>
  </si>
  <si>
    <t>0931 - NOVO: JIP 16A + 16D</t>
  </si>
  <si>
    <t>0911 - NOVO: lůžkové oddělení 16C + 16B + 16BD</t>
  </si>
  <si>
    <t>A02BC01 - OMEPRAZOL</t>
  </si>
  <si>
    <t>C03CA01 - FUROSEMID</t>
  </si>
  <si>
    <t>C05BA01 - ORGANO-HEPARINOID</t>
  </si>
  <si>
    <t>J01DC02 - CEFUROXIM</t>
  </si>
  <si>
    <t>J01DD01 - CEFOTAXIM</t>
  </si>
  <si>
    <t>J01DH02 - MEROPENEM</t>
  </si>
  <si>
    <t>J01GB06 - AMIKACIN</t>
  </si>
  <si>
    <t>J01XA01 - VANKOMYCIN</t>
  </si>
  <si>
    <t>J01XD01 - METRONIDAZOL</t>
  </si>
  <si>
    <t>J02AC01 - FLUKONAZOL</t>
  </si>
  <si>
    <t>J02AC03 - VORIKONAZOL</t>
  </si>
  <si>
    <t>J05AB01 - ACIKLOVIR</t>
  </si>
  <si>
    <t>N02BB02 - SODNÁ SŮL METAMIZOLU</t>
  </si>
  <si>
    <t>N02BE01 - PARACETAMOL</t>
  </si>
  <si>
    <t>N05CD08 - MIDAZOLAM</t>
  </si>
  <si>
    <t>N05CM18 - DEXMEDETOMIDIN</t>
  </si>
  <si>
    <t>R03AC02 - SALBUTAMOL</t>
  </si>
  <si>
    <t>R03BA05 - FLUTIKASON</t>
  </si>
  <si>
    <t>J01CR02 - AMOXICILIN A  INHIBITOR BETA-LAKTAMASY</t>
  </si>
  <si>
    <t>J01DH51 - IMIPENEM A CILASTATIN</t>
  </si>
  <si>
    <t>J01CR05 - PIPERACILIN A  INHIBITOR BETA-LAKTAMASY</t>
  </si>
  <si>
    <t>C01CA03 - NOREPINEFRIN</t>
  </si>
  <si>
    <t>V06XX - POTRAVINY PRO ZVLÁŠTNÍ LÉKAŘSKÉ ÚČELY (PZLÚ) (ČESKÁ ATC SKUP</t>
  </si>
  <si>
    <t>J01CR02</t>
  </si>
  <si>
    <t>134595</t>
  </si>
  <si>
    <t>MEDOCLAV</t>
  </si>
  <si>
    <t>1000MG/200MG INJ/INF PLV SOL 10</t>
  </si>
  <si>
    <t>J01DH02</t>
  </si>
  <si>
    <t>173750</t>
  </si>
  <si>
    <t>A02BC01</t>
  </si>
  <si>
    <t>24001</t>
  </si>
  <si>
    <t>31739</t>
  </si>
  <si>
    <t>HELICID</t>
  </si>
  <si>
    <t>C01CA03</t>
  </si>
  <si>
    <t>216900</t>
  </si>
  <si>
    <t>1MG/ML INF CNC SOL 5X5ML</t>
  </si>
  <si>
    <t>536</t>
  </si>
  <si>
    <t>1MG/ML INF CNC SOL 5X1ML</t>
  </si>
  <si>
    <t>C03CA01</t>
  </si>
  <si>
    <t>239807</t>
  </si>
  <si>
    <t>C05BA01</t>
  </si>
  <si>
    <t>3575</t>
  </si>
  <si>
    <t>HEPAROID LÉČIVA</t>
  </si>
  <si>
    <t>2MG/G CRM 30G</t>
  </si>
  <si>
    <t>96416</t>
  </si>
  <si>
    <t>AMOKSIKLAV</t>
  </si>
  <si>
    <t>250MG/62,5MG/5ML POR PLV SUS 1+STŘ</t>
  </si>
  <si>
    <t>J01CR05</t>
  </si>
  <si>
    <t>113453</t>
  </si>
  <si>
    <t>PIPERACILLIN/TAZOBACTAM KABI</t>
  </si>
  <si>
    <t>173857</t>
  </si>
  <si>
    <t>J01DC02</t>
  </si>
  <si>
    <t>64835</t>
  </si>
  <si>
    <t>AXETINE</t>
  </si>
  <si>
    <t>750MG INJ/INF PLV SOL 10</t>
  </si>
  <si>
    <t>J01DD01</t>
  </si>
  <si>
    <t>206563</t>
  </si>
  <si>
    <t>J01DH51</t>
  </si>
  <si>
    <t>227475</t>
  </si>
  <si>
    <t>J01GB06</t>
  </si>
  <si>
    <t>243369</t>
  </si>
  <si>
    <t>AMIKACIN MEDOCHEMIE</t>
  </si>
  <si>
    <t>500MG/2ML INJ/INF SOL 10X2ML</t>
  </si>
  <si>
    <t>J01XA01</t>
  </si>
  <si>
    <t>166265</t>
  </si>
  <si>
    <t>VANCOMYCIN MYLAN</t>
  </si>
  <si>
    <t>500MG INF PLV SOL 1</t>
  </si>
  <si>
    <t>J01XD01</t>
  </si>
  <si>
    <t>242332</t>
  </si>
  <si>
    <t>5MG/ML INF SOL 20X100ML I</t>
  </si>
  <si>
    <t>245255</t>
  </si>
  <si>
    <t>J02AC01</t>
  </si>
  <si>
    <t>164401</t>
  </si>
  <si>
    <t>FLUCONAZOL KABI</t>
  </si>
  <si>
    <t>2MG/ML INF SOL 10X100ML</t>
  </si>
  <si>
    <t>J02AC03</t>
  </si>
  <si>
    <t>211760</t>
  </si>
  <si>
    <t>J05AB01</t>
  </si>
  <si>
    <t>172775</t>
  </si>
  <si>
    <t>N02BB02</t>
  </si>
  <si>
    <t>7981</t>
  </si>
  <si>
    <t>500MG/ML INJ SOL 10X2ML</t>
  </si>
  <si>
    <t>N02BE01</t>
  </si>
  <si>
    <t>157871</t>
  </si>
  <si>
    <t>PARACETAMOL KABI</t>
  </si>
  <si>
    <t>10MG/ML INF SOL 10X50ML</t>
  </si>
  <si>
    <t>N05CD08</t>
  </si>
  <si>
    <t>239964</t>
  </si>
  <si>
    <t>MIDAZOLAM ACCORD</t>
  </si>
  <si>
    <t>5MG/ML INJ/INF SOL 10X1ML</t>
  </si>
  <si>
    <t>N05CM18</t>
  </si>
  <si>
    <t>136755</t>
  </si>
  <si>
    <t>R03AC02</t>
  </si>
  <si>
    <t>231956</t>
  </si>
  <si>
    <t>R03BA05</t>
  </si>
  <si>
    <t>237770</t>
  </si>
  <si>
    <t>FLIXOTIDE INHALER N</t>
  </si>
  <si>
    <t>50MCG/DÁV INH SUS PSS 120DÁV</t>
  </si>
  <si>
    <t>V06XX</t>
  </si>
  <si>
    <t>217145</t>
  </si>
  <si>
    <t>33218</t>
  </si>
  <si>
    <t>NUTRITON</t>
  </si>
  <si>
    <t>POR SOL 1X135G</t>
  </si>
  <si>
    <t>Přehled plnění pozitivního listu - spotřeba léčivých přípravků - orientační přehled</t>
  </si>
  <si>
    <t>09 - NOVO: Novorozenecké oddělení</t>
  </si>
  <si>
    <t>0994 - NOVO: centrum - novorozenecké</t>
  </si>
  <si>
    <t>Novorozenecké oddělení</t>
  </si>
  <si>
    <t>HVLP</t>
  </si>
  <si>
    <t>IPLP</t>
  </si>
  <si>
    <t>PZT</t>
  </si>
  <si>
    <t>9</t>
  </si>
  <si>
    <t>89301091</t>
  </si>
  <si>
    <t>Standardní lůžková péče Celkem</t>
  </si>
  <si>
    <t>89301092</t>
  </si>
  <si>
    <t>Ambulance novorozeneckého odd. Celkem</t>
  </si>
  <si>
    <t>Novorozenecké oddělení Celkem</t>
  </si>
  <si>
    <t>* Legenda</t>
  </si>
  <si>
    <t>DIAPZT = Pomůcky pro diabetiky, jejichž název začíná slovem "Pumpa"</t>
  </si>
  <si>
    <t>Bezděková Veronika</t>
  </si>
  <si>
    <t>Bodnár Vojtěch</t>
  </si>
  <si>
    <t>Dubrava Lubomír</t>
  </si>
  <si>
    <t>Hálek Jan</t>
  </si>
  <si>
    <t>Heroldová Jana</t>
  </si>
  <si>
    <t>Kantor Lumír</t>
  </si>
  <si>
    <t>Lasák Jakub</t>
  </si>
  <si>
    <t>Mišuth Vladimír</t>
  </si>
  <si>
    <t>Mizerová Marie</t>
  </si>
  <si>
    <t>Pospíšil Lukáš</t>
  </si>
  <si>
    <t>Šuláková Soňa</t>
  </si>
  <si>
    <t>Vránová Ivana</t>
  </si>
  <si>
    <t>Wita Martin</t>
  </si>
  <si>
    <t>Zedníčková Škodová Hana</t>
  </si>
  <si>
    <t>ATORVASTATIN</t>
  </si>
  <si>
    <t>93018</t>
  </si>
  <si>
    <t>SORTIS</t>
  </si>
  <si>
    <t>20MG TBL FLM 100</t>
  </si>
  <si>
    <t>AZITHROMYCIN</t>
  </si>
  <si>
    <t>45010</t>
  </si>
  <si>
    <t>AZITROMYCIN SANDOZ</t>
  </si>
  <si>
    <t>500MG TBL FLM 3</t>
  </si>
  <si>
    <t>BILASTIN</t>
  </si>
  <si>
    <t>148675</t>
  </si>
  <si>
    <t>XADOS</t>
  </si>
  <si>
    <t>20MG TBL NOB 50</t>
  </si>
  <si>
    <t>CEFUROXIM</t>
  </si>
  <si>
    <t>47725</t>
  </si>
  <si>
    <t>ZINNAT</t>
  </si>
  <si>
    <t>250MG TBL FLM 10</t>
  </si>
  <si>
    <t>CETIRIZIN</t>
  </si>
  <si>
    <t>5496</t>
  </si>
  <si>
    <t>ZODAC</t>
  </si>
  <si>
    <t>10MG TBL FLM 60</t>
  </si>
  <si>
    <t>CITALOPRAM</t>
  </si>
  <si>
    <t>230411</t>
  </si>
  <si>
    <t>CITALEC</t>
  </si>
  <si>
    <t>DEXAMETHASON</t>
  </si>
  <si>
    <t>52334</t>
  </si>
  <si>
    <t>FORTECORTIN 4</t>
  </si>
  <si>
    <t>4MG TBL NOB 20</t>
  </si>
  <si>
    <t>DONEPEZIL</t>
  </si>
  <si>
    <t>231024</t>
  </si>
  <si>
    <t>DONEPEZIL MYLAN</t>
  </si>
  <si>
    <t>10MG TBL FLM 84</t>
  </si>
  <si>
    <t>ERYTHROMYCIN, KOMBINACE</t>
  </si>
  <si>
    <t>173199</t>
  </si>
  <si>
    <t>ZINERYT</t>
  </si>
  <si>
    <t>40MG/ML+12MG/ML DRM PLQ SOL 1+1X90ML</t>
  </si>
  <si>
    <t>FINASTERID</t>
  </si>
  <si>
    <t>107595</t>
  </si>
  <si>
    <t>PENESTER</t>
  </si>
  <si>
    <t>5MG TBL FLM 90 II</t>
  </si>
  <si>
    <t>FYTOMENADION</t>
  </si>
  <si>
    <t>230426</t>
  </si>
  <si>
    <t>HYDROKORTISON-BUTYRÁT</t>
  </si>
  <si>
    <t>218236</t>
  </si>
  <si>
    <t>LOCOID 0,1%</t>
  </si>
  <si>
    <t>1MG/G CRM 1X30G</t>
  </si>
  <si>
    <t>CHOLEKALCIFEROL</t>
  </si>
  <si>
    <t>238119</t>
  </si>
  <si>
    <t>INOSIN PRANOBEX</t>
  </si>
  <si>
    <t>162748</t>
  </si>
  <si>
    <t>ISOPRINOSINE</t>
  </si>
  <si>
    <t>500MG TBL NOB 100</t>
  </si>
  <si>
    <t>KETOPROFEN</t>
  </si>
  <si>
    <t>84114</t>
  </si>
  <si>
    <t>FASTUM</t>
  </si>
  <si>
    <t>25MG/G GEL 50G</t>
  </si>
  <si>
    <t>KLÍŠŤOVÁ ENCEFALITIDA, INAKTIVOVANÝ CELÝ VIRUS</t>
  </si>
  <si>
    <t>215956</t>
  </si>
  <si>
    <t>FSME-IMMUN</t>
  </si>
  <si>
    <t>0,5ML INJ SUS ISP 1X0,5ML+J</t>
  </si>
  <si>
    <t>MĚKKÝ PARAFIN A TUKOVÉ PRODUKTY</t>
  </si>
  <si>
    <t>89997</t>
  </si>
  <si>
    <t>LINOLA FETT ÖLBAD</t>
  </si>
  <si>
    <t>ADT BAL 1X400ML</t>
  </si>
  <si>
    <t>METHYLPREDNISOLON-ACEPONÁT</t>
  </si>
  <si>
    <t>224725</t>
  </si>
  <si>
    <t>ADVANTAN MASTNÝ KRÉM</t>
  </si>
  <si>
    <t>1MG/G CRM 1X15G</t>
  </si>
  <si>
    <t>MOMETASON</t>
  </si>
  <si>
    <t>170760</t>
  </si>
  <si>
    <t>MOMMOX</t>
  </si>
  <si>
    <t>0,05MG/DÁV NAS SPR SUS 140DÁV</t>
  </si>
  <si>
    <t>NADROPARIN</t>
  </si>
  <si>
    <t>213494</t>
  </si>
  <si>
    <t>FRAXIPARINE</t>
  </si>
  <si>
    <t>9500IU/ML INJ SOL ISP 10X0,4ML</t>
  </si>
  <si>
    <t>NORETHISTERON</t>
  </si>
  <si>
    <t>216963</t>
  </si>
  <si>
    <t>NORETHISTERON ZENTIVA</t>
  </si>
  <si>
    <t>5MG TBL NOB 45</t>
  </si>
  <si>
    <t>OMEPRAZOL</t>
  </si>
  <si>
    <t>25365</t>
  </si>
  <si>
    <t>20MG CPS ETD 28 I</t>
  </si>
  <si>
    <t>PREDNISON</t>
  </si>
  <si>
    <t>2963</t>
  </si>
  <si>
    <t>PREDNISON LÉČIVA</t>
  </si>
  <si>
    <t>20MG TBL NOB 20</t>
  </si>
  <si>
    <t>SALBUTAMOL</t>
  </si>
  <si>
    <t>31934</t>
  </si>
  <si>
    <t>SODNÁ SŮL METAMIZOLU</t>
  </si>
  <si>
    <t>55823</t>
  </si>
  <si>
    <t>500MG TBL FLM 20</t>
  </si>
  <si>
    <t>TAKROLIMUS</t>
  </si>
  <si>
    <t>27312</t>
  </si>
  <si>
    <t>PROTOPIC</t>
  </si>
  <si>
    <t>0,1% UNG 30G</t>
  </si>
  <si>
    <t>VÁPNÍK, KOMBINACE S VITAMINEM D A/NEBO JINÝMI LÉČIVY</t>
  </si>
  <si>
    <t>206529</t>
  </si>
  <si>
    <t>CALCICHEW D3 JAHODA</t>
  </si>
  <si>
    <t>500MG/400IU TBL MND 60</t>
  </si>
  <si>
    <t>135423</t>
  </si>
  <si>
    <t>CALTRATE D3</t>
  </si>
  <si>
    <t>500MG/1000IU TBL MND 90</t>
  </si>
  <si>
    <t>AMOXICILIN A  INHIBITOR BETA-LAKTAMASY</t>
  </si>
  <si>
    <t>85525</t>
  </si>
  <si>
    <t>AMOKSIKLAV 625 MG</t>
  </si>
  <si>
    <t>500MG/125MG TBL FLM 21</t>
  </si>
  <si>
    <t>POTRAVINY PRO ZVLÁŠTNÍ LÉKAŘSKÉ ÚČELY (PZLÚ) (ČESKÁ ATC SKUP</t>
  </si>
  <si>
    <t>217281</t>
  </si>
  <si>
    <t>NUTRILON 1 NENATAL POST DISCHARGE</t>
  </si>
  <si>
    <t>POR PLV SOL 1X400G</t>
  </si>
  <si>
    <t>Jiná</t>
  </si>
  <si>
    <t>1012</t>
  </si>
  <si>
    <t>Jiný</t>
  </si>
  <si>
    <t>*2018</t>
  </si>
  <si>
    <t>ACIKLOVIR</t>
  </si>
  <si>
    <t>155938</t>
  </si>
  <si>
    <t>HERPESIN</t>
  </si>
  <si>
    <t>200MG TBL NOB 25</t>
  </si>
  <si>
    <t>BISOPROLOL</t>
  </si>
  <si>
    <t>233605</t>
  </si>
  <si>
    <t>BISOPROLOL MYLAN</t>
  </si>
  <si>
    <t>10MG TBL FLM 100</t>
  </si>
  <si>
    <t>BROMAZEPAM</t>
  </si>
  <si>
    <t>88217</t>
  </si>
  <si>
    <t>LEXAURIN</t>
  </si>
  <si>
    <t>1,5MG TBL NOB 30</t>
  </si>
  <si>
    <t>47728</t>
  </si>
  <si>
    <t>500MG TBL FLM 14</t>
  </si>
  <si>
    <t>99600</t>
  </si>
  <si>
    <t>10MG TBL FLM 90</t>
  </si>
  <si>
    <t>ERDOSTEIN</t>
  </si>
  <si>
    <t>199680</t>
  </si>
  <si>
    <t>ERDOMED</t>
  </si>
  <si>
    <t>300MG CPS DUR 60</t>
  </si>
  <si>
    <t>FENOBARBITAL</t>
  </si>
  <si>
    <t>68578</t>
  </si>
  <si>
    <t>PHENAEMALETTEN</t>
  </si>
  <si>
    <t>15MG TBL NOB 50 I</t>
  </si>
  <si>
    <t>203216</t>
  </si>
  <si>
    <t>15MG TBL NOB 50 II</t>
  </si>
  <si>
    <t>GABAPENTIN</t>
  </si>
  <si>
    <t>84398</t>
  </si>
  <si>
    <t>NEURONTIN</t>
  </si>
  <si>
    <t>100MG CPS DUR 100</t>
  </si>
  <si>
    <t>12023</t>
  </si>
  <si>
    <t>243240</t>
  </si>
  <si>
    <t>107676</t>
  </si>
  <si>
    <t>500MG TBL NOB 50</t>
  </si>
  <si>
    <t>999999</t>
  </si>
  <si>
    <t>JINÁ ANTIBIOTIKA PRO LOKÁLNÍ APLIKACI</t>
  </si>
  <si>
    <t>1066</t>
  </si>
  <si>
    <t>250IU/G+5,2MG/G UNG 10G</t>
  </si>
  <si>
    <t>201970</t>
  </si>
  <si>
    <t>PAMYCON</t>
  </si>
  <si>
    <t>33000IU/2500IU DRM PLV SOL 1</t>
  </si>
  <si>
    <t>KALCIUM-FOLINÁT</t>
  </si>
  <si>
    <t>41629</t>
  </si>
  <si>
    <t>CALCIUMFOLINAT EBEWE</t>
  </si>
  <si>
    <t>15MG CPS DUR 20</t>
  </si>
  <si>
    <t>KLARITHROMYCIN</t>
  </si>
  <si>
    <t>216196</t>
  </si>
  <si>
    <t>KLACID</t>
  </si>
  <si>
    <t>250MG TBL FLM 14</t>
  </si>
  <si>
    <t>KLONAZEPAM</t>
  </si>
  <si>
    <t>85256</t>
  </si>
  <si>
    <t>2,5MG/ML POR GTT SOL 1X10ML</t>
  </si>
  <si>
    <t>KOMBINACE RŮZNÝCH ANTIBIOTIK</t>
  </si>
  <si>
    <t>1076</t>
  </si>
  <si>
    <t>OPH UNG 5G</t>
  </si>
  <si>
    <t>KOMPLEX ŽELEZA S ISOMALTOSOU</t>
  </si>
  <si>
    <t>16595</t>
  </si>
  <si>
    <t>50MG/ML POR GTT SOL 1X30ML</t>
  </si>
  <si>
    <t>KYSELINA ACETYLSALICYLOVÁ</t>
  </si>
  <si>
    <t>207933</t>
  </si>
  <si>
    <t>ANOPYRIN</t>
  </si>
  <si>
    <t>100MG TBL NOB 60(3X20)</t>
  </si>
  <si>
    <t>KYSELINA VALPROOVÁ</t>
  </si>
  <si>
    <t>76378</t>
  </si>
  <si>
    <t>DEPAKINE</t>
  </si>
  <si>
    <t>5G/100ML SIR 150ML</t>
  </si>
  <si>
    <t>LEVETIRACETAM</t>
  </si>
  <si>
    <t>25853</t>
  </si>
  <si>
    <t>KEPPRA</t>
  </si>
  <si>
    <t>100MG/ML POR SOL 300ML+STŘ 10ML</t>
  </si>
  <si>
    <t>MAKROGOL</t>
  </si>
  <si>
    <t>184039</t>
  </si>
  <si>
    <t>FORLAX</t>
  </si>
  <si>
    <t>4G POR PLV SOL SCC 20</t>
  </si>
  <si>
    <t>89996</t>
  </si>
  <si>
    <t>ADT BAL 1X200ML</t>
  </si>
  <si>
    <t>NIFUROXAZID</t>
  </si>
  <si>
    <t>214593</t>
  </si>
  <si>
    <t>ERCEFURYL</t>
  </si>
  <si>
    <t>200MG CPS DUR 14</t>
  </si>
  <si>
    <t>122114</t>
  </si>
  <si>
    <t>APO-OME 20</t>
  </si>
  <si>
    <t>20MG CPS ETD 100</t>
  </si>
  <si>
    <t>25366</t>
  </si>
  <si>
    <t>20MG CPS ETD 90 I</t>
  </si>
  <si>
    <t>ROZPOUŠTĚDLA A ŘEDIDLA, VČETNĚ IRIGAČNÍCH ROZTOKŮ</t>
  </si>
  <si>
    <t>10555</t>
  </si>
  <si>
    <t>100% PAR LQF 20X100ML I</t>
  </si>
  <si>
    <t>RŮZNÉ JINÉ KOMBINACE ŽELEZA</t>
  </si>
  <si>
    <t>119653</t>
  </si>
  <si>
    <t>SORBIFER DURULES</t>
  </si>
  <si>
    <t>320MG/60MG TBL RET 60</t>
  </si>
  <si>
    <t>TOBRAMYCIN</t>
  </si>
  <si>
    <t>225175</t>
  </si>
  <si>
    <t>3MG/ML OPH GTT SOL 1X5ML</t>
  </si>
  <si>
    <t>VIGABATRIN</t>
  </si>
  <si>
    <t>46408</t>
  </si>
  <si>
    <t>SABRIL</t>
  </si>
  <si>
    <t>500MG TBL FLM 100</t>
  </si>
  <si>
    <t>TOPIRAMÁT</t>
  </si>
  <si>
    <t>15834</t>
  </si>
  <si>
    <t>TOPAMAX</t>
  </si>
  <si>
    <t>25MG TBL FLM 28</t>
  </si>
  <si>
    <t>58943</t>
  </si>
  <si>
    <t>NEOCATE</t>
  </si>
  <si>
    <t>POR SOL 1X400G</t>
  </si>
  <si>
    <t>33836</t>
  </si>
  <si>
    <t>FORTINI PRO DĚTI S VLÁKNINOU, NEUTRAL</t>
  </si>
  <si>
    <t>POR SOL 1X200ML</t>
  </si>
  <si>
    <t>33822</t>
  </si>
  <si>
    <t>FORTINI CREAMY FRUIT MULTI FIBRE LETNÍ OVOCE</t>
  </si>
  <si>
    <t>POR SOL 4X100G</t>
  </si>
  <si>
    <t>33821</t>
  </si>
  <si>
    <t>FORTINI CREAMY FRUIT MULTI FIBRE ČERVENÉ OVOCE</t>
  </si>
  <si>
    <t>33403</t>
  </si>
  <si>
    <t>NUTRILON 1 NENATAL</t>
  </si>
  <si>
    <t>33938</t>
  </si>
  <si>
    <t>INFATRINI</t>
  </si>
  <si>
    <t>POR SOL 24X125ML</t>
  </si>
  <si>
    <t>217124</t>
  </si>
  <si>
    <t>INFASOURCE</t>
  </si>
  <si>
    <t>POR SOL 32X90ML</t>
  </si>
  <si>
    <t>217191</t>
  </si>
  <si>
    <t>FORTINI PRO DĚTI S VLÁKNINOU, JAHODOVÁ PŘÍCHUŤ</t>
  </si>
  <si>
    <t>POR SOL 4X200ML</t>
  </si>
  <si>
    <t>217195</t>
  </si>
  <si>
    <t>217192</t>
  </si>
  <si>
    <t>FORTINI PRO DĚTI S VLÁKNINOU, VANILKOVÁ PŘÍCHUŤ</t>
  </si>
  <si>
    <t>217193</t>
  </si>
  <si>
    <t>FORTINI PRO DĚTI S VLÁKNINOU, BANÁNOVÁ PŘÍCHUŤ</t>
  </si>
  <si>
    <t>217194</t>
  </si>
  <si>
    <t>FORTINI PRO DĚTI S VLÁKNINOU, ČOKOLÁDOVÁ PŘÍCHUŤ</t>
  </si>
  <si>
    <t>217212</t>
  </si>
  <si>
    <t>217277</t>
  </si>
  <si>
    <t>217254</t>
  </si>
  <si>
    <t>NEOCATE INFANT</t>
  </si>
  <si>
    <t>HOŘČÍK (KOMBINACE RŮZNÝCH SOLÍ)</t>
  </si>
  <si>
    <t>215978</t>
  </si>
  <si>
    <t>MAGNOSOLV</t>
  </si>
  <si>
    <t>365MG POR GRA SOL SCC 30</t>
  </si>
  <si>
    <t>234736</t>
  </si>
  <si>
    <t>*3006</t>
  </si>
  <si>
    <t>*4117</t>
  </si>
  <si>
    <t>*4112</t>
  </si>
  <si>
    <t>*4115</t>
  </si>
  <si>
    <t>4000003</t>
  </si>
  <si>
    <t>ORTÉZA KRANIÁLNÍ REMODELAČNÍ INDIV. ZHOTOVENÁ</t>
  </si>
  <si>
    <t>DĚTI DO 1 ROKU VČETNĚ</t>
  </si>
  <si>
    <t>231955</t>
  </si>
  <si>
    <t>125MG POR GRA SUS 50ML</t>
  </si>
  <si>
    <t>DIOSMIN, KOMBINACE</t>
  </si>
  <si>
    <t>14075</t>
  </si>
  <si>
    <t>DETRALEX</t>
  </si>
  <si>
    <t>500MG TBL FLM 60</t>
  </si>
  <si>
    <t>KLOTRIMAZOL</t>
  </si>
  <si>
    <t>224964</t>
  </si>
  <si>
    <t>KYSELINA TRANEXAMOVÁ</t>
  </si>
  <si>
    <t>42613</t>
  </si>
  <si>
    <t>EXACYL</t>
  </si>
  <si>
    <t>LEVOCETIRIZIN</t>
  </si>
  <si>
    <t>124346</t>
  </si>
  <si>
    <t>CEZERA</t>
  </si>
  <si>
    <t>5MG TBL FLM 90 I</t>
  </si>
  <si>
    <t>MEBENDAZOL</t>
  </si>
  <si>
    <t>122198</t>
  </si>
  <si>
    <t>VERMOX</t>
  </si>
  <si>
    <t>100MG TBL NOB 6</t>
  </si>
  <si>
    <t>192521</t>
  </si>
  <si>
    <t>NASONEX</t>
  </si>
  <si>
    <t>50MCG/DÁV NAS SPR SUS 140DÁV</t>
  </si>
  <si>
    <t>OLOPATADIN</t>
  </si>
  <si>
    <t>27557</t>
  </si>
  <si>
    <t>OPATANOL</t>
  </si>
  <si>
    <t>1MG/ML OPH GTT SOL 1X5ML</t>
  </si>
  <si>
    <t>SPIRAMYCIN</t>
  </si>
  <si>
    <t>98069</t>
  </si>
  <si>
    <t>ROVAMYCINE</t>
  </si>
  <si>
    <t>1,5MIU TBL FLM 16</t>
  </si>
  <si>
    <t>75754</t>
  </si>
  <si>
    <t>3MIU TBL FLM 10</t>
  </si>
  <si>
    <t>SULFAMETHOXAZOL A TRIMETHOPRIM</t>
  </si>
  <si>
    <t>91291</t>
  </si>
  <si>
    <t>SUMETROLIM</t>
  </si>
  <si>
    <t>40MG/ML+8MG/ML SIR 100ML</t>
  </si>
  <si>
    <t>5951</t>
  </si>
  <si>
    <t>AMOKSIKLAV 1 G</t>
  </si>
  <si>
    <t>875MG/125MG TBL FLM 14</t>
  </si>
  <si>
    <t>33837</t>
  </si>
  <si>
    <t>33839</t>
  </si>
  <si>
    <t>33840</t>
  </si>
  <si>
    <t>217249</t>
  </si>
  <si>
    <t>NUTRILON 1 ALLERGY CARE SYNEO</t>
  </si>
  <si>
    <t>POR PLV SOL 450G</t>
  </si>
  <si>
    <t>217382</t>
  </si>
  <si>
    <t>ALTHÉRA HMO NEUTRAL</t>
  </si>
  <si>
    <t>217449</t>
  </si>
  <si>
    <t>NEOCATE JUNIOR BEZ PŘÍCHUTĚ</t>
  </si>
  <si>
    <t>POR PLV SOL 2X400G</t>
  </si>
  <si>
    <t>*4116</t>
  </si>
  <si>
    <t>170847</t>
  </si>
  <si>
    <t>Pomůcky respirační a inhalační</t>
  </si>
  <si>
    <t>93316</t>
  </si>
  <si>
    <t>KONCENTRÁTOR KYSLÍKU SESAM III (J)</t>
  </si>
  <si>
    <t>60,00 KČ/DEN/PŮJČ.</t>
  </si>
  <si>
    <t>5007685</t>
  </si>
  <si>
    <t>SIMPLYGO</t>
  </si>
  <si>
    <t>MOBILNÍ KONCENTRÁTOR KYSLÍKU</t>
  </si>
  <si>
    <t>5007684</t>
  </si>
  <si>
    <t>EVERFLO</t>
  </si>
  <si>
    <t>KONCENTRÁTOR KYSLÍKU</t>
  </si>
  <si>
    <t>DESLORATADIN</t>
  </si>
  <si>
    <t>178675</t>
  </si>
  <si>
    <t>JOVESTO</t>
  </si>
  <si>
    <t>DIAZEPAM</t>
  </si>
  <si>
    <t>69417</t>
  </si>
  <si>
    <t>DIAZEPAM DESITIN RECTAL TUBE</t>
  </si>
  <si>
    <t>5MG RCT SOL 5X2,5ML</t>
  </si>
  <si>
    <t>FLUTIKASON</t>
  </si>
  <si>
    <t>KODEIN</t>
  </si>
  <si>
    <t>56992</t>
  </si>
  <si>
    <t>CODEIN SLOVAKOFARMA</t>
  </si>
  <si>
    <t>15MG TBL NOB 10</t>
  </si>
  <si>
    <t>PITOFENON A ANALGETIKA</t>
  </si>
  <si>
    <t>88708</t>
  </si>
  <si>
    <t>ALGIFEN</t>
  </si>
  <si>
    <t>500MG/5,25MG/0,1MG TBL NOB 20</t>
  </si>
  <si>
    <t>141922</t>
  </si>
  <si>
    <t>NESTLÉ ALTHÉRA</t>
  </si>
  <si>
    <t>POR SOL 450G</t>
  </si>
  <si>
    <t>237622</t>
  </si>
  <si>
    <t>ZOVIRAX</t>
  </si>
  <si>
    <t>800MG TBL NOB 35</t>
  </si>
  <si>
    <t>AMOXICILIN</t>
  </si>
  <si>
    <t>66366</t>
  </si>
  <si>
    <t>OSPAMOX</t>
  </si>
  <si>
    <t>250MG/5ML POR PLV SUS 60ML</t>
  </si>
  <si>
    <t>178662</t>
  </si>
  <si>
    <t>DESLORATADIN +PHARMA</t>
  </si>
  <si>
    <t>243143</t>
  </si>
  <si>
    <t>FORTECORTIN</t>
  </si>
  <si>
    <t>4MG TBL NOB 30</t>
  </si>
  <si>
    <t>489</t>
  </si>
  <si>
    <t>10MG/ML INJ EML 5X1ML</t>
  </si>
  <si>
    <t>GESTODEN A ETHINYLESTRADIOL</t>
  </si>
  <si>
    <t>191927</t>
  </si>
  <si>
    <t>NELYA</t>
  </si>
  <si>
    <t>0,06MG/0,015MG TBL FLM 3X28(24+4)</t>
  </si>
  <si>
    <t>HYDROKORTISON A ANTIBIOTIKA</t>
  </si>
  <si>
    <t>173196</t>
  </si>
  <si>
    <t>10MG/G+10MG/G+3,5MG/G CRM 15G</t>
  </si>
  <si>
    <t>132941</t>
  </si>
  <si>
    <t>JINÁ ANTIINFEKTIVA</t>
  </si>
  <si>
    <t>200863</t>
  </si>
  <si>
    <t>32827</t>
  </si>
  <si>
    <t>ENCEPUR PRO DOSPĚLÉ</t>
  </si>
  <si>
    <t>INJ SUS ISP 1X0,5ML+FJ</t>
  </si>
  <si>
    <t>32825</t>
  </si>
  <si>
    <t>INJ SUS ISP 1X0,5ML+SJ</t>
  </si>
  <si>
    <t>56993</t>
  </si>
  <si>
    <t>30MG TBL NOB 10</t>
  </si>
  <si>
    <t>16592</t>
  </si>
  <si>
    <t>10MG/ML SIR 150ML</t>
  </si>
  <si>
    <t>KYSELINA URSODEOXYCHOLOVÁ</t>
  </si>
  <si>
    <t>130610</t>
  </si>
  <si>
    <t>URSOFALK</t>
  </si>
  <si>
    <t>250MG/5ML POR SUS 1X250ML</t>
  </si>
  <si>
    <t>42953</t>
  </si>
  <si>
    <t>XYZAL</t>
  </si>
  <si>
    <t>5MG TBL FLM 28</t>
  </si>
  <si>
    <t>MEFENOXALON</t>
  </si>
  <si>
    <t>85656</t>
  </si>
  <si>
    <t>DORSIFLEX</t>
  </si>
  <si>
    <t>200MG TBL NOB 30</t>
  </si>
  <si>
    <t>192205</t>
  </si>
  <si>
    <t>ELOCOM</t>
  </si>
  <si>
    <t>1MG/G UNG 1X30G</t>
  </si>
  <si>
    <t>NIMESULID</t>
  </si>
  <si>
    <t>12892</t>
  </si>
  <si>
    <t>AULIN</t>
  </si>
  <si>
    <t>100MG TBL NOB 30</t>
  </si>
  <si>
    <t>OFLOXACIN</t>
  </si>
  <si>
    <t>56675</t>
  </si>
  <si>
    <t>119654</t>
  </si>
  <si>
    <t>320MG/60MG TBL RET 100</t>
  </si>
  <si>
    <t>23291</t>
  </si>
  <si>
    <t>VENTOLIN</t>
  </si>
  <si>
    <t>0,4MG/ML SIR 150ML I</t>
  </si>
  <si>
    <t>TOLPERISON</t>
  </si>
  <si>
    <t>57525</t>
  </si>
  <si>
    <t>MYDOCALM</t>
  </si>
  <si>
    <t>150MG TBL FLM 30</t>
  </si>
  <si>
    <t>TRIMETHOPRIM</t>
  </si>
  <si>
    <t>232060</t>
  </si>
  <si>
    <t>TRIMETHOPRIM TABLETS BP</t>
  </si>
  <si>
    <t>200MG TBL NOB 14</t>
  </si>
  <si>
    <t>47515</t>
  </si>
  <si>
    <t>CALCICHEW D3</t>
  </si>
  <si>
    <t>500MG/200IU TBL MND 60</t>
  </si>
  <si>
    <t>FLUTIKASON, KOMBINACE</t>
  </si>
  <si>
    <t>231709</t>
  </si>
  <si>
    <t>DYMISTIN</t>
  </si>
  <si>
    <t>137MCG/50MCG NAS SPR SUS 1X23G</t>
  </si>
  <si>
    <t>99366</t>
  </si>
  <si>
    <t>AMOKSIKLAV 457 MG/5 ML</t>
  </si>
  <si>
    <t>400MG/5ML+57MG/5ML POR PLV SUS 70ML</t>
  </si>
  <si>
    <t>217283</t>
  </si>
  <si>
    <t>ALFAMINO</t>
  </si>
  <si>
    <t>*9003</t>
  </si>
  <si>
    <t>17187</t>
  </si>
  <si>
    <t>NIMESIL</t>
  </si>
  <si>
    <t>100MG POR GRA SUS 30</t>
  </si>
  <si>
    <t>SODNÁ SŮL LEVOTHYROXINU</t>
  </si>
  <si>
    <t>172044</t>
  </si>
  <si>
    <t>LETROX</t>
  </si>
  <si>
    <t>150MCG TBL NOB 100</t>
  </si>
  <si>
    <t>*2001</t>
  </si>
  <si>
    <t>BETAMETHASON</t>
  </si>
  <si>
    <t>215402</t>
  </si>
  <si>
    <t>BELOSALIC</t>
  </si>
  <si>
    <t>0,5MG/G+20MG/G DRM SPR SOL 1X100ML</t>
  </si>
  <si>
    <t>18523</t>
  </si>
  <si>
    <t>XORIMAX</t>
  </si>
  <si>
    <t>CIPROFLOXACIN</t>
  </si>
  <si>
    <t>238142</t>
  </si>
  <si>
    <t>CIPLOX</t>
  </si>
  <si>
    <t>500MG TBL FLM 10</t>
  </si>
  <si>
    <t>ESCITALOPRAM</t>
  </si>
  <si>
    <t>123264</t>
  </si>
  <si>
    <t>CIPRALEX</t>
  </si>
  <si>
    <t>20MG/ML POR GTT SOL 1X15ML</t>
  </si>
  <si>
    <t>95604</t>
  </si>
  <si>
    <t>CHLORID DRASELNÝ</t>
  </si>
  <si>
    <t>17189</t>
  </si>
  <si>
    <t>KALIUM CHLORATUM BIOMEDICA</t>
  </si>
  <si>
    <t>500MG TBL ENT 100</t>
  </si>
  <si>
    <t>132861</t>
  </si>
  <si>
    <t>0,5MG/ML POR GTT SOL 10ML</t>
  </si>
  <si>
    <t>JINÁ ANTIHISTAMINIKA PRO SYSTÉMOVOU APLIKACI</t>
  </si>
  <si>
    <t>2479</t>
  </si>
  <si>
    <t>DITHIADEN</t>
  </si>
  <si>
    <t>2MG TBL NOB 20</t>
  </si>
  <si>
    <t>MEBEVERIN</t>
  </si>
  <si>
    <t>207889</t>
  </si>
  <si>
    <t>DUSPATALIN RETARD</t>
  </si>
  <si>
    <t>200MG CPS RDR 30</t>
  </si>
  <si>
    <t>PANTOPRAZOL</t>
  </si>
  <si>
    <t>160379</t>
  </si>
  <si>
    <t>PANTOMYL</t>
  </si>
  <si>
    <t>40MG TBL ENT 100</t>
  </si>
  <si>
    <t>176954</t>
  </si>
  <si>
    <t>ALGIFEN NEO</t>
  </si>
  <si>
    <t>500MG/ML+5MG/ML POR GTT SOL 1X50ML</t>
  </si>
  <si>
    <t>6264</t>
  </si>
  <si>
    <t>400MG/80MG TBL NOB 20</t>
  </si>
  <si>
    <t>203954</t>
  </si>
  <si>
    <t>BISEPTOL</t>
  </si>
  <si>
    <t>400MG/80MG TBL NOB 28</t>
  </si>
  <si>
    <t>241307</t>
  </si>
  <si>
    <t>SUMATRIPTAN</t>
  </si>
  <si>
    <t>234945</t>
  </si>
  <si>
    <t>SUMATRIPTAN MYLAN</t>
  </si>
  <si>
    <t>50MG TBL FLM 6</t>
  </si>
  <si>
    <t>TRAZODON</t>
  </si>
  <si>
    <t>250994</t>
  </si>
  <si>
    <t>TRITTICO AC</t>
  </si>
  <si>
    <t>75MG TBL RET 45</t>
  </si>
  <si>
    <t>189079</t>
  </si>
  <si>
    <t>CALCICHEW D3 LEMON</t>
  </si>
  <si>
    <t>189098</t>
  </si>
  <si>
    <t>1000MG/800IU TBL MND 60</t>
  </si>
  <si>
    <t>ZOLPIDEM</t>
  </si>
  <si>
    <t>233366</t>
  </si>
  <si>
    <t>ZOLPIDEM MYLAN</t>
  </si>
  <si>
    <t>10MG TBL FLM 50</t>
  </si>
  <si>
    <t>KOLESTYRAMIN</t>
  </si>
  <si>
    <t>232589</t>
  </si>
  <si>
    <t>VASOSAN P</t>
  </si>
  <si>
    <t>4G POR PLV SUS 50</t>
  </si>
  <si>
    <t>TRETINOIN, KOMBINACE</t>
  </si>
  <si>
    <t>231741</t>
  </si>
  <si>
    <t>ACNATAC</t>
  </si>
  <si>
    <t>10MG/G+0,25MG/G GEL 30G</t>
  </si>
  <si>
    <t>*7004</t>
  </si>
  <si>
    <t>5004882</t>
  </si>
  <si>
    <t>OPTICHAMBER DIAMOND VALVED HOLDING CHAMBER</t>
  </si>
  <si>
    <t>ANTISTATICKÝ INHALAČNÍ NÁSTAVEC S VENTILEM</t>
  </si>
  <si>
    <t>178682</t>
  </si>
  <si>
    <t>5MG TBL FLM 30 I</t>
  </si>
  <si>
    <t>MONTELUKAST</t>
  </si>
  <si>
    <t>132628</t>
  </si>
  <si>
    <t>SINGULAIR 10</t>
  </si>
  <si>
    <t>10MG TBL FLM 28</t>
  </si>
  <si>
    <t>215604</t>
  </si>
  <si>
    <t>20MG CPS ETD 14 I</t>
  </si>
  <si>
    <t>AMLODIPIN</t>
  </si>
  <si>
    <t>15378</t>
  </si>
  <si>
    <t>AGEN</t>
  </si>
  <si>
    <t>5MG TBL NOB 90 I</t>
  </si>
  <si>
    <t>2945</t>
  </si>
  <si>
    <t>5MG TBL NOB 30 I</t>
  </si>
  <si>
    <t>148309</t>
  </si>
  <si>
    <t>TULIP</t>
  </si>
  <si>
    <t>40MG TBL FLM 90 I</t>
  </si>
  <si>
    <t>DEXAMETHASON A ANTIINFEKTIVA</t>
  </si>
  <si>
    <t>2547</t>
  </si>
  <si>
    <t>MAXITROL</t>
  </si>
  <si>
    <t>OPH UNG 3,5G</t>
  </si>
  <si>
    <t>GLIMEPIRID</t>
  </si>
  <si>
    <t>163077</t>
  </si>
  <si>
    <t>AMARYL</t>
  </si>
  <si>
    <t>2MG TBL NOB 30</t>
  </si>
  <si>
    <t>RAMIPRIL</t>
  </si>
  <si>
    <t>56976</t>
  </si>
  <si>
    <t>TRITACE</t>
  </si>
  <si>
    <t>2,5MG TBL NOB 20</t>
  </si>
  <si>
    <t>213940</t>
  </si>
  <si>
    <t>0,4MG/ML SIR 150ML II</t>
  </si>
  <si>
    <t>SILDENAFIL</t>
  </si>
  <si>
    <t>166801</t>
  </si>
  <si>
    <t>OLVION</t>
  </si>
  <si>
    <t>100MG TBL FLM 8</t>
  </si>
  <si>
    <t>TAMSULOSIN</t>
  </si>
  <si>
    <t>49195</t>
  </si>
  <si>
    <t>FOKUSIN</t>
  </si>
  <si>
    <t>0,4MG CPS RDR 90</t>
  </si>
  <si>
    <t>SEMAGLUTID</t>
  </si>
  <si>
    <t>223055</t>
  </si>
  <si>
    <t>OZEMPIC</t>
  </si>
  <si>
    <t>1MG INJ SOL 1X3ML+4J</t>
  </si>
  <si>
    <t>180988</t>
  </si>
  <si>
    <t>GENTADEX</t>
  </si>
  <si>
    <t>5MG/ML+1MG/ML OPH GTT SOL 1X5ML</t>
  </si>
  <si>
    <t>ENOXAPARIN</t>
  </si>
  <si>
    <t>115401</t>
  </si>
  <si>
    <t>CLEXANE</t>
  </si>
  <si>
    <t>4000IU(40MG)/0,4ML INJ SOL ISP 10X0,4ML I</t>
  </si>
  <si>
    <t>87076</t>
  </si>
  <si>
    <t>300MG CPS DUR 20</t>
  </si>
  <si>
    <t>FENOXYMETHYLPENICILIN</t>
  </si>
  <si>
    <t>208483</t>
  </si>
  <si>
    <t>V-PENICILIN 1,2 MEGA BIOTIKA</t>
  </si>
  <si>
    <t>1200000IU TBL NOB 30 II</t>
  </si>
  <si>
    <t>132844</t>
  </si>
  <si>
    <t>85142</t>
  </si>
  <si>
    <t>5MG TBL FLM 90</t>
  </si>
  <si>
    <t>202808</t>
  </si>
  <si>
    <t>10MG TBL FLM 98</t>
  </si>
  <si>
    <t>132956</t>
  </si>
  <si>
    <t>SINGULAIR</t>
  </si>
  <si>
    <t>NITROFURANTOIN</t>
  </si>
  <si>
    <t>207280</t>
  </si>
  <si>
    <t>FUROLIN</t>
  </si>
  <si>
    <t>198054</t>
  </si>
  <si>
    <t>SANVAL</t>
  </si>
  <si>
    <t>10MG TBL FLM 20</t>
  </si>
  <si>
    <t>233360</t>
  </si>
  <si>
    <t>244969</t>
  </si>
  <si>
    <t>ZOLPIDEM AUROVITAS</t>
  </si>
  <si>
    <t>230420</t>
  </si>
  <si>
    <t>DIAZEPAM SLOVAKOFARMA</t>
  </si>
  <si>
    <t>10MG TBL NOB 20(2X10)</t>
  </si>
  <si>
    <t>221074</t>
  </si>
  <si>
    <t>10MG TBL NOB 20</t>
  </si>
  <si>
    <t>INDOMETACIN</t>
  </si>
  <si>
    <t>93724</t>
  </si>
  <si>
    <t>INDOMETACIN BERLIN-CHEMIE</t>
  </si>
  <si>
    <t>100MG SUP 10</t>
  </si>
  <si>
    <t>207931</t>
  </si>
  <si>
    <t>100MG TBL NOB 20(2X10)</t>
  </si>
  <si>
    <t>LOSARTAN</t>
  </si>
  <si>
    <t>114067</t>
  </si>
  <si>
    <t>LOZAP</t>
  </si>
  <si>
    <t>50MG TBL FLM 90 II</t>
  </si>
  <si>
    <t>187427</t>
  </si>
  <si>
    <t>100MCG TBL NOB 100</t>
  </si>
  <si>
    <t>33811</t>
  </si>
  <si>
    <t>Ambulance novorozeneckého odd.</t>
  </si>
  <si>
    <t>Standardní lůžková péče</t>
  </si>
  <si>
    <t>Preskripce a záchyt receptů a poukazů - orientační přehled</t>
  </si>
  <si>
    <t>Přehled plnění pozitivního listu (PL) - 
   preskripce léčivých přípravků dle objemu Kč mimo PL</t>
  </si>
  <si>
    <t>R03DC03 - MONTELUKAST</t>
  </si>
  <si>
    <t>B01AB05 - ENOXAPARIN</t>
  </si>
  <si>
    <t>G04CB01 - FINASTERID</t>
  </si>
  <si>
    <t>N06AB10 - ESCITALOPRAM</t>
  </si>
  <si>
    <t>C10AA05 - ATORVASTATIN</t>
  </si>
  <si>
    <t>A02BC02 - PANTOPRAZOL</t>
  </si>
  <si>
    <t>R06AX27 - DESLORATADIN</t>
  </si>
  <si>
    <t>R03CC02 - SALBUTAMOL</t>
  </si>
  <si>
    <t>B01AB06 - NADROPARIN</t>
  </si>
  <si>
    <t>N05CF02 - ZOLPIDEM</t>
  </si>
  <si>
    <t>H02AB07 - PREDNISON</t>
  </si>
  <si>
    <t>C09CA01 - LOSARTAN</t>
  </si>
  <si>
    <t>R06AE07 - CETIRIZIN</t>
  </si>
  <si>
    <t>J01FA10 - AZITHROMYCIN</t>
  </si>
  <si>
    <t>N06AB04 - CITALOPRAM</t>
  </si>
  <si>
    <t>C09AA05 - RAMIPRIL</t>
  </si>
  <si>
    <t>N06DA02 - DONEPEZIL</t>
  </si>
  <si>
    <t>R01AD09 - MOMETASON</t>
  </si>
  <si>
    <t>C08CA01 - AMLODIPIN</t>
  </si>
  <si>
    <t>C07AB07 - BISOPROLOL</t>
  </si>
  <si>
    <t>N03AG01 - KYSELINA VALPROOVÁ</t>
  </si>
  <si>
    <t>G04CA02 - TAMSULOSIN</t>
  </si>
  <si>
    <t>N03AX12 - GABAPENTIN</t>
  </si>
  <si>
    <t>A10BB12 - GLIMEPIRID</t>
  </si>
  <si>
    <t>H03AA01 - SODNÁ SŮL LEVOTHYROXINU</t>
  </si>
  <si>
    <t>J05AX05 - INOSIN PRANOBEX</t>
  </si>
  <si>
    <t>B01AB05</t>
  </si>
  <si>
    <t>N05CF02</t>
  </si>
  <si>
    <t>R03DC03</t>
  </si>
  <si>
    <t>A02BC02</t>
  </si>
  <si>
    <t>H02AB07</t>
  </si>
  <si>
    <t>N06AB10</t>
  </si>
  <si>
    <t>R01AD09</t>
  </si>
  <si>
    <t>R06AX27</t>
  </si>
  <si>
    <t>B01AB06</t>
  </si>
  <si>
    <t>C10AA05</t>
  </si>
  <si>
    <t>G04CB01</t>
  </si>
  <si>
    <t>J01FA10</t>
  </si>
  <si>
    <t>J05AX05</t>
  </si>
  <si>
    <t>N06AB04</t>
  </si>
  <si>
    <t>N06DA02</t>
  </si>
  <si>
    <t>R06AE07</t>
  </si>
  <si>
    <t>C07AB07</t>
  </si>
  <si>
    <t>N03AG01</t>
  </si>
  <si>
    <t>N03AX12</t>
  </si>
  <si>
    <t>H03AA01</t>
  </si>
  <si>
    <t>A10BB12</t>
  </si>
  <si>
    <t>C08CA01</t>
  </si>
  <si>
    <t>C09AA05</t>
  </si>
  <si>
    <t>G04CA02</t>
  </si>
  <si>
    <t>C09CA01</t>
  </si>
  <si>
    <t>R03CC02</t>
  </si>
  <si>
    <t>Přehled plnění PL - Preskripce léčivých přípravků - orientační přehled</t>
  </si>
  <si>
    <t>50115020 - laboratorní diagnostika-LEK (Z501)</t>
  </si>
  <si>
    <t>50115022 - antigenní testy zaměstnanců FNOL</t>
  </si>
  <si>
    <t>50115030 - ZPr. - ostatní (testy) - COVID19 (Z556)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</si>
  <si>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</si>
  <si>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</si>
  <si>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</si>
  <si>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</si>
  <si>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</si>
  <si>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</si>
  <si>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</si>
  <si>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</si>
  <si>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50115100 - ZPr - jehly COVID 19 (Z557)</t>
  </si>
  <si>
    <t>50115101 - ZPr - ostatní COVID 19 (Z558)</t>
  </si>
  <si>
    <t>0921</t>
  </si>
  <si>
    <t>NOVO: ambulance</t>
  </si>
  <si>
    <t>NOVO: ambulance Celkem</t>
  </si>
  <si>
    <t>50115020</t>
  </si>
  <si>
    <t>laboratorní diagnostika-LEK (Z501)</t>
  </si>
  <si>
    <t>DJ000</t>
  </si>
  <si>
    <t>Covid-19 Ag test 25 test</t>
  </si>
  <si>
    <t>DG379</t>
  </si>
  <si>
    <t>Doprava 21%</t>
  </si>
  <si>
    <t>DE022</t>
  </si>
  <si>
    <t>GlukĂłzovĂˇ membrĂˇnovĂˇ souprava</t>
  </si>
  <si>
    <t>DF171</t>
  </si>
  <si>
    <t>KALIBRAÄŚNĂŤ ROZTOK 1  S1820 (ABL 825)</t>
  </si>
  <si>
    <t>DF166</t>
  </si>
  <si>
    <t>KALIBRAÄŚNĂŤ ROZTOK 2  S1830 (ABL 825)</t>
  </si>
  <si>
    <t>DB437</t>
  </si>
  <si>
    <t>KALIBRACNI PLYN 1(10 bar)</t>
  </si>
  <si>
    <t>DC853</t>
  </si>
  <si>
    <t>KALIBRACNI PLYN 2</t>
  </si>
  <si>
    <t>DD305</t>
  </si>
  <si>
    <t>KARTICKY TEST.SCREENING 45X70 Ăˇ 100 ks</t>
  </si>
  <si>
    <t>DD309</t>
  </si>
  <si>
    <t>LaktĂˇtovĂˇ membrĂˇnovĂˇ souprava</t>
  </si>
  <si>
    <t>DD268</t>
  </si>
  <si>
    <t>MEMBRĂNOVĂ SOUPRAVA Ca</t>
  </si>
  <si>
    <t>DD267</t>
  </si>
  <si>
    <t>MEMBRĂNOVĂ SOUPRAVA K+</t>
  </si>
  <si>
    <t>DB942</t>
  </si>
  <si>
    <t>MEMBRĂNOVĂ SOUPRAVA pCO2</t>
  </si>
  <si>
    <t>DD076</t>
  </si>
  <si>
    <t>MEMBRĂNOVĂ SOUPRAVA pO2</t>
  </si>
  <si>
    <t>DF170</t>
  </si>
  <si>
    <t>NOVĂť ÄŚISTĂŤCĂŤ ROZTOK s aditivem, S8375 (ABL 825)</t>
  </si>
  <si>
    <t>DF445</t>
  </si>
  <si>
    <t>Odpadni nadoba D512 600 ml</t>
  </si>
  <si>
    <t>DF169</t>
  </si>
  <si>
    <t>PROPLACHOVACĂŤ ROZTOK 600 ml S4980 (ABL 825)</t>
  </si>
  <si>
    <t>DH263</t>
  </si>
  <si>
    <t>Termo papĂ­r (8ks)</t>
  </si>
  <si>
    <t>DA376</t>
  </si>
  <si>
    <t>ZachycovaÄŤe krevnĂ­ch sraĹľenin, Clot Catchers ,250</t>
  </si>
  <si>
    <t>50115022</t>
  </si>
  <si>
    <t>antigenní testy zaměstnanců FNOL</t>
  </si>
  <si>
    <t>DE537</t>
  </si>
  <si>
    <t>LITUO COVID-19 Ag 25testĹŻ - ZAMÄšSTNANCI</t>
  </si>
  <si>
    <t>50115050</t>
  </si>
  <si>
    <t>obvazový materiál (Z502)</t>
  </si>
  <si>
    <t>ZF225</t>
  </si>
  <si>
    <t>NĂˇplast derma plast sensitive hypoalergennĂ­ bal. Ăˇ 250 ks 5353811</t>
  </si>
  <si>
    <t>ZN475</t>
  </si>
  <si>
    <t>Obinadlo elastickĂ© universal   8 cm x 5 m 1323100312</t>
  </si>
  <si>
    <t>ZK522</t>
  </si>
  <si>
    <t>Tampon sterilnĂ­ z buniÄŤitĂ© vaty / 10 ks karton Ăˇ 8000 ks (1230216120) 1230216129</t>
  </si>
  <si>
    <t>ZA467</t>
  </si>
  <si>
    <t>TyÄŤinka vatovĂˇ nesterilnĂ­ 15 cm bal. Ăˇ 100 ks 9679369</t>
  </si>
  <si>
    <t>ZT470</t>
  </si>
  <si>
    <t>TyÄŤinka vatovĂˇ nesterilnĂ­ 15 cm SELEFA bal. Ăˇ 100 ks 1327100651</t>
  </si>
  <si>
    <t>ZA446</t>
  </si>
  <si>
    <t>Vata buniÄŤitĂˇ pĹ™Ă­Ĺ™ezy 20 x 30 cm 0,5 kg 1230200129</t>
  </si>
  <si>
    <t>Vata buniÄŤitĂˇ pĹ™Ă­Ĺ™ezy 20 x 30 cm 1230200129</t>
  </si>
  <si>
    <t>50115060</t>
  </si>
  <si>
    <t>ZPr - ostatní (Z503)</t>
  </si>
  <si>
    <t>ZO492</t>
  </si>
  <si>
    <t>ÄŚidlo saturaÄŤnĂ­ masimo jednorĂˇzovĂ© pro novorozence bal. Ăˇ 20 ks RD SET Neo 4003 -  n. 15-8-0000057</t>
  </si>
  <si>
    <t>ZA674</t>
  </si>
  <si>
    <t>CĂ©vka CN-01, bal.Ăˇ 40 ks, 646959</t>
  </si>
  <si>
    <t>ZC236</t>
  </si>
  <si>
    <t>CĂ©vka odsĂˇvacĂ­ CH10 s pĹ™eruĹˇovaÄŤem sĂˇnĂ­ bal. Ăˇ 100 ks ZMCSC10B</t>
  </si>
  <si>
    <t>ZD662</t>
  </si>
  <si>
    <t>CĂ©vka odsĂˇvacĂ­ CH8 s pĹ™eruĹˇovaÄŤem sĂˇnĂ­, dĂ©lka 60 cm,  bal. Ăˇ 50 ks ZAR-CO-A08-60</t>
  </si>
  <si>
    <t>ZB675</t>
  </si>
  <si>
    <t>Elektroda EKG pro novorozence bal. Ăˇ 150 ks 19.000.00.916</t>
  </si>
  <si>
    <t>ZD892</t>
  </si>
  <si>
    <t>Filtr akustickĂ˝ echo screen bal. Ăˇ 5 ks 1770</t>
  </si>
  <si>
    <t>ZA737</t>
  </si>
  <si>
    <t>Filtr mini spike modrĂ˝ 4550234</t>
  </si>
  <si>
    <t>ZM221</t>
  </si>
  <si>
    <t>KlobouÄŤek kojĂ­cĂ­ kontaktnĂ­ Tulips M bal. Ăˇ 10 pĂˇrĹŻ 63.00.15</t>
  </si>
  <si>
    <t>ZR946</t>
  </si>
  <si>
    <t>Lanceta bezpeÄŤnostnĂ­ Sarstedt MINI vel. 28G/hloubka vpichu 1,6 mm, bal. Ăˇ 200 ks modrĂˇ 85.1015</t>
  </si>
  <si>
    <t>ZR947</t>
  </si>
  <si>
    <t>Lanceta bezpeÄŤnostnĂ­ Sarstedt NORMAL vel. 21G/ hloubka vpichu 1,8 mm, bal. Ăˇ 200 ks zelenĂˇ 85.1016</t>
  </si>
  <si>
    <t>ZN691</t>
  </si>
  <si>
    <t>Lanceta bezpeÄŤnostnĂ­ Solace zelenĂˇ  21G/2,2 mm bal. Ăˇ 100 ks NT-PA21-100 - nahrazuje ZR947</t>
  </si>
  <si>
    <t>ZU299</t>
  </si>
  <si>
    <t>Lanceta inciznĂ­  BABYLANCE  pro zralĂ© novorozence, hmotnost 1 000 - 2 500 g, patnĂ­, hloubka Ĺ™ezu 0,85 mm, dĂ©lka Ĺ™ezu 3,0 mm, rĹŻĹľovĂˇ, bal. Ăˇ 50 ks BLP</t>
  </si>
  <si>
    <t>ZN206</t>
  </si>
  <si>
    <t>Lopatka ĂşstnĂ­ dĹ™evÄ›nĂˇ lĂ©kaĹ™skĂˇ sterilnĂ­ 150 x 17 mm bal. Ăˇ 5 x 100 ks 4002/SG/CS/L</t>
  </si>
  <si>
    <t>ZF159</t>
  </si>
  <si>
    <t>NĂˇdoba na kontaminovanĂ˝ ostrĂ˝ odpad  1 l   kulatĂˇ 15-0002/2</t>
  </si>
  <si>
    <t>ZO777</t>
  </si>
  <si>
    <t>NĂˇstroj ÄŤistĂ­cĂ­ echoscreen bal. Ăˇ 10 ks 1040</t>
  </si>
  <si>
    <t>ZQ138</t>
  </si>
  <si>
    <t>NĹŻĹľky chirurgickĂ© rovnĂ© hrotnatĂ© 150 mm TK-AJ 025-15</t>
  </si>
  <si>
    <t>ZQ144</t>
  </si>
  <si>
    <t>NĹŻĹľky chirurgickĂ© rovnĂ© hrotnatotupĂ© 150 mm TK-AJ 024-15</t>
  </si>
  <si>
    <t>ZB439</t>
  </si>
  <si>
    <t>OdstraĹovaÄŤ nĂˇplastĂ­ Convacare Ăˇ 100 ks 0011279 37443</t>
  </si>
  <si>
    <t>ZC722</t>
  </si>
  <si>
    <t>PĂˇska fixaÄŤnĂ­ k saturaÄŤnĂ­mu ÄŤidlu Masimu NEO bal. Ăˇ 12 ks LNOP 1053</t>
  </si>
  <si>
    <t>ZP509</t>
  </si>
  <si>
    <t>Pinzeta UH sterilnĂ­ I0600</t>
  </si>
  <si>
    <t>ZS279</t>
  </si>
  <si>
    <t>PopisovaÄŤ na kĹŻĹľi sterilnĂ­, chirurgickĂ˝ DeRoyal, hrot standard, barva fialovĂˇ, vÄŤetnÄ› pravĂ­tka 15 cm 26-001</t>
  </si>
  <si>
    <t>ZH760</t>
  </si>
  <si>
    <t>PopisovaÄŤ na kĹŻĹľi sterilnĂ­, chirurgickĂ˝, BLAYCO RQ-01, 13 cm, s jednĂ­m hrotem, gen. violeĹĄ + PVC pravĂ­tko 15 cm TCH02</t>
  </si>
  <si>
    <t>ZI950</t>
  </si>
  <si>
    <t>PopisovaÄŤ na kĹŻĹľi sterilnĂ­, chirurgickĂ˝, skin marker tenkĂ˝ ZSM20 s jednĂ­m hrotem + PVC pravĂ­tko 66.665.01.400</t>
  </si>
  <si>
    <t>ZL688</t>
  </si>
  <si>
    <t>ProuĹľky diagnostickĂ© Accu-Check Inform II Strip 50 EU1 Ăˇ 50 ks 05942861041</t>
  </si>
  <si>
    <t>ZA775</t>
  </si>
  <si>
    <t>SĂˇÄŤek moÄŤovĂ˝ lepicĂ­ dÄ›tskĂ˝ pro novoroz. 80 x 220 mm d744988</t>
  </si>
  <si>
    <t>ZF672</t>
  </si>
  <si>
    <t>Set resuscitaÄŤnĂ­ neonatĂˇlnĂ­ 1,2 m s variabilnĂ­m PEEP 6431000</t>
  </si>
  <si>
    <t>Set resuscitaÄŤnĂ­ neonatĂˇlnĂ­ 1,2 m s variabilnĂ­m PEEP bal. Ăˇ 15 ks 6431000</t>
  </si>
  <si>
    <t>ZM515</t>
  </si>
  <si>
    <t>Souprava odsĂˇvacĂ­ nĂˇstavec+ventil+membrĂˇna+lĂˇhev Ĺˇroub. uzĂˇvÄ›r+vĂ­ÄŤko K800.0695</t>
  </si>
  <si>
    <t>ZR397</t>
  </si>
  <si>
    <t>StĹ™Ă­kaÄŤka injekÄŤnĂ­ 2-dĂ­lnĂˇ 10 ml L DISCARDIT LE 309110</t>
  </si>
  <si>
    <t>StĹ™Ă­kaÄŤka injekÄŤnĂ­ 2-dĂ­lnĂˇ 10 ml L DISCARDIT LE 309110 - nahrazuje ZT854</t>
  </si>
  <si>
    <t>ZR395</t>
  </si>
  <si>
    <t>StĹ™Ă­kaÄŤka injekÄŤnĂ­ 2-dĂ­lnĂˇ 2 ml L DISCARDIT LC 300928</t>
  </si>
  <si>
    <t>ZT855</t>
  </si>
  <si>
    <t>StĹ™Ă­kaÄŤka injekÄŤnĂ­ 2-dĂ­lnĂˇ 20 ml  L CHIRANA bal. Ăˇ 80 ks CH020L</t>
  </si>
  <si>
    <t>ZA788</t>
  </si>
  <si>
    <t>StĹ™Ă­kaÄŤka injekÄŤnĂ­ 2-dĂ­lnĂˇ 20 ml L Inject Solo 4606205V - povoleno pouze pro NOVO + HOK</t>
  </si>
  <si>
    <t>ZR396</t>
  </si>
  <si>
    <t>StĹ™Ă­kaÄŤka injekÄŤnĂ­ 2-dĂ­lnĂˇ 5 ml L DISCARDIT LE 309050</t>
  </si>
  <si>
    <t>StĹ™Ă­kaÄŤka injekÄŤnĂ­ 2-dĂ­lnĂˇ 5 ml L DISCARDIT LE 309050 - nahrazeno ZT853</t>
  </si>
  <si>
    <t>ZS016</t>
  </si>
  <si>
    <t>StĹ™Ă­kaÄŤka injekÄŤnĂ­ 3-dĂ­lnĂˇ 1 ml L tuberculin bez jehly, centrickĂˇ ĹˇpiÄŤka, bezzbytkovĂˇ, bal. Ăˇ 100 ks KD1301B</t>
  </si>
  <si>
    <t>ZT287</t>
  </si>
  <si>
    <t>StĹ™Ă­kaÄŤka injekÄŤnĂ­ 3-dĂ­lnĂˇ 100U/1 ml L inzulin  s odnĂ­matelnou jehlou G29 , centrickĂˇ ĹˇpiÄŤka, bezzbytkovĂˇ F0300</t>
  </si>
  <si>
    <t>ZS191</t>
  </si>
  <si>
    <t>TrubiÄŤka sondy uĹˇnĂ­ k analyzĂˇtoru otoakustickĂ˝ch emisĂ­ Interacoustics OtoRead Screaning, 3 x 10 mm, jednorĂˇzovĂˇ, bal. Ăˇ 100 ks 8104159</t>
  </si>
  <si>
    <t>ZQ486</t>
  </si>
  <si>
    <t>TyÄŤinka vatovĂˇ sterilnĂ­ 14 cm po jednotlivÄ› balenĂˇ velkĂˇ 1 bal/100 ks 4791911</t>
  </si>
  <si>
    <t>ZK799</t>
  </si>
  <si>
    <t>ZĂˇtka combi ÄŤervenĂˇ 4495101</t>
  </si>
  <si>
    <t>ZI182</t>
  </si>
  <si>
    <t>Zkumavka moÄŤovĂˇ + aplikĂˇtor s chem.stabilizĂˇtorem UriSwab ĹľlutĂˇ 802CE.A</t>
  </si>
  <si>
    <t>Zkumavka moÄŤovĂˇ + aplikĂˇtor s chem.stabilizĂˇtorem UriSwab ĹľlutĂˇ 802CE.A - dlouhodobĂ˝ vĂ˝padek</t>
  </si>
  <si>
    <t>ZB985</t>
  </si>
  <si>
    <t>Zkumavka moÄŤovĂˇ urin-monovette s pĂ­stem 10 ml sterilnĂ­ bal. Ăˇ 100 ks 10.252.020</t>
  </si>
  <si>
    <t>ZA743</t>
  </si>
  <si>
    <t>Zkumavka odbÄ›rovĂˇ 0,5 ml tapval fialovĂˇ (Aquisel) 11170</t>
  </si>
  <si>
    <t>ZA888</t>
  </si>
  <si>
    <t>Zkumavka odbÄ›rovĂˇ s gelem tapval bĂ­lĂˇ (Aquisel) 19860</t>
  </si>
  <si>
    <t>ZB755</t>
  </si>
  <si>
    <t>Zkumavka odbÄ›rovĂˇ Vacuette fialovĂˇ 1,0 ml K3 edta 454034</t>
  </si>
  <si>
    <t>ZI179</t>
  </si>
  <si>
    <t>Zkumavka s mediem + flovakovanĂ˝ tampon eSwab rĹŻĹľovĂ˝ (nos,krk,vagina,koneÄŤnĂ­k,rĂˇny,fekĂˇlnĂ­ vzo) 490CE.A</t>
  </si>
  <si>
    <t>50115065</t>
  </si>
  <si>
    <t>ZPr - vpichovací materiál (Z530)</t>
  </si>
  <si>
    <t>ZA834</t>
  </si>
  <si>
    <t>Jehla injekÄŤnĂ­ 0,7 x 40 mm ÄŤernĂˇ 4660021</t>
  </si>
  <si>
    <t>ZF925</t>
  </si>
  <si>
    <t>Jehla injekÄŤnĂ­ 0,9 x 25 mm ĹľlutĂˇ Ăˇ 100 ks 4657500</t>
  </si>
  <si>
    <t>ZA832</t>
  </si>
  <si>
    <t>Jehla injekÄŤnĂ­ 0,9 x 40 mm ĹľlutĂˇ 4657519</t>
  </si>
  <si>
    <t>ZB556</t>
  </si>
  <si>
    <t>Jehla injekÄŤnĂ­ 1,2 x 40 mm rĹŻĹľovĂˇ 4665120</t>
  </si>
  <si>
    <t>50115067</t>
  </si>
  <si>
    <t>ZPr - rukavice (Z532)</t>
  </si>
  <si>
    <t>ZS177</t>
  </si>
  <si>
    <t>Rukavice operaÄŤnĂ­ chloroprene Vasco surgical, bez latexu, bez pudru, prodlouĹľenĂ©, sterilnĂ­, vel. 6 bal. Ăˇ 50 pĂˇrĹŻ 6035712</t>
  </si>
  <si>
    <t>ZN041</t>
  </si>
  <si>
    <t>Rukavice operaÄŤnĂ­ latex bez pudru sterilnĂ­  PF ansell gammex vel. 6,5 330048065</t>
  </si>
  <si>
    <t>ZN126</t>
  </si>
  <si>
    <t>Rukavice operaÄŤnĂ­ latex bez pudru sterilnĂ­  PF ansell gammex vel. 7,0 330048070</t>
  </si>
  <si>
    <t>ZT034</t>
  </si>
  <si>
    <t>Rukavice vyĹˇetĹ™ovacĂ­ latex nesterilnĂ­  bez pudru vel. L bal. Ăˇ 100 ks 903242vL</t>
  </si>
  <si>
    <t>ZT033</t>
  </si>
  <si>
    <t>Rukavice vyĹˇetĹ™ovacĂ­ latex nesterilnĂ­  bez pudru vel. M bal. Ăˇ 100 ks 903242vM</t>
  </si>
  <si>
    <t>ZT613</t>
  </si>
  <si>
    <t>Rukavice vyĹˇetĹ™ovacĂ­ latex nesterilnĂ­ bez pudru Shamrock vel . M T10112</t>
  </si>
  <si>
    <t>Rukavice vyĹˇetĹ™ovacĂ­ latex nesterilnĂ­ bez pudru Shamrock vel . M T10112 - nahrazuje ZT122 nitril</t>
  </si>
  <si>
    <t>ZP947</t>
  </si>
  <si>
    <t>Rukavice vyĹˇetĹ™ovacĂ­ nitril nesterilnĂ­ bez pudru basic modrĂ© vel. M bal. Ăˇ 200 ks 44751</t>
  </si>
  <si>
    <t>ZT077</t>
  </si>
  <si>
    <t>Rukavice vyĹˇetĹ™ovacĂ­ nitril nesterilnĂ­ bez pudru GLOVE svÄ›tle modrĂ© vel. M</t>
  </si>
  <si>
    <t>ZT122</t>
  </si>
  <si>
    <t>Rukavice vyĹˇetĹ™ovacĂ­ nitril nesterilnĂ­ bez pudru ONE PLUS vel. M bal. Ăˇ 100 ks 9450-014.04</t>
  </si>
  <si>
    <t>Rukavice vyĹˇetĹ™ovacĂ­ nitril nesterilnĂ­ bez pudru ONE PLUS vel. M bal. Ăˇ 100 ks 9450-014.04 - nahrazuje ZT478</t>
  </si>
  <si>
    <t>ZT478</t>
  </si>
  <si>
    <t>Rukavice vyĹˇetĹ™ovacĂ­ nitril nesterilnĂ­ bez pudru OPTIVIZION modrĂ© vel. M bal. Ăˇ 100 ks 2.308.001</t>
  </si>
  <si>
    <t>ZT082</t>
  </si>
  <si>
    <t>Rukavice vyĹˇetĹ™ovacĂ­ nitril nesterilnĂ­ modrĂ© vel. L bal. Ăˇ 100 ks SM-L-nitril-VGlove</t>
  </si>
  <si>
    <t>ZT079</t>
  </si>
  <si>
    <t>Rukavice vyĹˇetĹ™ovacĂ­ nitril nesterilnĂ­ modrĂ© vel. M bal. Ăˇ 100 ks Renmed05</t>
  </si>
  <si>
    <t>50115100</t>
  </si>
  <si>
    <t>ZPr - jehly COVID 19 (Z557)</t>
  </si>
  <si>
    <t>ZU275</t>
  </si>
  <si>
    <t>Jehla injekÄŤnĂ­ 25G 0,5 x 25 mm oranĹľovĂˇ sterilnĂ­, bal. Ăˇ 100 ks 77U-PZ02590</t>
  </si>
  <si>
    <t>50115101</t>
  </si>
  <si>
    <t>ZPr - ostatní COVID 19 (Z558)</t>
  </si>
  <si>
    <t>ZU279</t>
  </si>
  <si>
    <t>StĹ™Ă­kaÄŤka injekÄŤnĂ­ 3-dĂ­lnĂˇ 1 ml L tuberculin bez jehly, centrickĂˇ ĹˇpiÄŤka, bezzbytkovĂˇ, bal. Ăˇ 100 ks 77U-PZ02573</t>
  </si>
  <si>
    <t>DC319</t>
  </si>
  <si>
    <t>AUTOCHECK TM5+/LEVEL1/S7735</t>
  </si>
  <si>
    <t>DC402</t>
  </si>
  <si>
    <t>AUTOCHECK TM5+/LEVEL2/S7745</t>
  </si>
  <si>
    <t>DC320</t>
  </si>
  <si>
    <t>AUTOCHECK TM5+/LEVEL3/S7755</t>
  </si>
  <si>
    <t>DC321</t>
  </si>
  <si>
    <t>AUTOCHECK TM5+/LEVEL4/,S7765</t>
  </si>
  <si>
    <t>DG384</t>
  </si>
  <si>
    <t>Bactec- PEDS - PLUS/F - plastic</t>
  </si>
  <si>
    <t>DG395</t>
  </si>
  <si>
    <t>DiagnostickĂˇ souprava AB0 set monoklonĂˇlnĂ­ na 30</t>
  </si>
  <si>
    <t>DG388</t>
  </si>
  <si>
    <t>JĂˇtrovĂ˝ bujon (10ml)- ĹˇroubovacĂ­ uzĂˇvÄ›r</t>
  </si>
  <si>
    <t>DC959</t>
  </si>
  <si>
    <t>MEMBRĂNOVĂ SOUPRAVA  Na+</t>
  </si>
  <si>
    <t>DD269</t>
  </si>
  <si>
    <t>MEMBRĂNOVĂ SOUPRAVA Cl</t>
  </si>
  <si>
    <t>DD075</t>
  </si>
  <si>
    <t>MEMBRĂNOVĂ SOUPRAVA REF.</t>
  </si>
  <si>
    <t>ZO123</t>
  </si>
  <si>
    <t>Fixace nosnĂ­ch katetrĹŻ nasofix niko M â€“ I dÄ›tskĂ˝ bal. Ăˇ 100 ks 49-625M-I</t>
  </si>
  <si>
    <t>ZC845</t>
  </si>
  <si>
    <t>Kompresa NT 10 x 20 cm/5 ks sterilnĂ­ 26621</t>
  </si>
  <si>
    <t>ZA516</t>
  </si>
  <si>
    <t>Kompresa NT 7,5 x 7,5 cm/10 ks sterilkompres sterilnĂ­ karton Ăˇ 1000 ks 1325020266</t>
  </si>
  <si>
    <t>ZA485</t>
  </si>
  <si>
    <t>KrytĂ­ bioclusive 10 x 12 cm bal. Ăˇ 10 ks BIP1012 SYS (2463)</t>
  </si>
  <si>
    <t>ZL410</t>
  </si>
  <si>
    <t>KrytĂ­ gelovĂ© Hemagel 100 g A2681147</t>
  </si>
  <si>
    <t>ZA664</t>
  </si>
  <si>
    <t>KrytĂ­ gelovĂ© hydrokoloidnĂ­ Flamigel 250 ml FLAM250</t>
  </si>
  <si>
    <t>ZN814</t>
  </si>
  <si>
    <t>KrytĂ­ gelovĂ© na rĂˇny ActiMaris bal. Ăˇ 20g 3097749</t>
  </si>
  <si>
    <t>ZT459</t>
  </si>
  <si>
    <t>KrytĂ­ Granudacyn oplachovĂ˝ roztok 500 ml 360101</t>
  </si>
  <si>
    <t>ZA627</t>
  </si>
  <si>
    <t>KrytĂ­ granuflex extra thin 5 x 10 cm Ăˇ 10 ks 0021661 187959</t>
  </si>
  <si>
    <t>ZA550</t>
  </si>
  <si>
    <t>KrytĂ­ hydrogelovĂ© nu-gel 25 g bal. Ăˇ 6 ks MNG425</t>
  </si>
  <si>
    <t>ZA544</t>
  </si>
  <si>
    <t>KrytĂ­ inadine nepĹ™ilnavĂ© 5,0 x 5,0 cm 1/10 SYS01481EE</t>
  </si>
  <si>
    <t>ZE396</t>
  </si>
  <si>
    <t>KrytĂ­ mastnĂ˝ tyl grassolind 7,5 x 10 cm bal. Ăˇ 10 ks 499313</t>
  </si>
  <si>
    <t>ZE108</t>
  </si>
  <si>
    <t>KrytĂ­ mepilex lite 10 x 10 cm bal. Ăˇ 5 ks 284100-01</t>
  </si>
  <si>
    <t>ZF108</t>
  </si>
  <si>
    <t>KrytĂ­ mepilex lite 6 x  8,5 cm bal. Ăˇ 5 ks 284000-01</t>
  </si>
  <si>
    <t>ZG613</t>
  </si>
  <si>
    <t>KrytĂ­ mepitel one 8 x 10 cm  bal. Ăˇ 5 ks 289200-00</t>
  </si>
  <si>
    <t>ZQ966</t>
  </si>
  <si>
    <t>KrytĂ­ octenilin roztok oplachovĂ˝ na rĂˇny 350 ml 121701</t>
  </si>
  <si>
    <t>ZK404</t>
  </si>
  <si>
    <t>KrytĂ­ prontosan roztok 350 ml 400416</t>
  </si>
  <si>
    <t>ZN816</t>
  </si>
  <si>
    <t>KrytĂ­ roztok k vĂ˝plachu a ÄŤiĹˇtÄ›nĂ­ ran ActiMaris Sensitiv 300 ml 3098093</t>
  </si>
  <si>
    <t>ZM951</t>
  </si>
  <si>
    <t>KrytĂ­ silikonovĂ© pÄ›novĂ© mepilex border post-op sterilnĂ­ 6 x 8 cm bal. Ăˇ 10 ks 496100</t>
  </si>
  <si>
    <t>ZP131</t>
  </si>
  <si>
    <t>KrytĂ­ tegaderm i.v. advanced 3,8 cm x 4,5 cm bal. Ăˇ 100 ks 1680 (nĂˇhrada ZG829) - povoleno pouze pro NOVO</t>
  </si>
  <si>
    <t>ZR241</t>
  </si>
  <si>
    <t>KrytĂ­ tegaderm i.v. advanced 5,0 cm x 5,7 cm bal. Ăˇ 100 ks 1682  - povoleno pouze pro NOVO</t>
  </si>
  <si>
    <t>ZA570</t>
  </si>
  <si>
    <t>KrytĂ­ transparentnĂ­ tegaderm 4,4 cm x 4,4 cm bal. Ăˇ 100 ks 1622W nĂˇhrada ZQ115 - povoleno pouze pro NOVO</t>
  </si>
  <si>
    <t>ZI558</t>
  </si>
  <si>
    <t>NĂˇplast curapor   7 x   5 cm 32912  (22120,  nĂˇhrada za cosmopor )</t>
  </si>
  <si>
    <t>ZI599</t>
  </si>
  <si>
    <t>NĂˇplast curapor 10 x   8 cm 32913 ( 22121,  nĂˇhrada za cosmopor )</t>
  </si>
  <si>
    <t>ZT469</t>
  </si>
  <si>
    <t>NĂˇplast durapore 1,25 cm x 9,14 m bal. Ăˇ 24 ks (lze nahradit za wet pruf) 1538-0</t>
  </si>
  <si>
    <t>ZN101</t>
  </si>
  <si>
    <t>NĂˇplast Neo Smile k mÄ›Ĺ™enĂ­ teploty v inkubĂˇtoru GIRAFFE bal. Ăˇ 150 ks N731</t>
  </si>
  <si>
    <t>ZN100</t>
  </si>
  <si>
    <t>NĂˇplast reflexnĂ­ k mÄ›Ĺ™enĂ­ teploty v inkubĂˇtoru GIRAFFE Ăˇ 50 ks 0203-1980-300</t>
  </si>
  <si>
    <t>ZA318</t>
  </si>
  <si>
    <t>NĂˇplast transpore 1,25 cm x 9,14 m 1527-0</t>
  </si>
  <si>
    <t>ZF351</t>
  </si>
  <si>
    <t>NĂˇplast transpore bĂ­lĂˇ 1,25 cm x 9,14 m bal. Ăˇ 24 ks 1534-0</t>
  </si>
  <si>
    <t>ZA415</t>
  </si>
  <si>
    <t>Obinadlo idealast-haft 6 cm x 10 m 931114</t>
  </si>
  <si>
    <t>ZA444</t>
  </si>
  <si>
    <t>Tampon nesterilnĂ­ stĂˇÄŤenĂ˝ 20 x 19 cm bez RTG nitĂ­ bal. Ăˇ 100 ks 1320300404</t>
  </si>
  <si>
    <t>ZA593</t>
  </si>
  <si>
    <t>Tampon sterilnĂ­ stĂˇÄŤenĂ˝ 20 x 20 cm / 5 ks 28003+</t>
  </si>
  <si>
    <t>ZP327</t>
  </si>
  <si>
    <t>TyÄŤinka na bradavice Lapis â€“ ÄŚertĹŻv KamĂ­nek,Stilus Argenti Nitrici (tyÄŤinka dusiÄŤnanu stĹ™Ă­brnĂ©ho) balenĂ­ 1 tyÄŤinka 709959</t>
  </si>
  <si>
    <t>ZK652</t>
  </si>
  <si>
    <t>Aero chamber plus s maskou pro kojence 10152158080</t>
  </si>
  <si>
    <t>ZR348</t>
  </si>
  <si>
    <t>AplikĂˇtor hlavovĂ˝ k maskĂˇm a nostrilkĂˇm s magnetem a tlakovĂ˝m tÄ›snĂ˝m krytem k plicnĂ­m ventilĂˇtorĹŻm DrĂ¤ger Babylog VN 500  sterilnĂ­, jednorĂˇzovĂ˝, bal. Ăˇ 5 ks 170161161</t>
  </si>
  <si>
    <t>ZD281</t>
  </si>
  <si>
    <t>AplikĂˇtor nasĂˇlnĂ­ infant intermediate Ăˇ 25 ks MI1300B</t>
  </si>
  <si>
    <t>ZR315</t>
  </si>
  <si>
    <t>ÄŚepiÄŤka neonatĂˇlnĂ­ k plicnĂ­m ventilĂˇtorĹŻm DrĂ¤ger Babylog VN 500, vel. L s ÄŤelnĂ­ podloĹľkou a 2 fixaÄŤnĂ­mi pĂˇsky zelenĂˇ 170161022</t>
  </si>
  <si>
    <t>ZR314</t>
  </si>
  <si>
    <t>ÄŚepiÄŤka neonatĂˇlnĂ­ k plicnĂ­m ventilĂˇtorĹŻm DrĂ¤ger Babylog VN 500, vel. M s ÄŤelnĂ­ podloĹľkou a 2 fixaÄŤnĂ­mi pĂˇsky ÄŤervenĂˇ 170161021</t>
  </si>
  <si>
    <t>ZR313</t>
  </si>
  <si>
    <t>ÄŚepiÄŤka neonatĂˇlnĂ­ k plicnĂ­m ventilĂˇtorĹŻm DrĂ¤ger Babylog VN 500, vel. S s ÄŤelnĂ­ podloĹľkou a 2 fixaÄŤnĂ­mi pĂˇsky ĹľlutĂˇ 170161020</t>
  </si>
  <si>
    <t>ZR316</t>
  </si>
  <si>
    <t>ÄŚepiÄŤka neonatĂˇlnĂ­ k plicnĂ­m ventilĂˇtorĹŻm DrĂ¤ger Babylog VN 500, vel. XL s ÄŤelnĂ­ podloĹľkou a 2 fixaÄŤnĂ­mi pĂˇsky sv.modrĂˇ 170161023</t>
  </si>
  <si>
    <t>ZD992</t>
  </si>
  <si>
    <t>ÄŚidlo saturaÄŤnĂ­ masimo jednorĂˇzovĂ© pro novorozence k monitoru Mindray bal. Ăˇ 20 ks 2329LHL</t>
  </si>
  <si>
    <t>ZL537</t>
  </si>
  <si>
    <t>ÄŚidlo teplotnĂ­ jednorĂˇzovĂ© bal. Ăˇ 10 ks 2074817-001</t>
  </si>
  <si>
    <t>ÄŚidlo teplotnĂ­ jednorĂˇzovĂ© bal. Ăˇ 50 ks 2074817-001</t>
  </si>
  <si>
    <t>ZA210</t>
  </si>
  <si>
    <t>CĂ©vka vyĹľivovacĂ­ CV-01 GAMV686415 (GAM646957)</t>
  </si>
  <si>
    <t>ZI683</t>
  </si>
  <si>
    <t>DrĂˇtek mĂ­chacĂ­ Ăˇ 500 ks 110009</t>
  </si>
  <si>
    <t>ZN575</t>
  </si>
  <si>
    <t>DudlĂ­k ÄŤervenĂ˝ 1-rychlostnĂ­ s ochrannĂ˝m krytem novorozenci bal. Ăˇ 180 ks 37589</t>
  </si>
  <si>
    <t>ZN574</t>
  </si>
  <si>
    <t>DudlĂ­k modrĂ˝ 3-rychlostnĂ­ s ochrannĂ˝m krytem novorozenci a starĹˇĂ­ bal. Ăˇ 180 ks 37587</t>
  </si>
  <si>
    <t>ZN573</t>
  </si>
  <si>
    <t>DudlĂ­k rĹŻĹľovĂ˝ 3-rychlostnĂ­ s ochrannĂ˝m krytem pĹ™edÄŤasnÄ› narozenĂ© dÄ›ti bal. Ăˇ 180 ks 37585</t>
  </si>
  <si>
    <t>ZA980</t>
  </si>
  <si>
    <t>Elektroda EEG subdermalnĂ­ needle PRO-E3 bal. Ăˇ 30 ks 62056</t>
  </si>
  <si>
    <t>ZR412</t>
  </si>
  <si>
    <t>Elektroda patentkovĂˇ snap k otodynamickĂ©mu analyzĂˇtoru Interacoustics, textilnĂ­, s hydrogelem, pro ABR test. kojencĹŻ, vel. 2,2 x 3 cm jednorĂˇzovĂˇ, bal. Ăˇ 60 ks 8107137</t>
  </si>
  <si>
    <t>ZH395</t>
  </si>
  <si>
    <t>Filtr ke kompaktnĂ­ odsavaÄŤce P00094</t>
  </si>
  <si>
    <t>ZB116</t>
  </si>
  <si>
    <t>Filtr neonatĂˇlnĂ­ kombinovanĂ˝ bal. Ăˇ 20 ks 1441000</t>
  </si>
  <si>
    <t>ZC837</t>
  </si>
  <si>
    <t>Fonendoskop neonatĂˇlnĂ­ dvoustrannĂ˝ pr.membr. 18 mm modrĂ˝ P00202</t>
  </si>
  <si>
    <t>ZT882</t>
  </si>
  <si>
    <t>Gel lubrikaÄŤnĂ­ sterilnĂ­ OptiLube Active TM, znecitlivujĂ­cĂ­, antiseptickĂ˝ ĂşÄŤinek, stĹ™Ă­kaÄŤky 10 x 6 ml OMS:1160</t>
  </si>
  <si>
    <t>ZB075</t>
  </si>
  <si>
    <t>HadiÄŤka kyslĂ­kovĂˇ 2 m s koncovkami (OS/40) H-103007</t>
  </si>
  <si>
    <t>ZR326</t>
  </si>
  <si>
    <t>HadiÄŤka propojovacĂ­ vrapovanĂˇ k propojenĂ­ okruhu plicnĂ­ch ventilĂˇtorĹŻ DrĂ¤ger Babylog VN 500 s maskami a nostrilkami, prĹŻm. 10 mm,  sterilnĂ­,  bal. Ăˇ 5 ks 170163408</t>
  </si>
  <si>
    <t>ZB908</t>
  </si>
  <si>
    <t>HadiÄŤka spojovacĂ­ ĹľlutĂˇ 1 mm x 1500 mm pro svÄ›tlocitlivĂ© lĂ©ky bal. Ăˇ 20 ks 1100 1150ND</t>
  </si>
  <si>
    <t>ZB338</t>
  </si>
  <si>
    <t>HadiÄŤka spojovacĂ­ tlakovĂˇ biocath PE/PVC, dĂ©lka 200 cm, prĹŻmÄ›r 1 x 2,5 mm, tlak 40 bar/580 psi, LUER LOCK male/female s rotaÄŤnĂ­ maticĂ­, bal. Ăˇ 40 ks PB 3120 M</t>
  </si>
  <si>
    <t>ZB668</t>
  </si>
  <si>
    <t>HadiÄŤka spojovacĂ­ tlakovĂˇ biocath PE/PVC, dĂ©lka 50 cm, prĹŻmÄ›r 1 x 2,5 mm, tlak 40 bar/580 psi, LUER LOCK male/female s rotaÄŤnĂ­ maticĂ­, bal. Ăˇ 40 ks PB 3105 M</t>
  </si>
  <si>
    <t>ZR240</t>
  </si>
  <si>
    <t>Hadice ventilaÄŤnĂ­ VentStar Helix Dual Heated (N) vÄŤ komory pro Babylog VN 500 MP02650</t>
  </si>
  <si>
    <t>ZR317</t>
  </si>
  <si>
    <t>HlavovĂ˝ pĂˇs neonatĂˇlnĂ­ k plicnĂ­m ventilĂˇtorĹŻm DrĂ¤ger Babylog VN 500, mikro s ÄŤelnĂ­ opÄ›rou a 2 fix pĂˇsky 20-28 cm 170161040</t>
  </si>
  <si>
    <t>ZC703</t>
  </si>
  <si>
    <t>Jehelec mathieu 170 mm P01238</t>
  </si>
  <si>
    <t>ZB428</t>
  </si>
  <si>
    <t>Kanyla ET 2,5 bez manĹľety bal. Ăˇ 10 ks 9325E</t>
  </si>
  <si>
    <t>ZB088</t>
  </si>
  <si>
    <t>Kanyla ET 3,0 bez manĹľety bal. Ăˇ 10 ks 9336E</t>
  </si>
  <si>
    <t>ZA118</t>
  </si>
  <si>
    <t>Kanyla ET 3,5 bez manĹľetou bal. Ăˇ 10 ks 9335E</t>
  </si>
  <si>
    <t>ZA744</t>
  </si>
  <si>
    <t>Kanyla neoflon 24G ĹľlutĂˇ BDC391350</t>
  </si>
  <si>
    <t>ZB199</t>
  </si>
  <si>
    <t>Kanyla neoflon 26G fialovĂˇ BDC391349</t>
  </si>
  <si>
    <t>ZI681</t>
  </si>
  <si>
    <t>KapilĂˇra heparin litnĂ˝ 140 ul / 2,35 x 90 mm UH bal. Ăˇ 100 ks 102090</t>
  </si>
  <si>
    <t>ZI736</t>
  </si>
  <si>
    <t>Karta kalibraÄŤnĂ­ LiDCO Rapid Smartcard k hemodynamickĂ©mu monitoru LIDCO, bal. Ăˇ 5 ks Li10507</t>
  </si>
  <si>
    <t>ZS365</t>
  </si>
  <si>
    <t>KatĂ©tr endotracheĂˇlnĂ­  LISAcath Chiesi pro perorĂˇlnĂ­ pouĹľitĂ­ k podĂˇvĂˇnĂ­ pĹ™Ă­pravku Curosurf, vnÄ›jĹˇĂ­ prĹŻmÄ›r 1,7 mm, prac. dĂ©lka 130 mm, celkovĂˇ dĂ©lka 155 mm, jednorĂˇzovĂ˝, sterilnĂ­ 3561017</t>
  </si>
  <si>
    <t>ZC805</t>
  </si>
  <si>
    <t>Katetr moÄŤovĂ˝ foley Folysil  CH 6 pediatrickĂ˝ rovnĂ˝ balonek 1,5 ml bal. Ăˇ 5 ks AA6106</t>
  </si>
  <si>
    <t>ZB898</t>
  </si>
  <si>
    <t>KlobouÄŤek kojĂ­cĂ­ kontaktnĂ­ vel. S 16 mm K200.1628</t>
  </si>
  <si>
    <t>ZK884</t>
  </si>
  <si>
    <t>Kohout trojcestnĂ˝ discofix modrĂ˝ 4095111</t>
  </si>
  <si>
    <t>ZB334</t>
  </si>
  <si>
    <t>Konektor bezjehlovĂ˝ bionecteur Ăˇ 50 ks 896.03 povoleno pouze pro HOK, DK a NOVO, KCHIR: PICC tĂ˝m</t>
  </si>
  <si>
    <t>ZB299</t>
  </si>
  <si>
    <t>Konektor bezjehlovĂ˝ safeflow s prodl.hadiÄŤkou safeflow ventil bal.Ăˇ 100 ks, 4097154</t>
  </si>
  <si>
    <t>ZD903</t>
  </si>
  <si>
    <t>Kontejner + lopatka 30 ml nesterilnĂ­ FLME25133</t>
  </si>
  <si>
    <t>ZB488</t>
  </si>
  <si>
    <t>KrytĂ­ cavilon sprej ochrannĂ˝ barierovĂ˝ nedrĂˇĹľdivĂ˝ film 28 ml bal. Ăˇ 12 ks 3346E</t>
  </si>
  <si>
    <t>ZI026</t>
  </si>
  <si>
    <t>Ĺ idĂ­tko dÄ›tskĂ© Flora 03 kytiÄŤka bal. Ăˇ 30 ks 1001</t>
  </si>
  <si>
    <t>ZP814</t>
  </si>
  <si>
    <t>Ĺ idĂ­tko pro nezralĂ© novorozence do 30.tĂ˝dne ÄŤirĂ© Wee Thumbie â€“ Aqua 1046741</t>
  </si>
  <si>
    <t>ZB102</t>
  </si>
  <si>
    <t>LĂˇhev k odsĂˇvaÄŤce flovac 1l hadice 1,8 m Ăˇ 45 ks 000-036-020</t>
  </si>
  <si>
    <t>ZB103</t>
  </si>
  <si>
    <t>LĂˇhev k odsĂˇvaÄŤce flovac 2l hadice 1,8 m 000-036-021</t>
  </si>
  <si>
    <t>ZQ082</t>
  </si>
  <si>
    <t>LĂˇhev kojeneckĂˇ jednorĂˇzovĂˇ se Ĺˇroub.vĂ­ÄŤkem 130 ml multipack bal. Ăˇ 50 ks 14001</t>
  </si>
  <si>
    <t>ZQ081</t>
  </si>
  <si>
    <t>LĂˇhev kojeneckĂˇ jednorĂˇzovĂˇ se Ĺˇroub.vĂ­ÄŤkem 250 ml multipack bal. Ăˇ 50 ks 14002 (objednĂˇvat 2 bal. - 100 ks)</t>
  </si>
  <si>
    <t>ZQ083</t>
  </si>
  <si>
    <t>LĂˇhev kojeneckĂˇ jednorĂˇzovĂˇ se Ĺˇroub.vĂ­ÄŤkem 50 ml multipack bal. Ăˇ 50 ks 14000</t>
  </si>
  <si>
    <t>ZU298</t>
  </si>
  <si>
    <t>Lanceta inciznĂ­  BABYLANCE pro nezralĂ© novorozence, hmotnost mĂ©nÄ› neĹľ 1 000 g, patnĂ­, hloubka Ĺ™ezu 0,6 mm, dĂ©lka Ĺ™ezu 2,2 mm, ĹľlutĂˇ, bal. Ăˇ 50 ks BLM</t>
  </si>
  <si>
    <t>ZL325</t>
  </si>
  <si>
    <t>ManĹľeta TK k monitoru GE Carescape dvouhadiÄŤkovĂˇ NIBP 4-8 cm k mÄ›Ĺ™enĂ­ nepĹ™Ă­mĂ©ho tlaku u novorozence vel.2 bal. Ăˇ 10 ks P04574</t>
  </si>
  <si>
    <t>ZT415</t>
  </si>
  <si>
    <t>ManĹľeta TK k monitoru GE Carescape, GE SOFT-CUF Neo 1  2T Snap, obvod paĹľe  3-6 cm, oranĹľovĂˇ, pro opakovanĂ© pouĹľitĂ­ /1 pacient, bal. Ăˇ 20 ks SFT-N1-2B</t>
  </si>
  <si>
    <t>ZT416</t>
  </si>
  <si>
    <t>ManĹľeta TK k monitoru GE Carescape, GE SOFT-CUF Neo 2  2T Snap, obvod paĹľe 4-8 cm, sv.modrĂˇ, pro opakovanĂ© pouĹľitĂ­ /1 pacient, bal. Ăˇ 20 ks SFT-N2-2B</t>
  </si>
  <si>
    <t>ZT417</t>
  </si>
  <si>
    <t>ManĹľeta TK k monitoru GE Carescape, GE SOFT-CUF Neo 3  2T Snap, obvod paĹľe 6-11 cm, zelenĂˇ, pro opakovanĂ© pouĹľitĂ­ /1 pacient, bal. Ăˇ 20 ks SFT-N3-2B</t>
  </si>
  <si>
    <t>ZT418</t>
  </si>
  <si>
    <t>ManĹľeta TK k monitoru GE Carescape, GE SOFT-CUF Neo 4  2T Snap, obvod paĹľe 7-13 cm, tm.modrĂˇ, pro opakovanĂ© pouĹľitĂ­ /1 pacient, bal. Ăˇ 20 ks SFT-N4-2B</t>
  </si>
  <si>
    <t>ZQ782</t>
  </si>
  <si>
    <t>ManĹľeta TK k monitoru Philips neonatĂˇlnĂ­ jednorĂˇzovĂˇ, vinyl, vel. 1, obvod 3,1 - 5,7 cm, bal. Ăˇ 10 ks M1866B-10</t>
  </si>
  <si>
    <t>ZR325</t>
  </si>
  <si>
    <t>Maska neonatĂˇlnĂ­ nosnĂ­ nCPAP, k plicnĂ­m ventilĂˇtorĹŻm DrĂ¤ger Babylog VN 500, vel. L, sterilnĂ­, bal. Ăˇ 5 ks 17016104</t>
  </si>
  <si>
    <t>ZR324</t>
  </si>
  <si>
    <t>Maska neonatĂˇlnĂ­ nosnĂ­ nCPAP, k plicnĂ­m ventilĂˇtorĹŻm DrĂ¤ger Babylog VN 500, vel. M, sterilnĂ­, bal. Ăˇ 5 ks 170161013</t>
  </si>
  <si>
    <t>ZR372</t>
  </si>
  <si>
    <t>Maska neonatĂˇlnĂ­ nosnĂ­ nCPAP, k plicnĂ­m ventilĂˇtorĹŻm DrĂ¤ger Babylog VN 500, vel. S , sterilnĂ­, bal. Ăˇ 5 ks 170161012</t>
  </si>
  <si>
    <t>ZR402</t>
  </si>
  <si>
    <t>Maska neonatĂˇlnĂ­ nosnĂ­ nCPAP, k plicnĂ­m ventilĂˇtorĹŻm DrĂ¤ger Babylog VN 500, vel. XS , sterilnĂ­, bal. Ăˇ 5 ks 170161005</t>
  </si>
  <si>
    <t>ZR322</t>
  </si>
  <si>
    <t>Nostrila neonatĂˇlnĂ­ k plicnĂ­m ventilĂˇtorĹŻm DrĂ¤ger Babylog VN 500, vel. M, sterilnĂ­, bal. Ăˇ 5 ks 170161002</t>
  </si>
  <si>
    <t>ZR321</t>
  </si>
  <si>
    <t>Nostrila neonatĂˇlnĂ­ k plicnĂ­m ventilĂˇtorĹŻm DrĂ¤ger Babylog VN 500, vel. S, sterilnĂ­, bal. Ăˇ 5 ks 170161001</t>
  </si>
  <si>
    <t>ZR320</t>
  </si>
  <si>
    <t>Nostrila neonatĂˇlnĂ­ k plicnĂ­m ventilĂˇtorĹŻm DrĂ¤ger Babylog VN 500, vel. XS, sterilnĂ­, bal. Ăˇ 5 ks 170161006</t>
  </si>
  <si>
    <t>ZS917</t>
  </si>
  <si>
    <t>Nostrila neonatĂˇlnĂ­ Prong EasyFlow nCPAP, k ventilĂˇtoru EVE Neo Stephan, vel. XXS,  sterilnĂ­, bal. Ăˇ 5 ks 1701 61 007</t>
  </si>
  <si>
    <t>ZS886</t>
  </si>
  <si>
    <t>Obal ochrannĂ˝ EP lĂˇhve pro podĂˇvĂˇnĂ­ parenterĂˇlnĂ­ vĂ˝Ĺľivy novorozencĹŻm, stĂ­nÄ›nĂ˝, 100 - 250 ml bal. Ăˇ 200 ks 16111916</t>
  </si>
  <si>
    <t>ZS887</t>
  </si>
  <si>
    <t>Obal ochrannĂ˝ EP lĂˇhve pro podĂˇvĂˇnĂ­ parenterĂˇlnĂ­ vĂ˝Ĺľivy novorozencĹŻm, stĂ­nÄ›nĂ˝, 500 - 1000 ml bal. Ăˇ 200 ks 16111917</t>
  </si>
  <si>
    <t>ZS184</t>
  </si>
  <si>
    <t>Obal ochrannĂ˝ na transluminaÄŤnĂ­ svÄ›tlo Venoscope, 120 x 225 mm, vÄŤetnÄ› ubrousku, jednorĂˇzovĂ˝, bal. Ăˇ 200 ks (obal+ubrousek) N15200</t>
  </si>
  <si>
    <t>ZB130</t>
  </si>
  <si>
    <t>PeĂˇn UH bal. Ăˇ 50 ks RP88 - nahrazuje ZD136 - moĹľnost na ks</t>
  </si>
  <si>
    <t>ZR238</t>
  </si>
  <si>
    <t>PlĂ­ce testovacĂ­ pro Babylog VN bal. Ăˇ 10 ks MP02425</t>
  </si>
  <si>
    <t>PlĂ­ce testovacĂ­ pro Babylog VN bal. Ăˇ 10 ks MP02425 - nahrazuje kĂłd ZU374</t>
  </si>
  <si>
    <t>ZU374</t>
  </si>
  <si>
    <t>PlĂ­ce testovacĂ­ pro Babylog VN rester. MP20050</t>
  </si>
  <si>
    <t>ZB501</t>
  </si>
  <si>
    <t>PĹ™eruĹˇovaÄŤ sĂˇnĂ­ fingertip sterilnĂ­ bal. Ăˇ 100 ks 07.031.00.000</t>
  </si>
  <si>
    <t>ZR349</t>
  </si>
  <si>
    <t>PodloĹľka ÄŤelnĂ­ polstrovanĂˇ se silikonovĂ˝m gelem k plicnĂ­m ventilĂˇtorĹŻm DrĂ¤ger Babylog VN 500, bal. Ăˇ 5 ks 170161018</t>
  </si>
  <si>
    <t>ZR509</t>
  </si>
  <si>
    <t>Rampa 2 kohouty  infuznĂ­ Vygon bal. Ăˇ 25 ks 5827.92</t>
  </si>
  <si>
    <t>ZA691</t>
  </si>
  <si>
    <t>Rampa 3 kohouty discofix 16600C/4085434/</t>
  </si>
  <si>
    <t>ZB301</t>
  </si>
  <si>
    <t>Rampa 5 kohoutĹŻ bez PVC lipidorezistentnĂ­ bal. Ăˇ 20 ks RP 5000 M</t>
  </si>
  <si>
    <t>ZB360</t>
  </si>
  <si>
    <t>Rourka rektĂˇlnĂ­ CH12 dĂ©lka 12 cm sterilnĂ­ bal. Ăˇ 20 ks 646699</t>
  </si>
  <si>
    <t>ZL689</t>
  </si>
  <si>
    <t>Roztok Accu-Check Performa IntÂ´l Controls 1+2 level 04861736001</t>
  </si>
  <si>
    <t>ZK456</t>
  </si>
  <si>
    <t>SĂˇÄŤek moÄŤovĂ˝ lepĂ­cĂ­ dÄ›tskĂ˝ bez vypouĹˇtÄ›cĂ­ho ventilu 76.38042.000</t>
  </si>
  <si>
    <t>ZA687</t>
  </si>
  <si>
    <t>SĂˇÄŤek moÄŤovĂ˝ s hodinovou diurĂ©zou curity 200 ml, 2000 ml, hadiÄŤka 150 cm 6502</t>
  </si>
  <si>
    <t>ZN771</t>
  </si>
  <si>
    <t>Sada k pĹ™Ă­stroji NO-A pro pediatrickĂ© pouĹľitĂ­ 10002076</t>
  </si>
  <si>
    <t>ZI035</t>
  </si>
  <si>
    <t>SaviÄŤka nĂˇhradnĂ­ kulatĂˇ k ĹˇidĂ­tkĹŻm Flora kytiÄŤka 100N</t>
  </si>
  <si>
    <t>ZS183</t>
  </si>
  <si>
    <t>Sensor dĂ˝chacĂ­ Graseby Capsule pro externĂ­ trigger k ventilĂˇtoru EVE Neo Stephan, dĂ©lka 1,5m, bal. Ăˇ 50 ks 103560103</t>
  </si>
  <si>
    <t>ZL525</t>
  </si>
  <si>
    <t>Senzor k mÄ›Ĺ™enĂ­ cerebrĂˇlnĂ­ oxymetrie somasensor INVOS pro dospÄ›lĂ© bal. Ăˇ 10 ks SAFB- SM</t>
  </si>
  <si>
    <t>ZM692</t>
  </si>
  <si>
    <t>Senzor pro kontinuĂˇlnĂ­ monitoraci glykemie Enlite bal. Ăˇ 5 ks MMT-7008A</t>
  </si>
  <si>
    <t>ZR471</t>
  </si>
  <si>
    <t>Skalpel jednorĂˇzovĂ˝ prazisa sterilnĂ­ vel. ÄŤepelky 11 bal. Ăˇ 10 ks 11.000.00.511</t>
  </si>
  <si>
    <t>ZN890</t>
  </si>
  <si>
    <t>Sonda pro enterĂˇlnĂ­ vĂ˝Ĺľivu graduovanĂˇ 4F /40 cm PVC bal. Ăˇ 50 KS 310.04</t>
  </si>
  <si>
    <t>ZN891</t>
  </si>
  <si>
    <t>Sonda pro enterĂˇlnĂ­ vĂ˝Ĺľivu graduovanĂˇ 5F /40 cm PVC 310.05</t>
  </si>
  <si>
    <t>ZN892</t>
  </si>
  <si>
    <t>Sonda pro enterĂˇlnĂ­ vĂ˝Ĺľivu graduovanĂˇ 6F /40 cm PVC 310.06</t>
  </si>
  <si>
    <t>ZB543</t>
  </si>
  <si>
    <t>Souprava odbÄ›rovĂˇ tracheĂˇlnĂ­ na odbÄ›r sekretu G05206</t>
  </si>
  <si>
    <t>ZB672</t>
  </si>
  <si>
    <t>Spojka drĂ©novĂˇ variabilnĂ­  bal. Ăˇ 100 ks 5524989</t>
  </si>
  <si>
    <t>ZM600</t>
  </si>
  <si>
    <t>Spojka flovac ĹľlutĂˇ 000-036-102</t>
  </si>
  <si>
    <t>Sprej cavilon 28 ml bal. Ăˇ 12 ks 3346E</t>
  </si>
  <si>
    <t>ZT854</t>
  </si>
  <si>
    <t>StĹ™Ă­kaÄŤka injekÄŤnĂ­ 2-dĂ­lnĂˇ 10 ml  L CHIRANA CH010L</t>
  </si>
  <si>
    <t>StĹ™Ă­kaÄŤka injekÄŤnĂ­ 2-dĂ­lnĂˇ 2 ml L DISCARDIT LC 300928 - nahrazuje ZT852</t>
  </si>
  <si>
    <t>ZR398</t>
  </si>
  <si>
    <t>StĹ™Ă­kaÄŤka injekÄŤnĂ­ 2-dĂ­lnĂˇ 20 ml L DISCARDIT LE bal. Ăˇ 80 ks 300296</t>
  </si>
  <si>
    <t>ZT853</t>
  </si>
  <si>
    <t>StĹ™Ă­kaÄŤka injekÄŤnĂ­ 2-dĂ­lnĂˇ 5 ml  L CHIRANA CH005L</t>
  </si>
  <si>
    <t>ZA746</t>
  </si>
  <si>
    <t>StĹ™Ă­kaÄŤka injekÄŤnĂ­ 3-dĂ­lnĂˇ 1 ml L tuberculin Omnifix Solo bez zĂˇvitu a PVC 9161406V - povolenou pouze pro CAR</t>
  </si>
  <si>
    <t>ZH168</t>
  </si>
  <si>
    <t>StĹ™Ă­kaÄŤka injekÄŤnĂ­ 3-dĂ­lnĂˇ 1 ml L tuberculin s jehlou KD-JECT III graduovĂˇnĂ­ Ăˇ 0,1 ml 26G x 1/2" 0,45 x 12 mm KDM831786</t>
  </si>
  <si>
    <t>ZA754</t>
  </si>
  <si>
    <t>StĹ™Ă­kaÄŤka injekÄŤnĂ­ 3-dĂ­lnĂˇ 10 ml LL Omnifix Solo se zĂˇvitem 4617100V</t>
  </si>
  <si>
    <t>ZB384</t>
  </si>
  <si>
    <t>StĹ™Ă­kaÄŤka injekÄŤnĂ­ 3-dĂ­lnĂˇ 20 ml LL Omnifix Solo se zĂˇvitem bal. Ăˇ 100 ks 4617207V</t>
  </si>
  <si>
    <t>ZE308</t>
  </si>
  <si>
    <t>StĹ™Ă­kaÄŤka injekÄŤnĂ­ 3-dĂ­lnĂˇ 5 ml LL Omnifix Solo se zĂˇvitem 4617053V</t>
  </si>
  <si>
    <t>ZA749</t>
  </si>
  <si>
    <t>StĹ™Ă­kaÄŤka injekÄŤnĂ­ 3-dĂ­lnĂˇ 50 ml LL Omnifix Solo 4617509F</t>
  </si>
  <si>
    <t>ZB815</t>
  </si>
  <si>
    <t>StĹ™Ă­kaÄŤka injekÄŤnĂ­ 3-dĂ­lnĂˇ 50 ml LL spec. Original-Perfusor oranĹľovĂˇ s jehlou 50 ml (8728828F, ÄŤernĂˇ se jiĹľ nevyrĂˇbĂ­) 8728861F-06</t>
  </si>
  <si>
    <t>ZB257</t>
  </si>
  <si>
    <t>StĹ™Ă­kaÄŤka injekÄŤnĂ­ 3-dĂ­lnĂˇ 50/60 ml LL, Injectomat-Spritze Orange, stĂ­nÄ›nĂˇ, bal. Ăˇ 100 ks 9000731</t>
  </si>
  <si>
    <t>ZN854</t>
  </si>
  <si>
    <t>StĹ™Ă­kaÄŤka injekÄŤnĂ­ arteriĂˇlnĂ­ 1,5 ml bez jehly s heparinem na stanovenĂ­ krevnĂ­ch plynĹŻ Astrup (analyzĂˇtor Radiometer) bal. Ăˇ 100 ks safe PICO Aspirator 956-622</t>
  </si>
  <si>
    <t>ZO543</t>
  </si>
  <si>
    <t>StĹ™Ă­kaÄŤka injekÄŤnĂ­ pĹ™edplnÄ›nĂˇ 0,9% NaCl 10 ml BD PosiFlush SP EMA bal. Ăˇ 30 ks 306585</t>
  </si>
  <si>
    <t>ZA893</t>
  </si>
  <si>
    <t>StĹ™Ă­kaÄŤka Monovette na stanovenĂ­ krevnĂ­ch plynĹŻ Astrup li-heparin bal.Ăˇ 100 ks 05.1147.020</t>
  </si>
  <si>
    <t>ZB228</t>
  </si>
  <si>
    <t>SystĂ©m hrudnĂ­ drenĂˇĹľe Pleur-evac bal. Ăˇ 6 ks pro dÄ›ti A-6020-08LF</t>
  </si>
  <si>
    <t>ZC847</t>
  </si>
  <si>
    <t>SystĂ©m odsĂˇvacĂ­ uzavĹ™enĂ˝ TC KimVent CH5  neo / pedi Y adaptĂ©r 30,5 cm 195-5</t>
  </si>
  <si>
    <t>ZB095</t>
  </si>
  <si>
    <t>SystĂ©m odsĂˇvacĂ­ uzavĹ™enĂ˝ TC KimVent CH6 neo / pedi 30,5 cm bal. Ăˇ 10 ks 196-5</t>
  </si>
  <si>
    <t>ZB195</t>
  </si>
  <si>
    <t>SystĂ©m odsĂˇvacĂ­ uzavĹ™enĂ˝ TC KimVent CH8 neo / pedi 30,5 cm 198-5</t>
  </si>
  <si>
    <t>ZB395</t>
  </si>
  <si>
    <t>Tampon odbÄ›rovĂ˝ transystem Amies pĹŻda plastovĂˇ tyÄŤinka 48 hod. mikrobiologickĂ© vyĹˇetĹ™enĂ­ 1601</t>
  </si>
  <si>
    <t>ZH286</t>
  </si>
  <si>
    <t>TeplomÄ›r digitĂˇlnĂ­ s ohebnĂ˝m hrotem Thermoval Kids flex - vodÄ›odolnĂ˝, nĂˇrazuvzdornĂ˝ (91925) 9250532</t>
  </si>
  <si>
    <t>Trn aspiraÄŤnĂ­ mini spike modrĂ˝ s filtrem ÄŤĂˇstic 5,0 um 4550234</t>
  </si>
  <si>
    <t>ZE783</t>
  </si>
  <si>
    <t>Trn na vak jednosmÄ›rnĂ˝ 2309E</t>
  </si>
  <si>
    <t>ZD147</t>
  </si>
  <si>
    <t>Trokar hrudnĂ­ 8F 8 cm pro novor.s kon.hrotem, RTG kontrastnĂ­ bal. Ăˇ 15 ks 625.08</t>
  </si>
  <si>
    <t>ZR290</t>
  </si>
  <si>
    <t>TyÄŤinka vatovĂˇ zvlhÄŤujĂ­cĂ­ na hygienu dutiny ĂşstnĂ­ 10 cm dlouhĂˇ bal. Ăˇ 75 ks 32.000.00.020</t>
  </si>
  <si>
    <t>ZI931</t>
  </si>
  <si>
    <t>UzĂˇvÄ›r dezinfekÄŤnĂ­ k bezjehlovĂ©mu vstupu se 70% IPA  bal. 250 ks NCF-004</t>
  </si>
  <si>
    <t>ZA812</t>
  </si>
  <si>
    <t>UzĂˇvÄ›r do katetrĹŻ 4435001</t>
  </si>
  <si>
    <t>ZI682</t>
  </si>
  <si>
    <t>ZĂˇtka ke kapilĂˇĹ™e Ăˇ 500 ks (8153) 110180</t>
  </si>
  <si>
    <t>ZP077</t>
  </si>
  <si>
    <t>Zkumavka 15 ml PP 101/16,5 mm bĂ­lĂ˝ ĹˇroubovĂ˝ uzĂˇvÄ›r sterilnĂ­ jednotlivÄ› balenĂˇ, tekutĂ˝ materiĂˇl na bakteriolog. vyĹˇetĹ™enĂ­ 10362/MO/SG/CS</t>
  </si>
  <si>
    <t>ZO939</t>
  </si>
  <si>
    <t>Zkumavka liquor PP 10 ml 15,3 x 92 ml ĹˇroubovacĂ­ vĂ­ÄŤko sterilnĂ­ s popisem bal.Ăˇ 100 ks 62.610.018</t>
  </si>
  <si>
    <t>ZB336</t>
  </si>
  <si>
    <t>Zkumavka odbÄ›rovĂˇ 1 ml tapval koagulace modrĂˇ bal. Ăˇ 50 ks (Aquisel) 13060</t>
  </si>
  <si>
    <t>ZB760</t>
  </si>
  <si>
    <t>Zkumavka odbÄ›rovĂˇ Vacuette ÄŤervenĂˇ 3 ml sĂ©rum 454095</t>
  </si>
  <si>
    <t>ZB773</t>
  </si>
  <si>
    <t>Zkumavka odbÄ›rovĂˇ Vacuette ĹˇedĂˇ-glykemie 454085</t>
  </si>
  <si>
    <t>ZB776</t>
  </si>
  <si>
    <t>Zkumavka odbÄ›rovĂˇ Vacuette zelenĂˇ 3 ml LH 454082</t>
  </si>
  <si>
    <t>ZI180</t>
  </si>
  <si>
    <t>Zkumavka s mediem + flovakovanĂ˝ tampon eSwab minitip oranĹľovĂ˝ (oko,ucho,krk,nos,dutiny,urogenitĂˇlnĂ­ tra) 491CE.A</t>
  </si>
  <si>
    <t>50115063</t>
  </si>
  <si>
    <t>ZPr - vaky, sety (Z528)</t>
  </si>
  <si>
    <t>ZS884</t>
  </si>
  <si>
    <t>Set infuznĂ­ pro podĂˇvĂˇnĂ­ parenterĂˇlnĂ­ vĂ˝Ĺľivy Infudrop AIR Nitro P, stĂ­nÄ›nĂ˝, dĂ©lka 175 cm, bal. Ăˇ 50 ks 2886432</t>
  </si>
  <si>
    <t>ZE079</t>
  </si>
  <si>
    <t>Set transfĂşznĂ­ non PVC s odvzduĹˇnÄ›nĂ­m a bakteriĂˇlnĂ­m filtrem ZAR-I-TS</t>
  </si>
  <si>
    <t>50115064</t>
  </si>
  <si>
    <t>ZPr - šicí materiál (Z529)</t>
  </si>
  <si>
    <t>ZA878</t>
  </si>
  <si>
    <t>Ĺ itĂ­ ethilon bl 4-0 bal. Ăˇ 12 ks (W319) 662G</t>
  </si>
  <si>
    <t>ZA999</t>
  </si>
  <si>
    <t>Jehla injekÄŤnĂ­ 0,5 x 16 mm oranĹľovĂˇ 4657853</t>
  </si>
  <si>
    <t>ZA835</t>
  </si>
  <si>
    <t>Jehla injekÄŤnĂ­ 0,6 x 25 mm modrĂˇ 4657667</t>
  </si>
  <si>
    <t>ZN108</t>
  </si>
  <si>
    <t>Rukavice operaÄŤnĂ­ latex bez pudru sterilnĂ­  PF ansell gammex vel. 8,0 330048080</t>
  </si>
  <si>
    <t>ZN125</t>
  </si>
  <si>
    <t>Rukavice operaÄŤnĂ­ latex bez pudru sterilnĂ­  PF ansell gammex vel.7,5 330048075</t>
  </si>
  <si>
    <t>50115070</t>
  </si>
  <si>
    <t>ZPr - katetry ostatní (Z513)</t>
  </si>
  <si>
    <t>ZL818</t>
  </si>
  <si>
    <t>Katetr pupeÄŤnĂ­ dvoucestnĂ˝ 1272.14</t>
  </si>
  <si>
    <t>ZP084</t>
  </si>
  <si>
    <t>Katetr pupeÄŤnĂ­ jednocestnĂ˝ 3,5 Fr x 40 cm bal. Ăˇ 8 ks 1270.03</t>
  </si>
  <si>
    <t>ZP085</t>
  </si>
  <si>
    <t>Katetr pupeÄŤnĂ­ jednocestnĂ˝ 4,0 Fr x 40 cm 1270.04</t>
  </si>
  <si>
    <t>ZP086</t>
  </si>
  <si>
    <t>Katetr pupeÄŤnĂ­ jednocestnĂ˝ 5,0 Fr x 40 cm 1270.05</t>
  </si>
  <si>
    <t>ZC618</t>
  </si>
  <si>
    <t>Mikrokatetr jednocestnĂ˝ premicath 1F 28G/20 cm neonatĂˇl. k parent. vĂ˝ĹľivÄ› PUR 1261.203</t>
  </si>
  <si>
    <t>50115079</t>
  </si>
  <si>
    <t>ZPr - internzivní péče (Z542)</t>
  </si>
  <si>
    <t>ZC905</t>
  </si>
  <si>
    <t>Hadice silikon 7 x 11,0 x 2,00 mm Ăˇ 10 m pro drenĂˇĹľ tÄ›l.dutin KVS60-070110</t>
  </si>
  <si>
    <t>ZN608</t>
  </si>
  <si>
    <t>KlobouÄŤek intranasĂˇlnĂ­ bez stĹ™Ă­kaÄŤky bal. Ăˇ 25 ks MAD 300</t>
  </si>
  <si>
    <t>ZQ043</t>
  </si>
  <si>
    <t>Okruh dĂ˝chacĂ­ jednorĂˇzovĂ˝ BTS1181A vyhĹ™. okruh 120 cm AIRcon, HFO k ventilĂˇtoru Fabian bal. Ăˇ 10 ks 270.754</t>
  </si>
  <si>
    <t>ZN141</t>
  </si>
  <si>
    <t>Okruh dĂ˝chacĂ­ vyhĹ™Ă­vanĂ˝ s pĹ™Ă­vodnĂ­ hadicĂ­ komorou nĂ­zkoprĹŻtokovou zvlhÄŤovacĂ­ patronou Vapotherm pro rozsah prĹŻtoku 2-8 l/min. bal. Ăˇ 5 ks PF-DPC-Low</t>
  </si>
  <si>
    <t>ZP783</t>
  </si>
  <si>
    <t>PĹ™evodnĂ­k tlakovĂ˝ arteriĂˇlnĂ­ 158 cm jednokomorovĂ˝ 2 ml 1 linka pediatrickĂ˝ uzavĹ™enĂ˝ systĂ©m Argon Safedraw P set bal. Ăˇ 5 ks ARG:688600</t>
  </si>
  <si>
    <t>ZU278</t>
  </si>
  <si>
    <t>StĹ™Ă­kaÄŤka injekÄŤnĂ­ 2-dĂ­lnĂˇ 2 ml 77U-PZ02570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</si>
  <si>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</si>
  <si>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</si>
  <si>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</si>
  <si>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</si>
  <si>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</si>
  <si>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</si>
  <si>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</si>
  <si>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</si>
  <si>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</si>
  <si>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</si>
  <si>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</si>
  <si>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</si>
  <si>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</si>
  <si>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</si>
  <si>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</si>
  <si>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</si>
  <si>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</si>
  <si>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všeobecné sestry bez dohl., spec.</t>
  </si>
  <si>
    <t>porodní asistenti</t>
  </si>
  <si>
    <t>dětské sestry §5/D4</t>
  </si>
  <si>
    <t>dětské sestry §5/D2</t>
  </si>
  <si>
    <t>dětské sestry §5/D3</t>
  </si>
  <si>
    <t>sanitáři</t>
  </si>
  <si>
    <t>THP</t>
  </si>
  <si>
    <t>Specializovaná ambulantní péče</t>
  </si>
  <si>
    <t>301 - Pracoviště pediatrie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</si>
  <si>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</si>
  <si>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</si>
  <si>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</si>
  <si>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</si>
  <si>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</si>
  <si>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BartelGromská Zuzana</t>
  </si>
  <si>
    <t>Doušková Kristýna</t>
  </si>
  <si>
    <t>Kalivodová Markéta</t>
  </si>
  <si>
    <t>Opletalová Eva</t>
  </si>
  <si>
    <t>Whitley Michaela</t>
  </si>
  <si>
    <t>ZedníčkováŠkodová Hana</t>
  </si>
  <si>
    <t>Zdravotní výkony vykázané na pracovišti v rámci ambulantní péče dle lékařů *</t>
  </si>
  <si>
    <t>06</t>
  </si>
  <si>
    <t>301</t>
  </si>
  <si>
    <t>(prázdné)</t>
  </si>
  <si>
    <t>1</t>
  </si>
  <si>
    <t>0210115</t>
  </si>
  <si>
    <t>SYNAGI</t>
  </si>
  <si>
    <t>0210114</t>
  </si>
  <si>
    <t>0096414</t>
  </si>
  <si>
    <t>GENTAMICIN LEK</t>
  </si>
  <si>
    <t>SYNAGIS</t>
  </si>
  <si>
    <t>2</t>
  </si>
  <si>
    <t>0007957</t>
  </si>
  <si>
    <t>Erytrocyty deleukotizované</t>
  </si>
  <si>
    <t>0407942</t>
  </si>
  <si>
    <t>Příplatek za ozáření</t>
  </si>
  <si>
    <t>V</t>
  </si>
  <si>
    <t>09111</t>
  </si>
  <si>
    <t>ODBĚR KAPILÁRNÍ KRVE</t>
  </si>
  <si>
    <t>09117</t>
  </si>
  <si>
    <t>ODBĚR KRVE ZE ŽÍLY U DÍTĚTĚ DO 10 LET</t>
  </si>
  <si>
    <t>09137</t>
  </si>
  <si>
    <t>UZ VYŠETŘENÍ DVOU ORGÁNŮ V NĚKOLIKA ROVINÁCH</t>
  </si>
  <si>
    <t>09227</t>
  </si>
  <si>
    <t>I. V. APLIKACE KRVE NEBO KREVNÍCH DERIVÁTŮ</t>
  </si>
  <si>
    <t>09511</t>
  </si>
  <si>
    <t>MINIMÁLNÍ KONTAKT LÉKAŘE S PACIENTEM</t>
  </si>
  <si>
    <t>31023</t>
  </si>
  <si>
    <t>KONTROLNÍ VYŠETŘENÍ DĚTSKÝM LÉKAŘEM</t>
  </si>
  <si>
    <t>73028</t>
  </si>
  <si>
    <t>SCREENING SLUCHU U NOVOROZENCŮ</t>
  </si>
  <si>
    <t>99991</t>
  </si>
  <si>
    <t>(VZP) KÓD POUZE PRO CENTRA DLE VYHL. 368/2006 - SL</t>
  </si>
  <si>
    <t>09555</t>
  </si>
  <si>
    <t>OŠETŘENÍ DÍTĚTE DO 6 LET</t>
  </si>
  <si>
    <t>09245</t>
  </si>
  <si>
    <t>ZAVEDENÍ GASTRICKÉ SONDY PRO ENTERÁLNÍ VÝŽIVU</t>
  </si>
  <si>
    <t>09215</t>
  </si>
  <si>
    <t>INJEKCE I. M., S. C., I. D.</t>
  </si>
  <si>
    <t>31022</t>
  </si>
  <si>
    <t>CÍLENÉ VYŠETŘENÍ DĚTSKÝM LÉKAŘEM</t>
  </si>
  <si>
    <t>09513</t>
  </si>
  <si>
    <t>TELEFONICKÁ KONZULTACE OŠETŘUJÍCÍHO LÉKAŘE PACIENT</t>
  </si>
  <si>
    <t>31021</t>
  </si>
  <si>
    <t>KOMPLEXNÍ VYŠETŘENÍ DĚTSKÝM LÉKAŘEM</t>
  </si>
  <si>
    <t>09523</t>
  </si>
  <si>
    <t>EDUKAČNÍ POHOVOR LÉKAŘE S NEMOCNÝM ČI RODINOU</t>
  </si>
  <si>
    <t>09125</t>
  </si>
  <si>
    <t>PULZNÍ OXYMETRIE</t>
  </si>
  <si>
    <t>09525</t>
  </si>
  <si>
    <t>ROZHOVOR LÉKAŘE S RODINOU</t>
  </si>
  <si>
    <t>09115</t>
  </si>
  <si>
    <t>ODBĚR BIOLOGICKÉHO MATERIÁLU JINÉHO NEŽ KREV NA KV</t>
  </si>
  <si>
    <t>02125</t>
  </si>
  <si>
    <t>OČKOVÁNÍ VČETNĚ OČKOVACÍ LÁTKY, KTERÁ JE HRAZENA Z</t>
  </si>
  <si>
    <t>34046</t>
  </si>
  <si>
    <t>SCREENING VROZENÉ KATARAKTY</t>
  </si>
  <si>
    <t>02210</t>
  </si>
  <si>
    <t>ODBĚR PRO NOVOROZENECKÝ SCREENING NEBO RESCREENING</t>
  </si>
  <si>
    <t>09616</t>
  </si>
  <si>
    <t>(VZP) DISTANČNÍ KONZULTACE ZDRAVOTNÍHO STAVU AMBUL</t>
  </si>
  <si>
    <t>09614</t>
  </si>
  <si>
    <t>09143</t>
  </si>
  <si>
    <t>00132</t>
  </si>
  <si>
    <t>VYŠETŘENÍ DÍTĚTE S VÝZNAMNÝM PERINATÁLNÍM RIZIKEM</t>
  </si>
  <si>
    <t>02245</t>
  </si>
  <si>
    <t xml:space="preserve">SLEDOVÁNÍ NOVOROZENECKÉ ŽLOUTENKY V ORDINACI PLDD </t>
  </si>
  <si>
    <t>34007</t>
  </si>
  <si>
    <t>EDUKACE LAKTACE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</si>
  <si>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</si>
  <si>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</si>
  <si>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08 - PORGYN: Porodnicko-gynekologická klinika</t>
  </si>
  <si>
    <t>10 - DK: Dětská klinika</t>
  </si>
  <si>
    <t>08</t>
  </si>
  <si>
    <t>09561</t>
  </si>
  <si>
    <t>VYBAVENÍ PACIENTA PRO PÉČI MIMO ZDRAVOTNICKÉ ZAŘÍZ</t>
  </si>
  <si>
    <t>3F4</t>
  </si>
  <si>
    <t>0005114</t>
  </si>
  <si>
    <t>TARGOCID</t>
  </si>
  <si>
    <t>0026039</t>
  </si>
  <si>
    <t>KIOVIG</t>
  </si>
  <si>
    <t>0064831</t>
  </si>
  <si>
    <t>0072973</t>
  </si>
  <si>
    <t>AMOKSIKLAV 600 MG</t>
  </si>
  <si>
    <t>0083487</t>
  </si>
  <si>
    <t>MERONEM</t>
  </si>
  <si>
    <t>0142077</t>
  </si>
  <si>
    <t>TIENAM</t>
  </si>
  <si>
    <t>0064835</t>
  </si>
  <si>
    <t>0166265</t>
  </si>
  <si>
    <t>0201961</t>
  </si>
  <si>
    <t>AMPICILIN 1,0 BIOTIKA</t>
  </si>
  <si>
    <t>0201958</t>
  </si>
  <si>
    <t>0172775</t>
  </si>
  <si>
    <t>0173750</t>
  </si>
  <si>
    <t>0007955</t>
  </si>
  <si>
    <t>3</t>
  </si>
  <si>
    <t>0029784</t>
  </si>
  <si>
    <t>SOUPRAVA K SUPRAPUBICKÉ DRENÁŽI 4441036</t>
  </si>
  <si>
    <t>0067885</t>
  </si>
  <si>
    <t>IMPLANTÁT KOSTNÍ UMĚLÁ NÁHRADA DURÁLNÍ TVRDÉ PLENY</t>
  </si>
  <si>
    <t>00631</t>
  </si>
  <si>
    <t>OD TYPU 31 - PRO NEMOCNICE TYPU 3, (KATEGORIE 6)</t>
  </si>
  <si>
    <t>17261</t>
  </si>
  <si>
    <t>SPECIALIZOVANÉ ECHOKARDIOGRAFICKÉ VYŠETŘENÍ</t>
  </si>
  <si>
    <t>56133</t>
  </si>
  <si>
    <t>VENTRIKULOSTOMIE III. - STOOCKEY- SCARFF</t>
  </si>
  <si>
    <t>56169</t>
  </si>
  <si>
    <t>VENTRIKULOSKOPIE</t>
  </si>
  <si>
    <t>00880</t>
  </si>
  <si>
    <t>ROZLIŠENÍ VYKÁZANÉ HOSPITALIZACE JAKO: = NOVÁ HOSP</t>
  </si>
  <si>
    <t>00881</t>
  </si>
  <si>
    <t>ROZLIŠENÍ VYKÁZANÉ HOSPITALIZACE JAKO: = POKRAČOVÁ</t>
  </si>
  <si>
    <t>34454</t>
  </si>
  <si>
    <t>(DRG) PORODNÍ VÁHA NOVOROZENCE OD 2000 DO 2499 GRA</t>
  </si>
  <si>
    <t>34455</t>
  </si>
  <si>
    <t>(DRG) PORODNÍ VÁHA NOVOROZENCE NAD 2499 GRAMŮ</t>
  </si>
  <si>
    <t>09135</t>
  </si>
  <si>
    <t>UZ VYŠETŘENÍ POUZE JEDNOHO ORGÁNU V NĚKOLIKA ROVIN</t>
  </si>
  <si>
    <t>34453</t>
  </si>
  <si>
    <t>(DRG) PORODNÍ VÁHA NOVOROZENCE OD 1500 DO 1999 GRA</t>
  </si>
  <si>
    <t>31130</t>
  </si>
  <si>
    <t>PŘIJETÍ DOPROVODU DÍTĚTE</t>
  </si>
  <si>
    <t>00612</t>
  </si>
  <si>
    <t>OD TYPU 12 - PRO NEMOCNICE TYPU 3, (KATEGORIE 6)</t>
  </si>
  <si>
    <t>76365</t>
  </si>
  <si>
    <t>PUNKČNÍ EPICYSTOSTOMIE</t>
  </si>
  <si>
    <t>56167</t>
  </si>
  <si>
    <t>VENTRIKULÁRNÍ PUNKCE</t>
  </si>
  <si>
    <t>34451</t>
  </si>
  <si>
    <t>(DRG) PORODNÍ VÁHA NOVOROZENCE OD 750 DO 999 GRAMŮ</t>
  </si>
  <si>
    <t>91905</t>
  </si>
  <si>
    <t>(DRG) GESTAČNÍ STÁŘÍ NOVOROZENCE OD 37. TÝDNE + 0.</t>
  </si>
  <si>
    <t>91904</t>
  </si>
  <si>
    <t>(DRG) GESTAČNÍ STÁŘÍ NOVOROZENCE OD 34. TÝDNE + 0.</t>
  </si>
  <si>
    <t>91903</t>
  </si>
  <si>
    <t>(DRG) GESTAČNÍ STÁŘÍ NOVOROZENCE OD 31. TÝDNE + 0.</t>
  </si>
  <si>
    <t>91901</t>
  </si>
  <si>
    <t>(DRG) GESTAČNÍ STÁŘÍ NOVOROZENCE OD 25. TÝDNE + 0.</t>
  </si>
  <si>
    <t>91902</t>
  </si>
  <si>
    <t>(DRG) GESTAČNÍ STÁŘÍ NOVOROZENCE OD 28. TÝDNE + 0.</t>
  </si>
  <si>
    <t>91711</t>
  </si>
  <si>
    <t>(DRG) ENDOSKOPICKÁ VENTRIKULOCISTERNOSTOMIE</t>
  </si>
  <si>
    <t>3T4</t>
  </si>
  <si>
    <t>0011592</t>
  </si>
  <si>
    <t>METRONIDAZOL B. BRAUN</t>
  </si>
  <si>
    <t>0016600</t>
  </si>
  <si>
    <t>UNASYN</t>
  </si>
  <si>
    <t>0026902</t>
  </si>
  <si>
    <t>VFEND</t>
  </si>
  <si>
    <t>0042144</t>
  </si>
  <si>
    <t>HUMAN ALBUMIN GRIFOLS 20%</t>
  </si>
  <si>
    <t>0062464</t>
  </si>
  <si>
    <t>0065978</t>
  </si>
  <si>
    <t>DOTAREM</t>
  </si>
  <si>
    <t>0066020</t>
  </si>
  <si>
    <t>0072972</t>
  </si>
  <si>
    <t>AMOKSIKLAV 1,2 G</t>
  </si>
  <si>
    <t>0084229</t>
  </si>
  <si>
    <t>ENDOXAN</t>
  </si>
  <si>
    <t>0087226</t>
  </si>
  <si>
    <t>0092289</t>
  </si>
  <si>
    <t>0129767</t>
  </si>
  <si>
    <t>IMIPENEM/CILASTATIN KABI</t>
  </si>
  <si>
    <t>0156258</t>
  </si>
  <si>
    <t>VANCOMYCIN KABI</t>
  </si>
  <si>
    <t>0164401</t>
  </si>
  <si>
    <t>0129056</t>
  </si>
  <si>
    <t>0201030</t>
  </si>
  <si>
    <t>SEFOTAK</t>
  </si>
  <si>
    <t>0141836</t>
  </si>
  <si>
    <t>AMIKACIN B. BRAUN</t>
  </si>
  <si>
    <t>0134595</t>
  </si>
  <si>
    <t>0113453</t>
  </si>
  <si>
    <t>0156835</t>
  </si>
  <si>
    <t>MEROPENEM KABI</t>
  </si>
  <si>
    <t>0156183</t>
  </si>
  <si>
    <t>0195147</t>
  </si>
  <si>
    <t>AMIKACIN MEDOPHARM</t>
  </si>
  <si>
    <t>0183817</t>
  </si>
  <si>
    <t>ARCHIFAR</t>
  </si>
  <si>
    <t>0155862</t>
  </si>
  <si>
    <t>SUMAMED</t>
  </si>
  <si>
    <t>0025670</t>
  </si>
  <si>
    <t>INOMAX</t>
  </si>
  <si>
    <t>0235812</t>
  </si>
  <si>
    <t>0242332</t>
  </si>
  <si>
    <t>0223514</t>
  </si>
  <si>
    <t>0230458</t>
  </si>
  <si>
    <t>0227475</t>
  </si>
  <si>
    <t>0173748</t>
  </si>
  <si>
    <t>0223512</t>
  </si>
  <si>
    <t>0007917</t>
  </si>
  <si>
    <t>Erytrocyty bez buffy coatu</t>
  </si>
  <si>
    <t>0107959</t>
  </si>
  <si>
    <t>Trombocyty z aferézy deleukotizované</t>
  </si>
  <si>
    <t>0107960</t>
  </si>
  <si>
    <t>0207921</t>
  </si>
  <si>
    <t>Plazma čerstvá zmrazená</t>
  </si>
  <si>
    <t>0007961</t>
  </si>
  <si>
    <t>0068197</t>
  </si>
  <si>
    <t>SYSTÉM HYDROCEPHALNÍ DRENÁŽNÍ</t>
  </si>
  <si>
    <t>0069598</t>
  </si>
  <si>
    <t>SYSTÉM HYDROCEPHALNÍ-SHUNT;PRO-GAV-PEDIATR.,SADA,V</t>
  </si>
  <si>
    <t>0194780</t>
  </si>
  <si>
    <t>00671</t>
  </si>
  <si>
    <t>OD TYPU 71 - PRO NEMOCNICE TYPU 3, (KATEGORIE 6) -</t>
  </si>
  <si>
    <t>00675</t>
  </si>
  <si>
    <t>OD TYPU 75 - PRO NEMOCNICE TYPU 3, (KATEGORIE 6) -</t>
  </si>
  <si>
    <t>51353</t>
  </si>
  <si>
    <t>PUNKCE, ODSÁTÍ TENKÉHO STŘEVA, MANIPULACE SE STŘEV</t>
  </si>
  <si>
    <t>51623</t>
  </si>
  <si>
    <t>POUŽITÍ ULTRAZVUKOVÉHO SKALPELU</t>
  </si>
  <si>
    <t>56163</t>
  </si>
  <si>
    <t>ZEVNÍ KOMOROVÁ DRENÁŽ NEBO ZAVEDENÍ ČIDLA NA MĚŘEN</t>
  </si>
  <si>
    <t>90901</t>
  </si>
  <si>
    <t>(DRG) DOBA TRVÁNÍ UMĚLÉ PLICNÍ VENTILACE DO 24 HOD</t>
  </si>
  <si>
    <t>90902</t>
  </si>
  <si>
    <t xml:space="preserve">(DRG) DOBA TRVÁNÍ UMĚLÉ PLICNÍ VENTILACE VÍCE NEŽ </t>
  </si>
  <si>
    <t>34450</t>
  </si>
  <si>
    <t>(DRG) PORODNÍ VÁHA NOVOROZENCE POD 750 GRAMŮ</t>
  </si>
  <si>
    <t>90906</t>
  </si>
  <si>
    <t>90907</t>
  </si>
  <si>
    <t>14022</t>
  </si>
  <si>
    <t>CÍLENÉ VYŠETŘENÍ ENDOKRINOLOGEM</t>
  </si>
  <si>
    <t>90903</t>
  </si>
  <si>
    <t>90904</t>
  </si>
  <si>
    <t>00678</t>
  </si>
  <si>
    <t>OD TYPU 78 - PRO NEMOCNICE TYPU 3, (KATEGORIE 6) -</t>
  </si>
  <si>
    <t>51386</t>
  </si>
  <si>
    <t>SUTURA EV. EXCIZE A SUTURA LÉZE STĚNY ŽALUDKU NEBO</t>
  </si>
  <si>
    <t>66031</t>
  </si>
  <si>
    <t>PREVENTIVNÍ VYŠETŘENÍ KYČELNÍCH KLOUBŮ U KOJENCE</t>
  </si>
  <si>
    <t>51367</t>
  </si>
  <si>
    <t>APENDEKTOMIE NEBO OPERAČNÍ DRENÁŽ PERIAPENDIKULÁRN</t>
  </si>
  <si>
    <t>51357</t>
  </si>
  <si>
    <t>JEJUNOSTOMIE, ILEOSTOMIE NEBO KOLOSTOMIE, ANTEPOZI</t>
  </si>
  <si>
    <t>00672</t>
  </si>
  <si>
    <t>OD TYPU 72 - PRO NEMOCNICE TYPU 3, (KATEGORIE 6) -</t>
  </si>
  <si>
    <t>34452</t>
  </si>
  <si>
    <t>(DRG) PORODNÍ VÁHA NOVOROZENCE OD 1000 DO 1499 GRA</t>
  </si>
  <si>
    <t>51355</t>
  </si>
  <si>
    <t>DVOJ - A VÍCENÁSOBNÁ RESEKCE A (NEBO) ANASTOMÓZA T</t>
  </si>
  <si>
    <t>90905</t>
  </si>
  <si>
    <t>56125</t>
  </si>
  <si>
    <t>OPERAČNÍ REVIZE NEBO ZAVEDENÍ DRENÁŽE MOZKOMÍŠNÍHO</t>
  </si>
  <si>
    <t>52221</t>
  </si>
  <si>
    <t>ATRESIE TENKÉHO STŘEVA VČETNĚ DUODENA U NOVOROZENC</t>
  </si>
  <si>
    <t>51361</t>
  </si>
  <si>
    <t>KOLEKTOMIE SUBTOTÁLNÍ S ILEOSTOMIÍ A UZÁVĚREM REKT</t>
  </si>
  <si>
    <t>90955</t>
  </si>
  <si>
    <t>(DRG) VENTILAČNÍ PODPORA U NOVOROZENCŮ</t>
  </si>
  <si>
    <t>34320</t>
  </si>
  <si>
    <t>SELEKTIVNÍ PLICNÍ VAZODILATACE POMOCÍ OXIDU DUSNAT</t>
  </si>
  <si>
    <t>52239</t>
  </si>
  <si>
    <t>KOREKCE VYSOKÉ ANOREKTÁLNÍ MALFORMACE</t>
  </si>
  <si>
    <t>91761</t>
  </si>
  <si>
    <t>(DRG) DERIVAČNÍ STOMIE</t>
  </si>
  <si>
    <t>91900</t>
  </si>
  <si>
    <t>(DRG) GESTAČNÍ STÁŘÍ NOVOROZENCE DO 24. TÝDNE + 6.</t>
  </si>
  <si>
    <t>34045</t>
  </si>
  <si>
    <t>CELOTĚLOVÁ HYPOTERMIE NOVOROZENCE</t>
  </si>
  <si>
    <t>606</t>
  </si>
  <si>
    <t>10</t>
  </si>
  <si>
    <t>Zdravotní výkony vykázané na pracovišti pro pacienty hospitalizované ve FNOL - orientační přehled</t>
  </si>
  <si>
    <t>00043</t>
  </si>
  <si>
    <t>A</t>
  </si>
  <si>
    <t xml:space="preserve">DLOUHODOBÁ MECHANICKÁ VENTILACE &gt; 240 HODIN (11-21 DNÍ) S MCC                                       </t>
  </si>
  <si>
    <t>00051</t>
  </si>
  <si>
    <t xml:space="preserve">DLOUHODOBÁ MECHANICKÁ VENTILACE &gt; 96 HODIN (5-10 DNÍ) BEZ CC                                        </t>
  </si>
  <si>
    <t>00052</t>
  </si>
  <si>
    <t xml:space="preserve">DLOUHODOBÁ MECHANICKÁ VENTILACE &gt; 96 HODIN (5-10 DNÍ) S CC                                          </t>
  </si>
  <si>
    <t>00053</t>
  </si>
  <si>
    <t xml:space="preserve">DLOUHODOBÁ MECHANICKÁ VENTILACE &gt; 96 HODIN (5-10 DNÍ) S MCC                                         </t>
  </si>
  <si>
    <t>00090</t>
  </si>
  <si>
    <t xml:space="preserve">DLOUHODOBÁ MECHANICKÁ VENTILACE &gt; 1008 HODIN (43-75 DNÍ)                                            </t>
  </si>
  <si>
    <t>02033</t>
  </si>
  <si>
    <t xml:space="preserve">INTRAOKULÁRNÍ VÝKONY, KROMĚ ČOČKY S MCC                                                             </t>
  </si>
  <si>
    <t>03351</t>
  </si>
  <si>
    <t xml:space="preserve">JINÉ PORUCHY UŠÍ, NOSU, ÚST A HRDLA BEZ CC                                                          </t>
  </si>
  <si>
    <t>05471</t>
  </si>
  <si>
    <t xml:space="preserve">JINÉ PORUCHY OBĚHOVÉHO SYSTÉMU BEZ CC                                                               </t>
  </si>
  <si>
    <t>06013</t>
  </si>
  <si>
    <t xml:space="preserve">VELKÉ VÝKONY NA TLUSTÉM A TENKÉM STŘEVU S MCC                                                       </t>
  </si>
  <si>
    <t>06371</t>
  </si>
  <si>
    <t xml:space="preserve">JINÁ GASTROENTERITIDA A BOLEST BŘICHA BEZ CC                                                        </t>
  </si>
  <si>
    <t>06383</t>
  </si>
  <si>
    <t xml:space="preserve">JINÉ PORUCHY TRÁVICÍHO SYSTÉMU S MCC                                                                </t>
  </si>
  <si>
    <t>15601</t>
  </si>
  <si>
    <t xml:space="preserve">NOVOROZENEC, MRTVÝ NEBO PŘELOŽENÝ &lt;= 5 DNÍ BEZ CC                                                   </t>
  </si>
  <si>
    <t>15602</t>
  </si>
  <si>
    <t xml:space="preserve">NOVOROZENEC, MRTVÝ NEBO PŘELOŽENÝ &lt;= 5 DNÍ S CC                                                     </t>
  </si>
  <si>
    <t>15603</t>
  </si>
  <si>
    <t xml:space="preserve">NOVOROZENEC, MRTVÝ NEBO PŘELOŽENÝ &lt;= 5 DNÍ S MCC                                                    </t>
  </si>
  <si>
    <t>15623</t>
  </si>
  <si>
    <t>B</t>
  </si>
  <si>
    <t xml:space="preserve">NOVOROZENEC, VÁHA PŘI PORODU &lt;=1000G, SE ZÁKLADNÍM VÝKONEM S                                        </t>
  </si>
  <si>
    <t>15632</t>
  </si>
  <si>
    <t xml:space="preserve">NOVOROZENEC, VÁHA PŘI PORODU &lt;=1000G, BEZ ZÁKLADNÍHO VÝKONU S                                       </t>
  </si>
  <si>
    <t>15633</t>
  </si>
  <si>
    <t>15643</t>
  </si>
  <si>
    <t xml:space="preserve">NOVOROZENEC, VÁHA PŘI PORODU 1000-1499G, SE ZÁKLADNÍM VÝKONEM                                       </t>
  </si>
  <si>
    <t>15652</t>
  </si>
  <si>
    <t xml:space="preserve">NOVOROZENEC, VÁHA PŘI PORODU 1000-1499G, BEZ ZÁKLADNÍHO VÝKON                                       </t>
  </si>
  <si>
    <t>15653</t>
  </si>
  <si>
    <t>15662</t>
  </si>
  <si>
    <t xml:space="preserve">NOVOROZENEC, VÁHA PŘI PORODU 1500-1999G, SE ZÁKLADNÍM VÝKONEM                                       </t>
  </si>
  <si>
    <t>15671</t>
  </si>
  <si>
    <t xml:space="preserve">NOVOROZENEC, VÁHA PŘI PORODU 1500-1999G, BEZ ZÁKLADNÍHO VÝKON                                       </t>
  </si>
  <si>
    <t>15672</t>
  </si>
  <si>
    <t>15673</t>
  </si>
  <si>
    <t>15691</t>
  </si>
  <si>
    <t xml:space="preserve">NOVOROZENEC, VÁHA PŘI PORODU 2000-2499G, BEZ ZÁKLADNÍHO VÝKON                                       </t>
  </si>
  <si>
    <t>15692</t>
  </si>
  <si>
    <t>15693</t>
  </si>
  <si>
    <t>15701</t>
  </si>
  <si>
    <t xml:space="preserve">NOVOROZENEC, VÁHA PŘI PORODU &gt;2499G, SE ZÁKLADNÍM VÝKONEM BEZ                                       </t>
  </si>
  <si>
    <t>15702</t>
  </si>
  <si>
    <t xml:space="preserve">NOVOROZENEC, VÁHA PŘI PORODU &gt;2499G, SE ZÁKLADNÍM VÝKONEM S C                                       </t>
  </si>
  <si>
    <t>15703</t>
  </si>
  <si>
    <t xml:space="preserve">NOVOROZENEC, VÁHA PŘI PORODU &gt;2499G, SE ZÁKLADNÍM VÝKONEM S M                                       </t>
  </si>
  <si>
    <t>15711</t>
  </si>
  <si>
    <t xml:space="preserve">NOVOROZENEC, VÁHA PŘI PORODU &gt;2499G, S VÁŽNOU ANOMÁLIÍ NEBO D                                       </t>
  </si>
  <si>
    <t>15712</t>
  </si>
  <si>
    <t>15713</t>
  </si>
  <si>
    <t>15720</t>
  </si>
  <si>
    <t xml:space="preserve">NOVOROZENEC, VÁHA PŘI PORODU &gt; 2499G, SE SYNDROMEM DÝCHACÍCH                                        </t>
  </si>
  <si>
    <t>15731</t>
  </si>
  <si>
    <t xml:space="preserve">NOVOROZENEC, VÁHA PŘI PORODU &gt; 2499G, S ASPIRAČNÍM SYNDROMEM                                        </t>
  </si>
  <si>
    <t>15732</t>
  </si>
  <si>
    <t>15733</t>
  </si>
  <si>
    <t>15741</t>
  </si>
  <si>
    <t xml:space="preserve">NOVOROZENEC, VÁHA PŘI PORODU &gt; 2499G, S VROZENOU NEBO PERINAT                                       </t>
  </si>
  <si>
    <t>15742</t>
  </si>
  <si>
    <t>15743</t>
  </si>
  <si>
    <t>15751</t>
  </si>
  <si>
    <t xml:space="preserve">NOVOROZENEC, VÁHA PŘI PORODU &gt; 2499G, BEZ ZÁKLADNÍHO VÝKONU B                                       </t>
  </si>
  <si>
    <t>15752</t>
  </si>
  <si>
    <t xml:space="preserve">NOVOROZENEC, VÁHA PŘI PORODU &gt; 2499G, BEZ ZÁKLADNÍHO VÝKONU S                                       </t>
  </si>
  <si>
    <t>15753</t>
  </si>
  <si>
    <t>16331</t>
  </si>
  <si>
    <t xml:space="preserve">PORUCHY ČERVENÝCH KRVINEK, KROMĚ SRPKOVITÉ CHUDOKREVNOSTI BEZ                                       </t>
  </si>
  <si>
    <t>16342</t>
  </si>
  <si>
    <t xml:space="preserve">JINÉ PORUCHY KRVE A KRVETVORNÝCH ORGÁNŮ S CC                                                        </t>
  </si>
  <si>
    <t>23321</t>
  </si>
  <si>
    <t xml:space="preserve">JINÉ FAKTORY OVLIVŇUJÍCÍ ZDRAVOTNÍ STAV BEZ CC                                                      </t>
  </si>
  <si>
    <t>99980</t>
  </si>
  <si>
    <t xml:space="preserve">HLAVNÍ DIAGNÓZA NEPLATNÁ JAKO PROPOUŠTĚCÍ DIAGNÓZA                                                  </t>
  </si>
  <si>
    <t>99990</t>
  </si>
  <si>
    <t xml:space="preserve">NEZAŘADITELNÉ                                                                                       </t>
  </si>
  <si>
    <t>Porovnání jednotlivých IR DRG skupin</t>
  </si>
  <si>
    <t>28 - GEN: Ústav lékařské genetiky</t>
  </si>
  <si>
    <t>32 - HOK: Hemato-onkologická klinika</t>
  </si>
  <si>
    <t>33 - OKB: Oddělení klinické biochemie</t>
  </si>
  <si>
    <t>34 - RTG: Radiologická klinika</t>
  </si>
  <si>
    <t>35 - TO: Transfuzní oddělení</t>
  </si>
  <si>
    <t>37 - PATOL: Ústav patologie</t>
  </si>
  <si>
    <t>40 - MIKRO: Ústav mikrobiologie</t>
  </si>
  <si>
    <t>41 - IMUNO: Ústav imunologie</t>
  </si>
  <si>
    <t>44 - LEM: LEM</t>
  </si>
  <si>
    <t>802</t>
  </si>
  <si>
    <t>82036</t>
  </si>
  <si>
    <t>AMPLIFIKACE EXTRAHUMÁNNÍHO GENOMU METODOU MULTIPLE</t>
  </si>
  <si>
    <t>82034</t>
  </si>
  <si>
    <t>IZOLACE DNA PRO VYŠETŘENÍ EXTRAHUMÁNNÍHO GENOMU</t>
  </si>
  <si>
    <t>28</t>
  </si>
  <si>
    <t>816</t>
  </si>
  <si>
    <t>94181</t>
  </si>
  <si>
    <t>ZHOTOVENÍ KARYOTYPU Z JEDNÉ MITÓZY</t>
  </si>
  <si>
    <t>94129</t>
  </si>
  <si>
    <t>RUTINNÍ VYŠETŘENÍ CHROMOZOMU Z PERIFERNÍ KRVE</t>
  </si>
  <si>
    <t>94225</t>
  </si>
  <si>
    <t>IZOLACE A BANKING LIDSKÝCH NUKLEOVÝCH KYSELIN (DNA</t>
  </si>
  <si>
    <t>94331</t>
  </si>
  <si>
    <t>ANALÝZA LIDSKÉHO GERMINÁLNÍHO GENOMU METODOU MLPA</t>
  </si>
  <si>
    <t>94237</t>
  </si>
  <si>
    <t>FRAGMENTAČNÍ ANALÝZA LIDSKÉHO GERMINÁLNÍHO GENOMU</t>
  </si>
  <si>
    <t>94221</t>
  </si>
  <si>
    <t>PŘÍMÁ SEKVENACE DNA LIDSKÉHO GERMINÁLNÍHO GENOMU</t>
  </si>
  <si>
    <t>94950</t>
  </si>
  <si>
    <t>(VZP) CYSTICKÁ FIBRÓZA</t>
  </si>
  <si>
    <t>94948</t>
  </si>
  <si>
    <t>(VZP) SIGNÁLNÍ VÝKON - DOVYŠETŘENÍ PACIENTA</t>
  </si>
  <si>
    <t>94231</t>
  </si>
  <si>
    <t>ANALÝZA VARIANT LIDSKÉHO GERMINÁLNÍHO GENOMU NA BI</t>
  </si>
  <si>
    <t>32</t>
  </si>
  <si>
    <t>818</t>
  </si>
  <si>
    <t>91427</t>
  </si>
  <si>
    <t>IZOLACE MONONUKLEÁRŮ Z PERIFERNÍ KRVE GRADIENTOVOU</t>
  </si>
  <si>
    <t>91431</t>
  </si>
  <si>
    <t>ZVLÁŠTĚ NÁROČNÉ IZOLACE BUNĚK GRADIENTOVOU CENTRIF</t>
  </si>
  <si>
    <t>96157</t>
  </si>
  <si>
    <t>STANOVENÍ HEPARINOVÝCH JEDNOTEK ANTI XA</t>
  </si>
  <si>
    <t>96167</t>
  </si>
  <si>
    <t>KREVNÍ OBRAZ S PĚTI POPULAČNÍM DIFERENCIÁLNÍM POČT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</si>
  <si>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</si>
  <si>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</si>
  <si>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</si>
  <si>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</si>
  <si>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</si>
  <si>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</si>
  <si>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</si>
  <si>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</si>
  <si>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96811</t>
  </si>
  <si>
    <t>PINK TEST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</si>
  <si>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</si>
  <si>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</si>
  <si>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</si>
  <si>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</si>
  <si>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</si>
  <si>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</si>
  <si>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96813</t>
  </si>
  <si>
    <t>ANTITROMBIN III, CHROMOGENNÍ METODOU (SÉRIE)</t>
  </si>
  <si>
    <t>96163</t>
  </si>
  <si>
    <t>KREVNÍ OBRAZ</t>
  </si>
  <si>
    <t>96623</t>
  </si>
  <si>
    <t>PROTROMBINOVÝ TEST</t>
  </si>
  <si>
    <t>96515</t>
  </si>
  <si>
    <t>FIBRIN DEGRADAČNÍ PRODUKTY KVANTITATIVNĚ</t>
  </si>
  <si>
    <t>96325</t>
  </si>
  <si>
    <t>FIBRINOGEN (SÉRIE)</t>
  </si>
  <si>
    <t>96613</t>
  </si>
  <si>
    <t>VYŠETŘENÍ NÁTĚRU NA SCHIZOCYTY</t>
  </si>
  <si>
    <t>96863</t>
  </si>
  <si>
    <t>STANOVENÍ POČTU ERYTROBLASTŮ NA AUTOMATICKÉM ANALY</t>
  </si>
  <si>
    <t>96155</t>
  </si>
  <si>
    <t>VON WILLEBRANDŮV  FAKTOR KVANTITATIVNĚ</t>
  </si>
  <si>
    <t>96629</t>
  </si>
  <si>
    <t xml:space="preserve">VON WILLEBRANDOVŮV FAKTOR - RISTOCETIN KOFAKTOR - </t>
  </si>
  <si>
    <t>96885</t>
  </si>
  <si>
    <t>MOLEKULÁRNÍ MARKERY AKTIVACE HEMOSTÁZY</t>
  </si>
  <si>
    <t>96893</t>
  </si>
  <si>
    <t>STATIMOVÉ VYŠETŘENÍ FUNKČNÍ AKTIVITY VON WILLEBRAN</t>
  </si>
  <si>
    <t>96897</t>
  </si>
  <si>
    <t>STANOVENÍ FRAKCE NEZRALÝCH TROMBOCYTŮ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</si>
  <si>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</si>
  <si>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</si>
  <si>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</si>
  <si>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</si>
  <si>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</si>
  <si>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</si>
  <si>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</si>
  <si>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</si>
  <si>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</si>
  <si>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</si>
  <si>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</si>
  <si>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</si>
  <si>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</si>
  <si>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</si>
  <si>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</si>
  <si>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</si>
  <si>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81171</t>
  </si>
  <si>
    <t>KYSELINA MLÉČNÁ (LAKTÁT) STATIM</t>
  </si>
  <si>
    <t>81231</t>
  </si>
  <si>
    <t>METHEMOGLOBIN - KVANTITATIVNÍ STANOVENÍ</t>
  </si>
  <si>
    <t>81237</t>
  </si>
  <si>
    <t>TROPONIN - T NEBO I ELISA</t>
  </si>
  <si>
    <t>81247</t>
  </si>
  <si>
    <t>BILIRUBIN NOVOROZENECKÝ</t>
  </si>
  <si>
    <t>81317</t>
  </si>
  <si>
    <t>INSULIN - LIKE GROWTH FACTOR - BINDING PROTEIN 3 (</t>
  </si>
  <si>
    <t>81337</t>
  </si>
  <si>
    <t>A L T</t>
  </si>
  <si>
    <t>81341</t>
  </si>
  <si>
    <t>AMONIAK</t>
  </si>
  <si>
    <t>81351</t>
  </si>
  <si>
    <t>ANDROSTENDION</t>
  </si>
  <si>
    <t>81357</t>
  </si>
  <si>
    <t>A S T</t>
  </si>
  <si>
    <t>81361</t>
  </si>
  <si>
    <t>BILIRUBIN CELKOVÝ</t>
  </si>
  <si>
    <t>81377</t>
  </si>
  <si>
    <t>SACHARIDY TENKOVRSTEVNOU CHROMATOGRAFIÍ V MOČI</t>
  </si>
  <si>
    <t>81391</t>
  </si>
  <si>
    <t>DISACHARIDY</t>
  </si>
  <si>
    <t>81397</t>
  </si>
  <si>
    <t>ELEKTROFORÉZA PROTEINŮ (SÉRUM)</t>
  </si>
  <si>
    <t>81421</t>
  </si>
  <si>
    <t>FOSFATÁZA ALKALICKÁ (ALP)</t>
  </si>
  <si>
    <t>81427</t>
  </si>
  <si>
    <t>FOSFOR ANORGANICKÝ</t>
  </si>
  <si>
    <t>81471</t>
  </si>
  <si>
    <t>CHOLESTEROL CELKOVÝ</t>
  </si>
  <si>
    <t>81481</t>
  </si>
  <si>
    <t>AMYLÁZA PANKREATICKÁ</t>
  </si>
  <si>
    <t>81521</t>
  </si>
  <si>
    <t>LAKTÁT (KYSELINA MLÉČNÁ)</t>
  </si>
  <si>
    <t>81527</t>
  </si>
  <si>
    <t>CHOLESTEROL LDL</t>
  </si>
  <si>
    <t>81611</t>
  </si>
  <si>
    <t>TRIACYLGLYCEROLY</t>
  </si>
  <si>
    <t>81621</t>
  </si>
  <si>
    <t>UREA</t>
  </si>
  <si>
    <t>81641</t>
  </si>
  <si>
    <t>ŽELEZO CELKOVÉ</t>
  </si>
  <si>
    <t>81651</t>
  </si>
  <si>
    <t xml:space="preserve">VYŠETŘENÍ DĚDIČNÝCH PORUCH METABOLISMU (DÁLE DPM) </t>
  </si>
  <si>
    <t>81681</t>
  </si>
  <si>
    <t>25-HYDROXYVITAMIN D (25 OHD)</t>
  </si>
  <si>
    <t>81707</t>
  </si>
  <si>
    <t>CHORIOGONADOTROPIN V SÉRU - VOLNÁ \BETA - PODJEDNO</t>
  </si>
  <si>
    <t>81717</t>
  </si>
  <si>
    <t>STANOVENÍ KONCENTRACE PROTEINU S-100B (S-100BB, S-</t>
  </si>
  <si>
    <t>81731</t>
  </si>
  <si>
    <t>STANOVENÍ NATRIURETICKÝCH PEPTIDŮ V SÉRU A V PLAZM</t>
  </si>
  <si>
    <t>81747</t>
  </si>
  <si>
    <t xml:space="preserve">VYŠETŘENÍ TANDEMOVOU HMOTNOSTNÍ SPEKTROMETRIÍ PRO </t>
  </si>
  <si>
    <t>91131</t>
  </si>
  <si>
    <t>STANOVENÍ IgA</t>
  </si>
  <si>
    <t>91167</t>
  </si>
  <si>
    <t>STANOVENÍ VOLNÝCH LEHKÝCH ŘETĚZCU KAPPA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</si>
  <si>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</si>
  <si>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</si>
  <si>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</si>
  <si>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</si>
  <si>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</si>
  <si>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</si>
  <si>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93151</t>
  </si>
  <si>
    <t>FERRITIN</t>
  </si>
  <si>
    <t>93161</t>
  </si>
  <si>
    <t>INZULÍN</t>
  </si>
  <si>
    <t>93167</t>
  </si>
  <si>
    <t>NEURON - SPECIFICKÁ ENOLÁZA (NSE)</t>
  </si>
  <si>
    <t>93171</t>
  </si>
  <si>
    <t>PARATHORMON</t>
  </si>
  <si>
    <t>93177</t>
  </si>
  <si>
    <t>PROLAKTIN</t>
  </si>
  <si>
    <t>93181</t>
  </si>
  <si>
    <t>SOMATOTROPIN (STH, HGH)</t>
  </si>
  <si>
    <t>93187</t>
  </si>
  <si>
    <t>TYROXIN CELKOVÝ (TT4)</t>
  </si>
  <si>
    <t>93191</t>
  </si>
  <si>
    <t>TESTOSTERON</t>
  </si>
  <si>
    <t>93217</t>
  </si>
  <si>
    <t>AUTOPROTILÁTKY PROTI MIKROSOMÁLNÍMU ANTIGENU</t>
  </si>
  <si>
    <t>93267</t>
  </si>
  <si>
    <t>VOLNÝ TESTOSTERON</t>
  </si>
  <si>
    <t>81119</t>
  </si>
  <si>
    <t>AMONIAK STATIM</t>
  </si>
  <si>
    <t>81393</t>
  </si>
  <si>
    <t>DRASLÍK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</si>
  <si>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</si>
  <si>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</si>
  <si>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</si>
  <si>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</si>
  <si>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</si>
  <si>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</si>
  <si>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</si>
  <si>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</si>
  <si>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81499</t>
  </si>
  <si>
    <t>KREATININ</t>
  </si>
  <si>
    <t>81585</t>
  </si>
  <si>
    <t>ACIDOBAZICKÁ ROVNOVÁHA</t>
  </si>
  <si>
    <t>93245</t>
  </si>
  <si>
    <t>TRIJODTYRONIN VOLNÝ (FT3)</t>
  </si>
  <si>
    <t>81469</t>
  </si>
  <si>
    <t>CHLORIDY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</si>
  <si>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</si>
  <si>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</si>
  <si>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</si>
  <si>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</si>
  <si>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</si>
  <si>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</si>
  <si>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</si>
  <si>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</si>
  <si>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93129</t>
  </si>
  <si>
    <t>FOLITROPIN (FSH)</t>
  </si>
  <si>
    <t>81383</t>
  </si>
  <si>
    <t>LAKTÁTDEHYDROGENÁZA (L D)</t>
  </si>
  <si>
    <t>81699</t>
  </si>
  <si>
    <t>STANOVENÍ IGF - I (INSULIN - LIKE GROWTH FACTOR)</t>
  </si>
  <si>
    <t>81439</t>
  </si>
  <si>
    <t>GLUKÓZA KVANTITATIVNÍ STANOVENÍ</t>
  </si>
  <si>
    <t>81523</t>
  </si>
  <si>
    <t>KYSELINA MOČOVÁ</t>
  </si>
  <si>
    <t>81169</t>
  </si>
  <si>
    <t>KREATININ STATIM</t>
  </si>
  <si>
    <t>81143</t>
  </si>
  <si>
    <t>LAKTÁTDEHYDROGENÁZA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</si>
  <si>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</si>
  <si>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</si>
  <si>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</si>
  <si>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</si>
  <si>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</si>
  <si>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</si>
  <si>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</si>
  <si>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</si>
  <si>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</si>
  <si>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</si>
  <si>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81593</t>
  </si>
  <si>
    <t>SODÍK</t>
  </si>
  <si>
    <t>81329</t>
  </si>
  <si>
    <t>ALBUMIN (SÉRUM)</t>
  </si>
  <si>
    <t>81365</t>
  </si>
  <si>
    <t>BÍLKOVINY CELKOVÉ</t>
  </si>
  <si>
    <t>81115</t>
  </si>
  <si>
    <t>ALBUMIN SÉRUM (STATIM)</t>
  </si>
  <si>
    <t>81345</t>
  </si>
  <si>
    <t>AMYLÁZA</t>
  </si>
  <si>
    <t>81155</t>
  </si>
  <si>
    <t>GLUKÓZA KVANTITATIVNÍ STANOVENÍ STATIM</t>
  </si>
  <si>
    <t>81729</t>
  </si>
  <si>
    <t>PAPP - A (TĚHOTENSKÝ PLASMATICKÝ PROTEIN - A)</t>
  </si>
  <si>
    <t>81435</t>
  </si>
  <si>
    <t>GAMAGLUTAMYLTRANSFERÁZA (GMT)</t>
  </si>
  <si>
    <t>91129</t>
  </si>
  <si>
    <t>STANOVENÍ IgG</t>
  </si>
  <si>
    <t>81703</t>
  </si>
  <si>
    <t>CYSTATIN C</t>
  </si>
  <si>
    <t>81139</t>
  </si>
  <si>
    <t>VÁPNÍK CELKOVÝ STATIM</t>
  </si>
  <si>
    <t>91143</t>
  </si>
  <si>
    <t>STANOVENÍ PREALBUMINU</t>
  </si>
  <si>
    <t>93149</t>
  </si>
  <si>
    <t>ESTRADIOL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</si>
  <si>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</si>
  <si>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</si>
  <si>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</si>
  <si>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</si>
  <si>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</si>
  <si>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</si>
  <si>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</si>
  <si>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</si>
  <si>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91193</t>
  </si>
  <si>
    <t>STANOVENÍ B2 - MIKROGLOBULINU ELISA</t>
  </si>
  <si>
    <t>93133</t>
  </si>
  <si>
    <t>LUTROPIN (LH)</t>
  </si>
  <si>
    <t>91133</t>
  </si>
  <si>
    <t>STANOVENÍ IgM</t>
  </si>
  <si>
    <t>81533</t>
  </si>
  <si>
    <t>LIPÁZA</t>
  </si>
  <si>
    <t>81339</t>
  </si>
  <si>
    <t>AMINOKYSELINY - STANOVENÍ CELKOVÉHO SPEKTRA V BIOL</t>
  </si>
  <si>
    <t>81629</t>
  </si>
  <si>
    <t>VAZEBNÁ KAPACITA ŽELEZA</t>
  </si>
  <si>
    <t>81369</t>
  </si>
  <si>
    <t>BÍLKOVINA KVANTITATIVNĚ (MOČ, MOZKOM. MOK, VÝPOTEK</t>
  </si>
  <si>
    <t>81265</t>
  </si>
  <si>
    <t>VYŠETŘENÍ DPM - STANOVENÍ AKTIVIT ENZYMŮ TECHNIKOU</t>
  </si>
  <si>
    <t>81125</t>
  </si>
  <si>
    <t>BÍLKOVINY CELKOVÉ (SÉRUM) STATIM</t>
  </si>
  <si>
    <t>81655</t>
  </si>
  <si>
    <t>VYŠETŘENÍ DP - FOTOMETRICKÉ ČI FLUORIMETRICKÉ VYŠ.</t>
  </si>
  <si>
    <t>93125</t>
  </si>
  <si>
    <t>ALDOSTERON</t>
  </si>
  <si>
    <t>93145</t>
  </si>
  <si>
    <t>C-PEPTID</t>
  </si>
  <si>
    <t>81355</t>
  </si>
  <si>
    <t>APOLIPOPROTEINY AI NEBO B</t>
  </si>
  <si>
    <t>81665</t>
  </si>
  <si>
    <t>VYŠ. DPM - AKTIVITA LYZOSOMÁLNÍCH ENZYMŮ S NERADIO</t>
  </si>
  <si>
    <t>81675</t>
  </si>
  <si>
    <t>MIKROALBUMINURIE</t>
  </si>
  <si>
    <t>81423</t>
  </si>
  <si>
    <t>FOSFATÁZA ALKALICKÁ IZOENZYMY</t>
  </si>
  <si>
    <t>81123</t>
  </si>
  <si>
    <t>BILIRUBIN KONJUGOVANÝ STATIM</t>
  </si>
  <si>
    <t>93135</t>
  </si>
  <si>
    <t>MYOGLOBIN V SÉRII</t>
  </si>
  <si>
    <t>81165</t>
  </si>
  <si>
    <t>KREATINKINÁZA (CK) STATIM</t>
  </si>
  <si>
    <t>81749</t>
  </si>
  <si>
    <t>81389</t>
  </si>
  <si>
    <t>DEHYDROEPIANDROSTERON SULFÁT (DHEA-S)</t>
  </si>
  <si>
    <t>81233</t>
  </si>
  <si>
    <t>KARBONYLHEMOGLOBIN KVANTITATIVNĚ</t>
  </si>
  <si>
    <t>91169</t>
  </si>
  <si>
    <t>STANOVENÍ VOLNÝCH LEHKÝCH ŘETĚZCŮ LAMBDA</t>
  </si>
  <si>
    <t>81659</t>
  </si>
  <si>
    <t>VYŠETŘENÍ DPM, STANOVENÍ METABOLITU PLYNOVOU CHROM</t>
  </si>
  <si>
    <t>93223</t>
  </si>
  <si>
    <t>NÁDOROVÉ ANTIGENY CA - TYPU</t>
  </si>
  <si>
    <t>81129</t>
  </si>
  <si>
    <t>BÍLKOVINA KVANTITATIVNĚ (MOČ, VÝPOTEK, CSF) STATIM</t>
  </si>
  <si>
    <t>81433</t>
  </si>
  <si>
    <t>GALAKTOSA-1-FOSFÁTURIDYLTRANSFERÁZA</t>
  </si>
  <si>
    <t>81395</t>
  </si>
  <si>
    <t>ELEKTROFORÉZA PROTEINŮ (MOČ, MOZKOMÍŠNÍ MOK)</t>
  </si>
  <si>
    <t>93175</t>
  </si>
  <si>
    <t>17-HYDROXYPROGESTERON</t>
  </si>
  <si>
    <t>93179</t>
  </si>
  <si>
    <t>PLAZMATICKÁ RENINOVÁ AKTIVITA (PRA)</t>
  </si>
  <si>
    <t>81679</t>
  </si>
  <si>
    <t>1,25-DIHYDROXYVITAMIN D (1,25 (OH)2D)</t>
  </si>
  <si>
    <t>81545</t>
  </si>
  <si>
    <t>MĚĎ</t>
  </si>
  <si>
    <t>93139</t>
  </si>
  <si>
    <t>ADRENOKORTIKOTROPIN (ACTH)</t>
  </si>
  <si>
    <t>81373</t>
  </si>
  <si>
    <t>KYSELINA CITRONOVÁ</t>
  </si>
  <si>
    <t>91151</t>
  </si>
  <si>
    <t>STANOVENÍ OROSOMUKOIDU</t>
  </si>
  <si>
    <t>81687</t>
  </si>
  <si>
    <t>DIHYDROTESTOSTERON</t>
  </si>
  <si>
    <t>81773</t>
  </si>
  <si>
    <t>KREATINKINÁZA IZOENZYMY CK-MB MASS</t>
  </si>
  <si>
    <t>81775</t>
  </si>
  <si>
    <t>KVANTITATIVNÍ ANALÝZA MOCE</t>
  </si>
  <si>
    <t>81353</t>
  </si>
  <si>
    <t>ANGIOTENSIN</t>
  </si>
  <si>
    <t>81777</t>
  </si>
  <si>
    <t>PÍSEMNÁ INTERPRETACE SOUBORU BIOCHEMICKÝCH LABORAT</t>
  </si>
  <si>
    <t>81739</t>
  </si>
  <si>
    <t>STANOVENÍ PLACENTÁRNÍHO RŮSTOVÉHO FAKTORU (PIGF) V</t>
  </si>
  <si>
    <t>81755</t>
  </si>
  <si>
    <t xml:space="preserve">VYŠETŘENÍ METABOLITŮ KAPALINOVOU CHROMATOGRAFIÍ S </t>
  </si>
  <si>
    <t>81753</t>
  </si>
  <si>
    <t>VYŠETŘENÍ AKTIVITY BIOTINIDÁZY V RÁMCI NOVOROZENEC</t>
  </si>
  <si>
    <t>81763</t>
  </si>
  <si>
    <t>STANOVENÍ NGAL V MOČI</t>
  </si>
  <si>
    <t>81757</t>
  </si>
  <si>
    <t>SEMIKVANTITATIVNÍ FLUORIMETRICKÉ STANOVENÍ BIOTINI</t>
  </si>
  <si>
    <t>81735</t>
  </si>
  <si>
    <t>STANOVENÍ PRESEPSINU (SUBTYP SOLUBILNÍHO CD 14)</t>
  </si>
  <si>
    <t>81358</t>
  </si>
  <si>
    <t>STANOVENÍ ŽLUČOVÝCH KYSELIN V KREVNÍM SÉRU</t>
  </si>
  <si>
    <t>81301</t>
  </si>
  <si>
    <t>STANOVENÍ INTERLEUKINU IL6</t>
  </si>
  <si>
    <t>813</t>
  </si>
  <si>
    <t>91197</t>
  </si>
  <si>
    <t>STANOVENÍ CYTOKINU ELISA</t>
  </si>
  <si>
    <t>34</t>
  </si>
  <si>
    <t>809</t>
  </si>
  <si>
    <t>0017039</t>
  </si>
  <si>
    <t>VISIPAQUE</t>
  </si>
  <si>
    <t>0042433</t>
  </si>
  <si>
    <t>0224716</t>
  </si>
  <si>
    <t>ULTRAVIST</t>
  </si>
  <si>
    <t>0224709</t>
  </si>
  <si>
    <t>0224696</t>
  </si>
  <si>
    <t>0224708</t>
  </si>
  <si>
    <t>89123</t>
  </si>
  <si>
    <t>RTG PÁNVE NEBO KYČELNÍHO KLOUBU</t>
  </si>
  <si>
    <t>89127</t>
  </si>
  <si>
    <t>RTG KOSTÍ A KLOUBŮ KONČETIN</t>
  </si>
  <si>
    <t>89143</t>
  </si>
  <si>
    <t>RTG BŘICHA</t>
  </si>
  <si>
    <t>89147</t>
  </si>
  <si>
    <t>RTG ŽALUDKU A DUODENA</t>
  </si>
  <si>
    <t>89167</t>
  </si>
  <si>
    <t>CYSTOGRAFIE</t>
  </si>
  <si>
    <t>89513</t>
  </si>
  <si>
    <t>UZ VYŠETŘENÍ HORNÍ POLOVINY BŘICHA</t>
  </si>
  <si>
    <t>89517</t>
  </si>
  <si>
    <t>UZ DUPLEXNÍ VYŠETŘENÍ DVOU A VÍCE CÉV, T. J. MORFO</t>
  </si>
  <si>
    <t>89713</t>
  </si>
  <si>
    <t>MR ZOBRAZENÍ HLAVY, KONČETIN, KLOUBU, JEDNOHO ÚSEK</t>
  </si>
  <si>
    <t>89723</t>
  </si>
  <si>
    <t>MR ANGIOGRAFIE</t>
  </si>
  <si>
    <t>89131</t>
  </si>
  <si>
    <t>RTG HRUDNÍKU</t>
  </si>
  <si>
    <t>89615</t>
  </si>
  <si>
    <t>CT VYŠETŘENÍ S VĚTŠÍM POČTEM SKENŮ (NAD 30), BEZ P</t>
  </si>
  <si>
    <t>89514</t>
  </si>
  <si>
    <t>UZ VYŠETŘENÍ DOLNÍ POLOVINY BŘICHA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</si>
  <si>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</si>
  <si>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</si>
  <si>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</si>
  <si>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</si>
  <si>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</si>
  <si>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</si>
  <si>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89169</t>
  </si>
  <si>
    <t>CYSTOURETROGRAFIE</t>
  </si>
  <si>
    <t>89111</t>
  </si>
  <si>
    <t>RTG PRSTŮ A ZÁPRSTNÍCH KŮSTEK RUKY NEBO NOHY</t>
  </si>
  <si>
    <t>89201</t>
  </si>
  <si>
    <t>SKIASKOPIE NA OPERAČNÍM ČI ZÁKROKOVÉM SÁLE MOBILNÍ</t>
  </si>
  <si>
    <t>89145</t>
  </si>
  <si>
    <t>RTG JÍCNU</t>
  </si>
  <si>
    <t>89161</t>
  </si>
  <si>
    <t>CHOLANGIOGRAFIE PEROPERAČNÍ NEBO T-DRÉNEM</t>
  </si>
  <si>
    <t>89155</t>
  </si>
  <si>
    <t>RTG VYŠETŘENÍ TLUSTÉHO STŘEVA</t>
  </si>
  <si>
    <t>89189</t>
  </si>
  <si>
    <t>FISTULOGRAFIE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</si>
  <si>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</si>
  <si>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</si>
  <si>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</si>
  <si>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</si>
  <si>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</si>
  <si>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</si>
  <si>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</si>
  <si>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</si>
  <si>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</si>
  <si>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</si>
  <si>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</si>
  <si>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</si>
  <si>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</si>
  <si>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22319</t>
  </si>
  <si>
    <t>ELUCE ANTIERYTROCYTÁRNÍCH PROTILÁTEK METODOU MRAZO</t>
  </si>
  <si>
    <t>22355</t>
  </si>
  <si>
    <t>KONZULTACE ODBORNÉHO TRANSFÚZIOLOGA - IMUNOHEMATOL</t>
  </si>
  <si>
    <t>82077</t>
  </si>
  <si>
    <t>STANOVENÍ PROTILÁTEK CELKOVÝCH I IGM PROTI ANTIGEN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</si>
  <si>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</si>
  <si>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</si>
  <si>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</si>
  <si>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</si>
  <si>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</si>
  <si>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</si>
  <si>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</si>
  <si>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</si>
  <si>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(KROMĚ H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</si>
  <si>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</si>
  <si>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</si>
  <si>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</si>
  <si>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</si>
  <si>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</si>
  <si>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</si>
  <si>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</si>
  <si>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</si>
  <si>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</si>
  <si>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22113</t>
  </si>
  <si>
    <t>VYŠETŘENÍ KREVNÍ SKUPINY ABO RH (D) U NOVOROZENCE</t>
  </si>
  <si>
    <t>22317</t>
  </si>
  <si>
    <t>ELUCE ANTIERYTROCYTÁRNÍCH PROTILÁTEK - POUŽITÍ KOM</t>
  </si>
  <si>
    <t>22351</t>
  </si>
  <si>
    <t>OPIS KREVNÍ SKUPINY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</si>
  <si>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</si>
  <si>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</si>
  <si>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</si>
  <si>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</si>
  <si>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</si>
  <si>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</si>
  <si>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</si>
  <si>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</si>
  <si>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</si>
  <si>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</si>
  <si>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</si>
  <si>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</si>
  <si>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</si>
  <si>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</si>
  <si>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</si>
  <si>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</si>
  <si>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87413</t>
  </si>
  <si>
    <t>CYTOLOGICKÉ OTISKY A STĚRY -  ZA 1-3 PREPARÁTY</t>
  </si>
  <si>
    <t>87433</t>
  </si>
  <si>
    <t>STANDARDNÍ CYTOLOGICKÉ BARVENÍ,  ZA 1-3 PREPARÁTY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</si>
  <si>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</si>
  <si>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</si>
  <si>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</si>
  <si>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</si>
  <si>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</si>
  <si>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</si>
  <si>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</si>
  <si>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</si>
  <si>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</si>
  <si>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</si>
  <si>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</si>
  <si>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</si>
  <si>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</si>
  <si>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</si>
  <si>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</si>
  <si>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</si>
  <si>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</si>
  <si>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</si>
  <si>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</si>
  <si>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</si>
  <si>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</si>
  <si>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</si>
  <si>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</si>
  <si>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</si>
  <si>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40</t>
  </si>
  <si>
    <t>82001</t>
  </si>
  <si>
    <t>KONZULTACE K MIKROBIOLOGICKÉMU, PARAZITOLOGICKÉMU,</t>
  </si>
  <si>
    <t>82011</t>
  </si>
  <si>
    <t>ZÁKLADNÍ KULTIVAČNÍ VYŠETŘENÍ KLINICKÉHO MATERIÁLU</t>
  </si>
  <si>
    <t>82027</t>
  </si>
  <si>
    <t>VYŠETŘENÍ ANAEROBNÍ METODOU</t>
  </si>
  <si>
    <t>82041</t>
  </si>
  <si>
    <t>AMPLIFIKACE EXTRAHUMÁNNÍHO GENOMU METODOU POLYMERÁ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</si>
  <si>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</si>
  <si>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</si>
  <si>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</si>
  <si>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</si>
  <si>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</si>
  <si>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</si>
  <si>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</si>
  <si>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</si>
  <si>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</si>
  <si>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</si>
  <si>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</si>
  <si>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</si>
  <si>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82231</t>
  </si>
  <si>
    <t>KULTIVAČNÍ VYŠETŘENÍ MYKOPLASMAT A L-FOREM BAKTÉRI</t>
  </si>
  <si>
    <t>98111</t>
  </si>
  <si>
    <t>MYKOLOGICKÉ VYŠETŘENÍ KULTIVAČNÍ</t>
  </si>
  <si>
    <t>98117</t>
  </si>
  <si>
    <t>CÍLENÁ IDENTIFIKACE CANDIDA ALBICANS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</si>
  <si>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</si>
  <si>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</si>
  <si>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</si>
  <si>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</si>
  <si>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</si>
  <si>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</si>
  <si>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</si>
  <si>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</si>
  <si>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</si>
  <si>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</si>
  <si>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</si>
  <si>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</si>
  <si>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</si>
  <si>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</si>
  <si>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</si>
  <si>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</si>
  <si>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98119</t>
  </si>
  <si>
    <t>IDENTIFIKACE VLÁKNITÝCH HUB</t>
  </si>
  <si>
    <t>82083</t>
  </si>
  <si>
    <t>PRŮKAZ BAKTERIÁLNÍHO TOXINU NEBO ANTIGENU</t>
  </si>
  <si>
    <t>82013</t>
  </si>
  <si>
    <t>ZÁKLADNÍ KULTIVAČNÍ VYŠETŘENÍ STOLICE</t>
  </si>
  <si>
    <t>82233</t>
  </si>
  <si>
    <t>IDENTIFIKACE MYKOPLASMAT</t>
  </si>
  <si>
    <t>82149</t>
  </si>
  <si>
    <t>SEROTYPIZACE STŘEVNÍCH A JINÝCH PATOGENŮ</t>
  </si>
  <si>
    <t>82040</t>
  </si>
  <si>
    <t>IZOLACE RNA A TRANSKRIPCE PRO VYŠETŘENÍ EXTRAHUMÁN</t>
  </si>
  <si>
    <t>82060</t>
  </si>
  <si>
    <t>ANALÝZA HMOTOVÉHO SPEKTRA</t>
  </si>
  <si>
    <t>82066</t>
  </si>
  <si>
    <t>STANOVENÍ CITLIVOSTI NA ATB E-TESTEM</t>
  </si>
  <si>
    <t>82302</t>
  </si>
  <si>
    <t>DETEKCE NUKLEOVÉ KYSELINY SARS-COV-2 POMOCÍ METODY</t>
  </si>
  <si>
    <t>82038</t>
  </si>
  <si>
    <t>ANALÝZA EXTRAHUMÁNNÍHO GENOMU METODOU KVANTITATIVN</t>
  </si>
  <si>
    <t>41</t>
  </si>
  <si>
    <t>91261</t>
  </si>
  <si>
    <t>STANOVENÍ ANTI ENA Ab ELISA</t>
  </si>
  <si>
    <t>91267</t>
  </si>
  <si>
    <t>STANOVENÍ ANTI Sm Ab ELISA</t>
  </si>
  <si>
    <t>91271</t>
  </si>
  <si>
    <t>STANOVENÍ ANTI Scl-70 Ab ELISA</t>
  </si>
  <si>
    <t>91567</t>
  </si>
  <si>
    <t>IMUNOANALYTICKÉ STANOVENÍ AUTOPROTILÁTEK</t>
  </si>
  <si>
    <t>91265</t>
  </si>
  <si>
    <t>STANOVENÍ ANTI SS-B/La Ab ELISA</t>
  </si>
  <si>
    <t>91263</t>
  </si>
  <si>
    <t>STANOVENÍ ANTI SS-A/Ro Ab ELISA</t>
  </si>
  <si>
    <t>91269</t>
  </si>
  <si>
    <t>STANOVENÍ ANTI U1-RNP Ab ELISA</t>
  </si>
  <si>
    <t>22217</t>
  </si>
  <si>
    <t xml:space="preserve">SCREENINGOVÉ VYŠETŘENÍ TROMBOCYTÁRNÍCH PROTILÁTEK </t>
  </si>
  <si>
    <t>91149</t>
  </si>
  <si>
    <t>STANOVENÍ A1 - ANTITRYPSINU</t>
  </si>
  <si>
    <t>94191</t>
  </si>
  <si>
    <t>FOTOGRAFIE GELU</t>
  </si>
  <si>
    <t>94193</t>
  </si>
  <si>
    <t>ELEKTROFORÉZA NUKLEOVÝCH KYSELIN</t>
  </si>
  <si>
    <t>44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</si>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</sst>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.000"/>
  </numFmts>
  <fonts count="7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6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992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6" xfId="53" applyNumberFormat="1" applyFont="1" applyFill="1" applyBorder="1"/>
    <xf numFmtId="9" fontId="3" fillId="0" borderId="76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8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7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4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8" xfId="33" applyFont="1" applyFill="1" applyBorder="1" applyAlignment="1">
      <alignment horizontal="center" vertical="center"/>
    </xf>
    <xf numFmtId="9" fontId="3" fillId="0" borderId="75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4" xfId="53" applyFont="1" applyFill="1" applyBorder="1" applyAlignment="1">
      <alignment horizontal="right"/>
    </xf>
    <xf numFmtId="164" fontId="33" fillId="0" borderId="79" xfId="53" applyNumberFormat="1" applyFont="1" applyFill="1" applyBorder="1"/>
    <xf numFmtId="164" fontId="33" fillId="0" borderId="80" xfId="53" applyNumberFormat="1" applyFont="1" applyFill="1" applyBorder="1"/>
    <xf numFmtId="9" fontId="33" fillId="0" borderId="81" xfId="83" applyNumberFormat="1" applyFont="1" applyFill="1" applyBorder="1"/>
    <xf numFmtId="3" fontId="33" fillId="0" borderId="81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3" fontId="3" fillId="0" borderId="77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8" xfId="53" applyNumberFormat="1" applyFont="1" applyFill="1" applyBorder="1"/>
    <xf numFmtId="3" fontId="3" fillId="0" borderId="83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5" xfId="26" applyNumberFormat="1" applyFont="1" applyFill="1" applyBorder="1"/>
    <xf numFmtId="3" fontId="31" fillId="7" borderId="65" xfId="26" applyNumberFormat="1" applyFont="1" applyFill="1" applyBorder="1"/>
    <xf numFmtId="167" fontId="33" fillId="7" borderId="73" xfId="86" applyNumberFormat="1" applyFont="1" applyFill="1" applyBorder="1" applyAlignment="1">
      <alignment horizontal="right"/>
    </xf>
    <xf numFmtId="3" fontId="31" fillId="7" borderId="86" xfId="26" applyNumberFormat="1" applyFont="1" applyFill="1" applyBorder="1"/>
    <xf numFmtId="167" fontId="33" fillId="7" borderId="73" xfId="86" applyNumberFormat="1" applyFont="1" applyFill="1" applyBorder="1"/>
    <xf numFmtId="3" fontId="31" fillId="0" borderId="85" xfId="26" applyNumberFormat="1" applyFont="1" applyFill="1" applyBorder="1" applyAlignment="1">
      <alignment horizontal="center"/>
    </xf>
    <xf numFmtId="3" fontId="31" fillId="0" borderId="73" xfId="26" applyNumberFormat="1" applyFont="1" applyFill="1" applyBorder="1" applyAlignment="1">
      <alignment horizontal="center"/>
    </xf>
    <xf numFmtId="3" fontId="31" fillId="7" borderId="85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6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7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4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2" xfId="74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9" xfId="53" applyNumberFormat="1" applyFont="1" applyFill="1" applyBorder="1"/>
    <xf numFmtId="3" fontId="33" fillId="0" borderId="80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100" xfId="0" applyFont="1" applyFill="1" applyBorder="1"/>
    <xf numFmtId="0" fontId="34" fillId="0" borderId="101" xfId="0" applyFont="1" applyBorder="1" applyAlignment="1"/>
    <xf numFmtId="9" fontId="34" fillId="0" borderId="99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9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9" xfId="26" applyNumberFormat="1" applyFont="1" applyFill="1" applyBorder="1"/>
    <xf numFmtId="167" fontId="31" fillId="7" borderId="116" xfId="26" applyNumberFormat="1" applyFont="1" applyFill="1" applyBorder="1"/>
    <xf numFmtId="0" fontId="27" fillId="4" borderId="9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8" xfId="0" applyFont="1" applyBorder="1"/>
    <xf numFmtId="0" fontId="33" fillId="2" borderId="88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4" xfId="26" applyNumberFormat="1" applyFont="1" applyFill="1" applyBorder="1"/>
    <xf numFmtId="3" fontId="33" fillId="7" borderId="97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3" xfId="0" applyNumberFormat="1" applyFont="1" applyBorder="1" applyAlignment="1">
      <alignment horizontal="right" vertical="center"/>
    </xf>
    <xf numFmtId="9" fontId="41" fillId="0" borderId="120" xfId="0" applyNumberFormat="1" applyFont="1" applyBorder="1" applyAlignment="1">
      <alignment horizontal="right" vertical="center"/>
    </xf>
    <xf numFmtId="173" fontId="41" fillId="0" borderId="120" xfId="0" applyNumberFormat="1" applyFont="1" applyBorder="1" applyAlignment="1">
      <alignment horizontal="right" vertical="center"/>
    </xf>
    <xf numFmtId="173" fontId="41" fillId="0" borderId="86" xfId="0" applyNumberFormat="1" applyFont="1" applyBorder="1" applyAlignment="1">
      <alignment horizontal="right" vertical="center"/>
    </xf>
    <xf numFmtId="173" fontId="41" fillId="0" borderId="88" xfId="0" applyNumberFormat="1" applyFont="1" applyBorder="1" applyAlignment="1">
      <alignment vertical="center"/>
    </xf>
    <xf numFmtId="173" fontId="41" fillId="0" borderId="121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3" fontId="41" fillId="0" borderId="86" xfId="0" applyNumberFormat="1" applyFont="1" applyBorder="1" applyAlignment="1">
      <alignment vertical="center"/>
    </xf>
    <xf numFmtId="173" fontId="41" fillId="0" borderId="122" xfId="0" applyNumberFormat="1" applyFont="1" applyBorder="1" applyAlignment="1">
      <alignment vertical="center"/>
    </xf>
    <xf numFmtId="174" fontId="41" fillId="0" borderId="123" xfId="0" applyNumberFormat="1" applyFont="1" applyBorder="1" applyAlignment="1">
      <alignment vertical="center"/>
    </xf>
    <xf numFmtId="174" fontId="41" fillId="0" borderId="120" xfId="0" applyNumberFormat="1" applyFont="1" applyBorder="1" applyAlignment="1">
      <alignment vertical="center"/>
    </xf>
    <xf numFmtId="174" fontId="41" fillId="0" borderId="86" xfId="0" applyNumberFormat="1" applyFont="1" applyBorder="1" applyAlignment="1">
      <alignment vertical="center"/>
    </xf>
    <xf numFmtId="168" fontId="41" fillId="0" borderId="113" xfId="0" applyNumberFormat="1" applyFont="1" applyBorder="1" applyAlignment="1">
      <alignment vertical="center"/>
    </xf>
    <xf numFmtId="0" fontId="34" fillId="0" borderId="121" xfId="0" applyFont="1" applyBorder="1" applyAlignment="1">
      <alignment horizontal="center" vertical="center"/>
    </xf>
    <xf numFmtId="166" fontId="41" fillId="2" borderId="86" xfId="0" applyNumberFormat="1" applyFont="1" applyFill="1" applyBorder="1" applyAlignment="1">
      <alignment horizontal="center" vertical="center"/>
    </xf>
    <xf numFmtId="173" fontId="41" fillId="0" borderId="95" xfId="0" applyNumberFormat="1" applyFont="1" applyBorder="1" applyAlignment="1">
      <alignment horizontal="right" vertical="center"/>
    </xf>
    <xf numFmtId="175" fontId="41" fillId="0" borderId="94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horizontal="right" vertical="center"/>
    </xf>
    <xf numFmtId="173" fontId="41" fillId="0" borderId="95" xfId="0" applyNumberFormat="1" applyFont="1" applyBorder="1" applyAlignment="1">
      <alignment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6" fontId="41" fillId="0" borderId="93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9" xfId="0" quotePrefix="1" applyFont="1" applyFill="1" applyBorder="1" applyAlignment="1">
      <alignment horizontal="center" vertical="center" wrapText="1"/>
    </xf>
    <xf numFmtId="0" fontId="42" fillId="11" borderId="99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9" xfId="0" applyNumberFormat="1" applyFont="1" applyFill="1" applyBorder="1"/>
    <xf numFmtId="3" fontId="0" fillId="8" borderId="87" xfId="0" applyNumberFormat="1" applyFont="1" applyFill="1" applyBorder="1"/>
    <xf numFmtId="0" fontId="0" fillId="0" borderId="130" xfId="0" applyNumberFormat="1" applyFont="1" applyBorder="1"/>
    <xf numFmtId="3" fontId="0" fillId="0" borderId="131" xfId="0" applyNumberFormat="1" applyFont="1" applyBorder="1"/>
    <xf numFmtId="0" fontId="0" fillId="8" borderId="130" xfId="0" applyNumberFormat="1" applyFont="1" applyFill="1" applyBorder="1"/>
    <xf numFmtId="3" fontId="0" fillId="8" borderId="131" xfId="0" applyNumberFormat="1" applyFont="1" applyFill="1" applyBorder="1"/>
    <xf numFmtId="0" fontId="59" fillId="9" borderId="130" xfId="0" applyNumberFormat="1" applyFont="1" applyFill="1" applyBorder="1"/>
    <xf numFmtId="3" fontId="59" fillId="9" borderId="131" xfId="0" applyNumberFormat="1" applyFont="1" applyFill="1" applyBorder="1"/>
    <xf numFmtId="9" fontId="33" fillId="3" borderId="2" xfId="26" applyNumberFormat="1" applyFont="1" applyFill="1" applyBorder="1" applyAlignment="1">
      <alignment horizontal="center"/>
    </xf>
    <xf numFmtId="9" fontId="33" fillId="4" borderId="2" xfId="26" applyNumberFormat="1" applyFont="1" applyFill="1" applyBorder="1" applyAlignment="1">
      <alignment horizontal="center"/>
    </xf>
    <xf numFmtId="9" fontId="33" fillId="10" borderId="2" xfId="26" quotePrefix="1" applyNumberFormat="1" applyFont="1" applyFill="1" applyBorder="1" applyAlignment="1">
      <alignment horizontal="center"/>
    </xf>
    <xf numFmtId="0" fontId="27" fillId="4" borderId="64" xfId="1" applyFill="1" applyBorder="1" applyAlignment="1">
      <alignment horizontal="left"/>
    </xf>
    <xf numFmtId="9" fontId="33" fillId="2" borderId="2" xfId="26" quotePrefix="1" applyNumberFormat="1" applyFont="1" applyFill="1" applyBorder="1" applyAlignment="1">
      <alignment horizontal="center"/>
    </xf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2" xfId="81" applyFont="1" applyFill="1" applyBorder="1" applyAlignment="1">
      <alignment horizontal="center"/>
    </xf>
    <xf numFmtId="0" fontId="33" fillId="2" borderId="96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10" xfId="81" applyFont="1" applyFill="1" applyBorder="1" applyAlignment="1">
      <alignment horizontal="center"/>
    </xf>
    <xf numFmtId="0" fontId="33" fillId="2" borderId="111" xfId="81" applyFont="1" applyFill="1" applyBorder="1" applyAlignment="1">
      <alignment horizontal="center"/>
    </xf>
    <xf numFmtId="0" fontId="33" fillId="2" borderId="105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9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9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4" xfId="80" applyNumberFormat="1" applyFont="1" applyFill="1" applyBorder="1" applyAlignment="1">
      <alignment horizontal="left"/>
    </xf>
    <xf numFmtId="3" fontId="3" fillId="2" borderId="107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2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0" xfId="53" applyFont="1" applyFill="1" applyBorder="1" applyAlignment="1">
      <alignment horizontal="right"/>
    </xf>
    <xf numFmtId="0" fontId="5" fillId="2" borderId="71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2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61" fillId="4" borderId="103" xfId="0" applyNumberFormat="1" applyFont="1" applyFill="1" applyBorder="1" applyAlignment="1">
      <alignment horizontal="center" vertical="center"/>
    </xf>
    <xf numFmtId="3" fontId="61" fillId="4" borderId="118" xfId="0" applyNumberFormat="1" applyFont="1" applyFill="1" applyBorder="1" applyAlignment="1">
      <alignment horizontal="center" vertical="center"/>
    </xf>
    <xf numFmtId="9" fontId="61" fillId="4" borderId="103" xfId="0" applyNumberFormat="1" applyFont="1" applyFill="1" applyBorder="1" applyAlignment="1">
      <alignment horizontal="center" vertical="center"/>
    </xf>
    <xf numFmtId="9" fontId="61" fillId="4" borderId="118" xfId="0" applyNumberFormat="1" applyFont="1" applyFill="1" applyBorder="1" applyAlignment="1">
      <alignment horizontal="center" vertical="center"/>
    </xf>
    <xf numFmtId="3" fontId="61" fillId="4" borderId="104" xfId="0" applyNumberFormat="1" applyFont="1" applyFill="1" applyBorder="1" applyAlignment="1">
      <alignment horizontal="center" vertical="center" wrapText="1"/>
    </xf>
    <xf numFmtId="3" fontId="61" fillId="4" borderId="119" xfId="0" applyNumberFormat="1" applyFont="1" applyFill="1" applyBorder="1" applyAlignment="1">
      <alignment horizontal="center" vertical="center" wrapText="1"/>
    </xf>
    <xf numFmtId="0" fontId="41" fillId="2" borderId="126" xfId="0" applyFont="1" applyFill="1" applyBorder="1" applyAlignment="1">
      <alignment horizontal="center" vertical="center" wrapText="1"/>
    </xf>
    <xf numFmtId="0" fontId="41" fillId="2" borderId="107" xfId="0" applyFont="1" applyFill="1" applyBorder="1" applyAlignment="1">
      <alignment horizontal="center" vertical="center" wrapText="1"/>
    </xf>
    <xf numFmtId="0" fontId="61" fillId="11" borderId="128" xfId="0" applyFont="1" applyFill="1" applyBorder="1" applyAlignment="1">
      <alignment horizontal="center"/>
    </xf>
    <xf numFmtId="0" fontId="61" fillId="11" borderId="127" xfId="0" applyFont="1" applyFill="1" applyBorder="1" applyAlignment="1">
      <alignment horizontal="center"/>
    </xf>
    <xf numFmtId="0" fontId="61" fillId="11" borderId="101" xfId="0" applyFont="1" applyFill="1" applyBorder="1" applyAlignment="1">
      <alignment horizontal="center"/>
    </xf>
    <xf numFmtId="0" fontId="61" fillId="2" borderId="104" xfId="0" applyFont="1" applyFill="1" applyBorder="1" applyAlignment="1">
      <alignment horizontal="center" vertical="center" wrapText="1"/>
    </xf>
    <xf numFmtId="0" fontId="61" fillId="2" borderId="119" xfId="0" applyFont="1" applyFill="1" applyBorder="1" applyAlignment="1">
      <alignment horizontal="center" vertical="center" wrapText="1"/>
    </xf>
    <xf numFmtId="0" fontId="41" fillId="4" borderId="113" xfId="0" applyFont="1" applyFill="1" applyBorder="1" applyAlignment="1">
      <alignment horizontal="center" vertical="center" wrapText="1"/>
    </xf>
    <xf numFmtId="0" fontId="41" fillId="4" borderId="89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10" xfId="0" applyFont="1" applyFill="1" applyBorder="1" applyAlignment="1">
      <alignment horizontal="center"/>
    </xf>
    <xf numFmtId="0" fontId="66" fillId="2" borderId="96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4" borderId="92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0" fontId="66" fillId="2" borderId="92" xfId="0" applyFont="1" applyFill="1" applyBorder="1" applyAlignment="1">
      <alignment horizontal="center"/>
    </xf>
    <xf numFmtId="166" fontId="41" fillId="2" borderId="93" xfId="0" applyNumberFormat="1" applyFont="1" applyFill="1" applyBorder="1" applyAlignment="1">
      <alignment horizontal="center" vertical="center"/>
    </xf>
    <xf numFmtId="0" fontId="34" fillId="0" borderId="124" xfId="0" applyFont="1" applyBorder="1" applyAlignment="1">
      <alignment horizontal="center" vertical="center"/>
    </xf>
    <xf numFmtId="0" fontId="61" fillId="4" borderId="117" xfId="0" applyFont="1" applyFill="1" applyBorder="1" applyAlignment="1">
      <alignment horizontal="center" vertical="center" wrapText="1"/>
    </xf>
    <xf numFmtId="0" fontId="61" fillId="4" borderId="125" xfId="0" applyFont="1" applyFill="1" applyBorder="1" applyAlignment="1">
      <alignment horizontal="center" vertical="center" wrapText="1"/>
    </xf>
    <xf numFmtId="0" fontId="61" fillId="4" borderId="103" xfId="0" applyFont="1" applyFill="1" applyBorder="1" applyAlignment="1">
      <alignment horizontal="center" vertical="center" wrapText="1"/>
    </xf>
    <xf numFmtId="0" fontId="61" fillId="4" borderId="118" xfId="0" applyFont="1" applyFill="1" applyBorder="1" applyAlignment="1">
      <alignment horizontal="center" vertical="center" wrapText="1"/>
    </xf>
    <xf numFmtId="0" fontId="61" fillId="4" borderId="104" xfId="0" applyFont="1" applyFill="1" applyBorder="1" applyAlignment="1">
      <alignment horizontal="center" vertical="center" wrapText="1"/>
    </xf>
    <xf numFmtId="0" fontId="61" fillId="4" borderId="119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7" xfId="0" applyNumberFormat="1" applyFont="1" applyFill="1" applyBorder="1" applyAlignment="1">
      <alignment horizontal="center" vertical="center" wrapText="1"/>
    </xf>
    <xf numFmtId="168" fontId="61" fillId="2" borderId="125" xfId="0" applyNumberFormat="1" applyFont="1" applyFill="1" applyBorder="1" applyAlignment="1">
      <alignment horizontal="center" vertical="center" wrapText="1"/>
    </xf>
    <xf numFmtId="0" fontId="61" fillId="2" borderId="103" xfId="0" applyFont="1" applyFill="1" applyBorder="1" applyAlignment="1">
      <alignment horizontal="center" vertical="center" wrapText="1"/>
    </xf>
    <xf numFmtId="0" fontId="61" fillId="2" borderId="118" xfId="0" applyFont="1" applyFill="1" applyBorder="1" applyAlignment="1">
      <alignment horizontal="center" vertical="center" wrapText="1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7" xfId="0" applyFont="1" applyFill="1" applyBorder="1" applyAlignment="1">
      <alignment vertical="center"/>
    </xf>
    <xf numFmtId="3" fontId="33" fillId="2" borderId="69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8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3" xfId="26" applyNumberFormat="1" applyFont="1" applyFill="1" applyBorder="1" applyAlignment="1">
      <alignment horizontal="center"/>
    </xf>
    <xf numFmtId="3" fontId="33" fillId="2" borderId="89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9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8" xfId="0" applyNumberFormat="1" applyFont="1" applyFill="1" applyBorder="1" applyAlignment="1">
      <alignment horizontal="center" vertical="top"/>
    </xf>
    <xf numFmtId="0" fontId="33" fillId="2" borderId="88" xfId="0" applyFont="1" applyFill="1" applyBorder="1" applyAlignment="1">
      <alignment horizontal="center" vertical="top" wrapText="1"/>
    </xf>
    <xf numFmtId="0" fontId="33" fillId="2" borderId="69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3" fillId="0" borderId="55" xfId="26" applyNumberFormat="1" applyFont="1" applyFill="1" applyBorder="1" applyAlignment="1">
      <alignment horizontal="right" vertical="top"/>
    </xf>
    <xf numFmtId="0" fontId="34" fillId="0" borderId="55" xfId="0" applyFont="1" applyFill="1" applyBorder="1" applyAlignment="1">
      <alignment horizontal="right" vertical="top"/>
    </xf>
    <xf numFmtId="0" fontId="34" fillId="0" borderId="108" xfId="0" applyFont="1" applyFill="1" applyBorder="1" applyAlignment="1">
      <alignment horizontal="right" vertical="top"/>
    </xf>
    <xf numFmtId="3" fontId="33" fillId="10" borderId="88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 vertical="center" wrapText="1"/>
    </xf>
    <xf numFmtId="3" fontId="33" fillId="10" borderId="69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8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8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 vertical="center" wrapText="1"/>
    </xf>
    <xf numFmtId="3" fontId="33" fillId="4" borderId="69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8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 vertical="center"/>
    </xf>
    <xf numFmtId="3" fontId="33" fillId="2" borderId="68" xfId="26" applyNumberFormat="1" applyFont="1" applyFill="1" applyBorder="1" applyAlignment="1">
      <alignment horizontal="center" vertical="center"/>
    </xf>
    <xf numFmtId="3" fontId="33" fillId="0" borderId="108" xfId="26" applyNumberFormat="1" applyFont="1" applyFill="1" applyBorder="1" applyAlignment="1">
      <alignment horizontal="right" vertical="top"/>
    </xf>
    <xf numFmtId="3" fontId="33" fillId="3" borderId="88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 vertical="center" wrapText="1"/>
    </xf>
    <xf numFmtId="3" fontId="33" fillId="3" borderId="69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8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3" fontId="3" fillId="2" borderId="69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9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9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9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2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0" fontId="68" fillId="0" borderId="0" xfId="0" applyFont="1"/>
    <xf numFmtId="3" fontId="35" fillId="12" borderId="133" xfId="83" applyNumberFormat="1" applyFont="1" applyFill="1" applyBorder="1" applyAlignment="1">
      <alignment horizontal="right" vertical="top"/>
    </xf>
    <xf numFmtId="3" fontId="35" fillId="12" borderId="134" xfId="83" applyNumberFormat="1" applyFont="1" applyFill="1" applyBorder="1" applyAlignment="1">
      <alignment horizontal="right" vertical="top"/>
    </xf>
    <xf numFmtId="9" fontId="35" fillId="12" borderId="135" xfId="83" applyFont="1" applyFill="1" applyBorder="1" applyAlignment="1">
      <alignment horizontal="right" vertical="top"/>
    </xf>
    <xf numFmtId="9" fontId="35" fillId="12" borderId="136" xfId="83" applyFont="1" applyFill="1" applyBorder="1" applyAlignment="1">
      <alignment horizontal="right" vertical="top"/>
    </xf>
    <xf numFmtId="3" fontId="35" fillId="13" borderId="132" xfId="24" applyNumberFormat="1" applyFont="1" applyFill="1" applyBorder="1" applyAlignment="1">
      <alignment horizontal="left" vertical="top"/>
    </xf>
    <xf numFmtId="0" fontId="31" fillId="0" borderId="0" xfId="0" applyFont="1" applyAlignment="1">
      <alignment horizontal="left"/>
    </xf>
    <xf numFmtId="3" fontId="31" fillId="0" borderId="0" xfId="0" applyNumberFormat="1" applyFont="1" applyAlignment="1">
      <alignment horizontal="left"/>
    </xf>
    <xf numFmtId="3" fontId="31" fillId="0" borderId="0" xfId="0" applyNumberFormat="1" applyFont="1" applyAlignment="1">
      <alignment horizontal="right"/>
    </xf>
    <xf numFmtId="9" fontId="31" fillId="0" borderId="0" xfId="0" applyNumberFormat="1" applyFont="1" applyAlignment="1">
      <alignment horizontal="right"/>
    </xf>
    <xf numFmtId="3" fontId="31" fillId="0" borderId="0" xfId="0" applyNumberFormat="1" applyFont="1"/>
    <xf numFmtId="164" fontId="33" fillId="2" borderId="122" xfId="53" applyNumberFormat="1" applyFont="1" applyFill="1" applyBorder="1" applyAlignment="1">
      <alignment horizontal="left"/>
    </xf>
    <xf numFmtId="164" fontId="33" fillId="2" borderId="137" xfId="53" applyNumberFormat="1" applyFont="1" applyFill="1" applyBorder="1" applyAlignment="1">
      <alignment horizontal="left"/>
    </xf>
    <xf numFmtId="0" fontId="33" fillId="2" borderId="137" xfId="53" applyNumberFormat="1" applyFont="1" applyFill="1" applyBorder="1" applyAlignment="1">
      <alignment horizontal="left"/>
    </xf>
    <xf numFmtId="164" fontId="33" fillId="2" borderId="120" xfId="53" applyNumberFormat="1" applyFont="1" applyFill="1" applyBorder="1" applyAlignment="1">
      <alignment horizontal="left"/>
    </xf>
    <xf numFmtId="3" fontId="33" fillId="2" borderId="120" xfId="53" applyNumberFormat="1" applyFont="1" applyFill="1" applyBorder="1" applyAlignment="1">
      <alignment horizontal="left"/>
    </xf>
    <xf numFmtId="3" fontId="33" fillId="2" borderId="73" xfId="53" applyNumberFormat="1" applyFont="1" applyFill="1" applyBorder="1" applyAlignment="1">
      <alignment horizontal="left"/>
    </xf>
    <xf numFmtId="0" fontId="34" fillId="0" borderId="90" xfId="0" applyFont="1" applyFill="1" applyBorder="1"/>
    <xf numFmtId="0" fontId="34" fillId="0" borderId="91" xfId="0" applyFont="1" applyFill="1" applyBorder="1"/>
    <xf numFmtId="164" fontId="34" fillId="0" borderId="91" xfId="0" applyNumberFormat="1" applyFont="1" applyFill="1" applyBorder="1"/>
    <xf numFmtId="164" fontId="34" fillId="0" borderId="91" xfId="0" applyNumberFormat="1" applyFont="1" applyFill="1" applyBorder="1" applyAlignment="1">
      <alignment horizontal="right"/>
    </xf>
    <xf numFmtId="0" fontId="34" fillId="0" borderId="91" xfId="0" applyNumberFormat="1" applyFont="1" applyFill="1" applyBorder="1"/>
    <xf numFmtId="3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34" fillId="0" borderId="98" xfId="0" applyFont="1" applyFill="1" applyBorder="1"/>
    <xf numFmtId="0" fontId="34" fillId="0" borderId="99" xfId="0" applyFont="1" applyFill="1" applyBorder="1"/>
    <xf numFmtId="164" fontId="34" fillId="0" borderId="99" xfId="0" applyNumberFormat="1" applyFont="1" applyFill="1" applyBorder="1"/>
    <xf numFmtId="164" fontId="34" fillId="0" borderId="99" xfId="0" applyNumberFormat="1" applyFont="1" applyFill="1" applyBorder="1" applyAlignment="1">
      <alignment horizontal="right"/>
    </xf>
    <xf numFmtId="0" fontId="34" fillId="0" borderId="99" xfId="0" applyNumberFormat="1" applyFont="1" applyFill="1" applyBorder="1"/>
    <xf numFmtId="3" fontId="34" fillId="0" borderId="99" xfId="0" applyNumberFormat="1" applyFont="1" applyFill="1" applyBorder="1"/>
    <xf numFmtId="3" fontId="34" fillId="0" borderId="100" xfId="0" applyNumberFormat="1" applyFont="1" applyFill="1" applyBorder="1"/>
    <xf numFmtId="0" fontId="34" fillId="0" borderId="93" xfId="0" applyFont="1" applyFill="1" applyBorder="1"/>
    <xf numFmtId="0" fontId="34" fillId="0" borderId="94" xfId="0" applyFont="1" applyFill="1" applyBorder="1"/>
    <xf numFmtId="164" fontId="34" fillId="0" borderId="94" xfId="0" applyNumberFormat="1" applyFont="1" applyFill="1" applyBorder="1"/>
    <xf numFmtId="164" fontId="34" fillId="0" borderId="94" xfId="0" applyNumberFormat="1" applyFont="1" applyFill="1" applyBorder="1" applyAlignment="1">
      <alignment horizontal="right"/>
    </xf>
    <xf numFmtId="0" fontId="34" fillId="0" borderId="94" xfId="0" applyNumberFormat="1" applyFont="1" applyFill="1" applyBorder="1"/>
    <xf numFmtId="3" fontId="34" fillId="0" borderId="94" xfId="0" applyNumberFormat="1" applyFont="1" applyFill="1" applyBorder="1"/>
    <xf numFmtId="3" fontId="34" fillId="0" borderId="95" xfId="0" applyNumberFormat="1" applyFont="1" applyFill="1" applyBorder="1"/>
    <xf numFmtId="0" fontId="41" fillId="2" borderId="122" xfId="0" applyFont="1" applyFill="1" applyBorder="1"/>
    <xf numFmtId="3" fontId="41" fillId="2" borderId="123" xfId="0" applyNumberFormat="1" applyFont="1" applyFill="1" applyBorder="1"/>
    <xf numFmtId="9" fontId="41" fillId="2" borderId="86" xfId="0" applyNumberFormat="1" applyFont="1" applyFill="1" applyBorder="1"/>
    <xf numFmtId="3" fontId="41" fillId="2" borderId="73" xfId="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3" fontId="34" fillId="0" borderId="103" xfId="0" applyNumberFormat="1" applyFont="1" applyFill="1" applyBorder="1"/>
    <xf numFmtId="9" fontId="34" fillId="0" borderId="103" xfId="0" applyNumberFormat="1" applyFont="1" applyFill="1" applyBorder="1"/>
    <xf numFmtId="3" fontId="34" fillId="0" borderId="104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90" xfId="0" applyFont="1" applyFill="1" applyBorder="1"/>
    <xf numFmtId="0" fontId="41" fillId="0" borderId="98" xfId="0" applyFont="1" applyFill="1" applyBorder="1"/>
    <xf numFmtId="0" fontId="41" fillId="0" borderId="117" xfId="0" applyFont="1" applyFill="1" applyBorder="1"/>
    <xf numFmtId="0" fontId="34" fillId="5" borderId="12" xfId="0" applyFont="1" applyFill="1" applyBorder="1" applyAlignment="1">
      <alignment wrapText="1"/>
    </xf>
    <xf numFmtId="0" fontId="41" fillId="2" borderId="137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2" xfId="79" applyFont="1" applyFill="1" applyBorder="1" applyAlignment="1">
      <alignment horizontal="left"/>
    </xf>
    <xf numFmtId="3" fontId="3" fillId="2" borderId="103" xfId="80" applyNumberFormat="1" applyFont="1" applyFill="1" applyBorder="1"/>
    <xf numFmtId="3" fontId="3" fillId="2" borderId="104" xfId="80" applyNumberFormat="1" applyFont="1" applyFill="1" applyBorder="1"/>
    <xf numFmtId="9" fontId="3" fillId="2" borderId="140" xfId="80" applyNumberFormat="1" applyFont="1" applyFill="1" applyBorder="1"/>
    <xf numFmtId="9" fontId="3" fillId="2" borderId="103" xfId="80" applyNumberFormat="1" applyFont="1" applyFill="1" applyBorder="1"/>
    <xf numFmtId="9" fontId="3" fillId="2" borderId="104" xfId="80" applyNumberFormat="1" applyFont="1" applyFill="1" applyBorder="1"/>
    <xf numFmtId="9" fontId="34" fillId="0" borderId="92" xfId="0" applyNumberFormat="1" applyFont="1" applyFill="1" applyBorder="1"/>
    <xf numFmtId="9" fontId="34" fillId="0" borderId="100" xfId="0" applyNumberFormat="1" applyFont="1" applyFill="1" applyBorder="1"/>
    <xf numFmtId="9" fontId="34" fillId="0" borderId="95" xfId="0" applyNumberFormat="1" applyFont="1" applyFill="1" applyBorder="1"/>
    <xf numFmtId="0" fontId="41" fillId="0" borderId="112" xfId="0" applyFont="1" applyFill="1" applyBorder="1"/>
    <xf numFmtId="0" fontId="41" fillId="0" borderId="128" xfId="0" applyFont="1" applyFill="1" applyBorder="1" applyAlignment="1">
      <alignment horizontal="left" indent="1"/>
    </xf>
    <xf numFmtId="0" fontId="41" fillId="0" borderId="111" xfId="0" applyFont="1" applyFill="1" applyBorder="1" applyAlignment="1">
      <alignment horizontal="left" indent="1"/>
    </xf>
    <xf numFmtId="9" fontId="34" fillId="0" borderId="141" xfId="0" applyNumberFormat="1" applyFont="1" applyFill="1" applyBorder="1"/>
    <xf numFmtId="9" fontId="34" fillId="0" borderId="101" xfId="0" applyNumberFormat="1" applyFont="1" applyFill="1" applyBorder="1"/>
    <xf numFmtId="9" fontId="34" fillId="0" borderId="106" xfId="0" applyNumberFormat="1" applyFont="1" applyFill="1" applyBorder="1"/>
    <xf numFmtId="3" fontId="34" fillId="0" borderId="90" xfId="0" applyNumberFormat="1" applyFont="1" applyFill="1" applyBorder="1"/>
    <xf numFmtId="3" fontId="34" fillId="0" borderId="98" xfId="0" applyNumberFormat="1" applyFont="1" applyFill="1" applyBorder="1"/>
    <xf numFmtId="3" fontId="34" fillId="0" borderId="93" xfId="0" applyNumberFormat="1" applyFont="1" applyFill="1" applyBorder="1"/>
    <xf numFmtId="9" fontId="34" fillId="0" borderId="142" xfId="0" applyNumberFormat="1" applyFont="1" applyFill="1" applyBorder="1"/>
    <xf numFmtId="9" fontId="34" fillId="0" borderId="109" xfId="0" applyNumberFormat="1" applyFont="1" applyFill="1" applyBorder="1"/>
    <xf numFmtId="9" fontId="34" fillId="0" borderId="124" xfId="0" applyNumberFormat="1" applyFont="1" applyFill="1" applyBorder="1"/>
    <xf numFmtId="9" fontId="31" fillId="0" borderId="0" xfId="0" applyNumberFormat="1" applyFont="1"/>
    <xf numFmtId="0" fontId="69" fillId="0" borderId="0" xfId="0" applyFont="1" applyFill="1"/>
    <xf numFmtId="0" fontId="70" fillId="0" borderId="0" xfId="0" applyFont="1" applyFill="1"/>
    <xf numFmtId="0" fontId="41" fillId="13" borderId="112" xfId="0" applyFont="1" applyFill="1" applyBorder="1"/>
    <xf numFmtId="0" fontId="41" fillId="13" borderId="128" xfId="0" applyFont="1" applyFill="1" applyBorder="1"/>
    <xf numFmtId="0" fontId="41" fillId="13" borderId="111" xfId="0" applyFont="1" applyFill="1" applyBorder="1"/>
    <xf numFmtId="0" fontId="3" fillId="2" borderId="103" xfId="80" applyFont="1" applyFill="1" applyBorder="1"/>
    <xf numFmtId="3" fontId="34" fillId="0" borderId="142" xfId="0" applyNumberFormat="1" applyFont="1" applyFill="1" applyBorder="1"/>
    <xf numFmtId="3" fontId="34" fillId="0" borderId="109" xfId="0" applyNumberFormat="1" applyFont="1" applyFill="1" applyBorder="1"/>
    <xf numFmtId="3" fontId="34" fillId="0" borderId="124" xfId="0" applyNumberFormat="1" applyFont="1" applyFill="1" applyBorder="1"/>
    <xf numFmtId="0" fontId="34" fillId="0" borderId="112" xfId="0" applyFont="1" applyFill="1" applyBorder="1"/>
    <xf numFmtId="0" fontId="34" fillId="0" borderId="128" xfId="0" applyFont="1" applyFill="1" applyBorder="1"/>
    <xf numFmtId="0" fontId="34" fillId="0" borderId="111" xfId="0" applyFont="1" applyFill="1" applyBorder="1"/>
    <xf numFmtId="3" fontId="34" fillId="0" borderId="141" xfId="0" applyNumberFormat="1" applyFont="1" applyFill="1" applyBorder="1"/>
    <xf numFmtId="3" fontId="34" fillId="0" borderId="101" xfId="0" applyNumberFormat="1" applyFont="1" applyFill="1" applyBorder="1"/>
    <xf numFmtId="3" fontId="34" fillId="0" borderId="106" xfId="0" applyNumberFormat="1" applyFont="1" applyFill="1" applyBorder="1"/>
    <xf numFmtId="0" fontId="3" fillId="2" borderId="143" xfId="79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80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" fillId="2" borderId="146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47" xfId="0" applyFont="1" applyFill="1" applyBorder="1"/>
    <xf numFmtId="0" fontId="34" fillId="0" borderId="148" xfId="0" applyFont="1" applyFill="1" applyBorder="1"/>
    <xf numFmtId="0" fontId="34" fillId="0" borderId="148" xfId="0" applyFont="1" applyFill="1" applyBorder="1" applyAlignment="1">
      <alignment horizontal="right"/>
    </xf>
    <xf numFmtId="0" fontId="34" fillId="0" borderId="148" xfId="0" applyFont="1" applyFill="1" applyBorder="1" applyAlignment="1">
      <alignment horizontal="left"/>
    </xf>
    <xf numFmtId="164" fontId="34" fillId="0" borderId="148" xfId="0" applyNumberFormat="1" applyFont="1" applyFill="1" applyBorder="1"/>
    <xf numFmtId="165" fontId="34" fillId="0" borderId="148" xfId="0" applyNumberFormat="1" applyFont="1" applyFill="1" applyBorder="1"/>
    <xf numFmtId="9" fontId="34" fillId="0" borderId="148" xfId="0" applyNumberFormat="1" applyFont="1" applyFill="1" applyBorder="1"/>
    <xf numFmtId="9" fontId="34" fillId="0" borderId="149" xfId="0" applyNumberFormat="1" applyFont="1" applyFill="1" applyBorder="1"/>
    <xf numFmtId="0" fontId="34" fillId="0" borderId="150" xfId="0" applyFont="1" applyFill="1" applyBorder="1"/>
    <xf numFmtId="0" fontId="34" fillId="0" borderId="151" xfId="0" applyFont="1" applyFill="1" applyBorder="1"/>
    <xf numFmtId="0" fontId="34" fillId="0" borderId="151" xfId="0" applyFont="1" applyFill="1" applyBorder="1" applyAlignment="1">
      <alignment horizontal="right"/>
    </xf>
    <xf numFmtId="0" fontId="34" fillId="0" borderId="151" xfId="0" applyFont="1" applyFill="1" applyBorder="1" applyAlignment="1">
      <alignment horizontal="left"/>
    </xf>
    <xf numFmtId="164" fontId="34" fillId="0" borderId="151" xfId="0" applyNumberFormat="1" applyFont="1" applyFill="1" applyBorder="1"/>
    <xf numFmtId="165" fontId="34" fillId="0" borderId="151" xfId="0" applyNumberFormat="1" applyFont="1" applyFill="1" applyBorder="1"/>
    <xf numFmtId="9" fontId="34" fillId="0" borderId="151" xfId="0" applyNumberFormat="1" applyFont="1" applyFill="1" applyBorder="1"/>
    <xf numFmtId="9" fontId="34" fillId="0" borderId="152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51" xfId="0" applyNumberFormat="1" applyFont="1" applyFill="1" applyBorder="1"/>
    <xf numFmtId="3" fontId="34" fillId="0" borderId="152" xfId="0" applyNumberFormat="1" applyFont="1" applyFill="1" applyBorder="1"/>
    <xf numFmtId="3" fontId="34" fillId="0" borderId="148" xfId="0" applyNumberFormat="1" applyFont="1" applyFill="1" applyBorder="1"/>
    <xf numFmtId="3" fontId="34" fillId="0" borderId="149" xfId="0" applyNumberFormat="1" applyFont="1" applyFill="1" applyBorder="1"/>
    <xf numFmtId="0" fontId="41" fillId="0" borderId="27" xfId="0" applyFont="1" applyFill="1" applyBorder="1"/>
    <xf numFmtId="0" fontId="41" fillId="0" borderId="150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51" xfId="0" applyNumberFormat="1" applyFont="1" applyFill="1" applyBorder="1" applyAlignment="1">
      <alignment horizontal="right"/>
    </xf>
    <xf numFmtId="164" fontId="34" fillId="0" borderId="148" xfId="0" applyNumberFormat="1" applyFont="1" applyFill="1" applyBorder="1" applyAlignment="1">
      <alignment horizontal="right"/>
    </xf>
    <xf numFmtId="0" fontId="34" fillId="2" borderId="73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48" xfId="0" applyNumberFormat="1" applyBorder="1"/>
    <xf numFmtId="9" fontId="0" fillId="0" borderId="148" xfId="0" applyNumberFormat="1" applyBorder="1"/>
    <xf numFmtId="9" fontId="0" fillId="0" borderId="149" xfId="0" applyNumberFormat="1" applyBorder="1"/>
    <xf numFmtId="0" fontId="66" fillId="0" borderId="147" xfId="0" applyFont="1" applyBorder="1" applyAlignment="1">
      <alignment horizontal="left" indent="1"/>
    </xf>
    <xf numFmtId="169" fontId="0" fillId="0" borderId="151" xfId="0" applyNumberFormat="1" applyBorder="1"/>
    <xf numFmtId="9" fontId="0" fillId="0" borderId="151" xfId="0" applyNumberFormat="1" applyBorder="1"/>
    <xf numFmtId="9" fontId="0" fillId="0" borderId="152" xfId="0" applyNumberFormat="1" applyBorder="1"/>
    <xf numFmtId="0" fontId="66" fillId="0" borderId="150" xfId="0" applyFont="1" applyBorder="1" applyAlignment="1">
      <alignment horizontal="left" indent="1"/>
    </xf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51" xfId="0" applyNumberFormat="1" applyFont="1" applyFill="1" applyBorder="1"/>
    <xf numFmtId="169" fontId="34" fillId="0" borderId="152" xfId="0" applyNumberFormat="1" applyFont="1" applyFill="1" applyBorder="1"/>
    <xf numFmtId="169" fontId="34" fillId="0" borderId="148" xfId="0" applyNumberFormat="1" applyFont="1" applyFill="1" applyBorder="1"/>
    <xf numFmtId="169" fontId="34" fillId="0" borderId="149" xfId="0" applyNumberFormat="1" applyFont="1" applyFill="1" applyBorder="1"/>
    <xf numFmtId="0" fontId="41" fillId="0" borderId="147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3" fontId="71" fillId="0" borderId="139" xfId="0" applyNumberFormat="1" applyFont="1" applyBorder="1" applyAlignment="1">
      <alignment horizontal="right"/>
    </xf>
    <xf numFmtId="166" fontId="71" fillId="0" borderId="139" xfId="0" applyNumberFormat="1" applyFont="1" applyBorder="1" applyAlignment="1">
      <alignment horizontal="right"/>
    </xf>
    <xf numFmtId="166" fontId="71" fillId="0" borderId="154" xfId="0" applyNumberFormat="1" applyFont="1" applyBorder="1" applyAlignment="1">
      <alignment horizontal="right"/>
    </xf>
    <xf numFmtId="3" fontId="5" fillId="0" borderId="139" xfId="0" applyNumberFormat="1" applyFont="1" applyBorder="1" applyAlignment="1">
      <alignment horizontal="right"/>
    </xf>
    <xf numFmtId="166" fontId="5" fillId="0" borderId="139" xfId="0" applyNumberFormat="1" applyFont="1" applyBorder="1" applyAlignment="1">
      <alignment horizontal="right"/>
    </xf>
    <xf numFmtId="166" fontId="5" fillId="0" borderId="154" xfId="0" applyNumberFormat="1" applyFont="1" applyBorder="1" applyAlignment="1">
      <alignment horizontal="right"/>
    </xf>
    <xf numFmtId="177" fontId="5" fillId="0" borderId="139" xfId="0" applyNumberFormat="1" applyFont="1" applyBorder="1" applyAlignment="1">
      <alignment horizontal="right"/>
    </xf>
    <xf numFmtId="4" fontId="5" fillId="0" borderId="139" xfId="0" applyNumberFormat="1" applyFont="1" applyBorder="1" applyAlignment="1">
      <alignment horizontal="right"/>
    </xf>
    <xf numFmtId="3" fontId="5" fillId="0" borderId="139" xfId="0" applyNumberFormat="1" applyFont="1" applyBorder="1"/>
    <xf numFmtId="166" fontId="71" fillId="0" borderId="19" xfId="0" applyNumberFormat="1" applyFont="1" applyBorder="1" applyAlignment="1">
      <alignment horizontal="right"/>
    </xf>
    <xf numFmtId="166" fontId="5" fillId="0" borderId="19" xfId="0" applyNumberFormat="1" applyFont="1" applyBorder="1" applyAlignment="1">
      <alignment horizontal="right"/>
    </xf>
    <xf numFmtId="3" fontId="71" fillId="0" borderId="139" xfId="0" applyNumberFormat="1" applyFont="1" applyBorder="1"/>
    <xf numFmtId="166" fontId="71" fillId="0" borderId="139" xfId="0" applyNumberFormat="1" applyFont="1" applyBorder="1"/>
    <xf numFmtId="166" fontId="71" fillId="0" borderId="154" xfId="0" applyNumberFormat="1" applyFont="1" applyBorder="1"/>
    <xf numFmtId="166" fontId="72" fillId="0" borderId="154" xfId="0" applyNumberFormat="1" applyFont="1" applyBorder="1" applyAlignment="1">
      <alignment horizontal="right"/>
    </xf>
    <xf numFmtId="166" fontId="72" fillId="0" borderId="19" xfId="0" applyNumberFormat="1" applyFont="1" applyBorder="1" applyAlignment="1">
      <alignment horizontal="right"/>
    </xf>
    <xf numFmtId="166" fontId="71" fillId="0" borderId="19" xfId="0" applyNumberFormat="1" applyFont="1" applyBorder="1"/>
    <xf numFmtId="3" fontId="34" fillId="0" borderId="139" xfId="0" applyNumberFormat="1" applyFont="1" applyBorder="1"/>
    <xf numFmtId="166" fontId="34" fillId="0" borderId="139" xfId="0" applyNumberFormat="1" applyFont="1" applyBorder="1"/>
    <xf numFmtId="166" fontId="34" fillId="0" borderId="154" xfId="0" applyNumberFormat="1" applyFont="1" applyBorder="1"/>
    <xf numFmtId="0" fontId="5" fillId="0" borderId="139" xfId="0" applyFont="1" applyBorder="1"/>
    <xf numFmtId="166" fontId="34" fillId="0" borderId="19" xfId="0" applyNumberFormat="1" applyFont="1" applyBorder="1"/>
    <xf numFmtId="3" fontId="34" fillId="0" borderId="139" xfId="0" applyNumberFormat="1" applyFont="1" applyBorder="1" applyAlignment="1">
      <alignment horizontal="right"/>
    </xf>
    <xf numFmtId="3" fontId="34" fillId="0" borderId="0" xfId="0" applyNumberFormat="1" applyFont="1" applyBorder="1"/>
    <xf numFmtId="166" fontId="34" fillId="0" borderId="0" xfId="0" applyNumberFormat="1" applyFont="1" applyBorder="1"/>
    <xf numFmtId="3" fontId="71" fillId="0" borderId="0" xfId="0" applyNumberFormat="1" applyFont="1" applyBorder="1" applyAlignment="1">
      <alignment horizontal="right"/>
    </xf>
    <xf numFmtId="166" fontId="71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3" fontId="71" fillId="0" borderId="0" xfId="0" applyNumberFormat="1" applyFont="1" applyBorder="1"/>
    <xf numFmtId="166" fontId="71" fillId="0" borderId="0" xfId="0" applyNumberFormat="1" applyFont="1" applyBorder="1"/>
    <xf numFmtId="49" fontId="3" fillId="0" borderId="102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4" fillId="0" borderId="108" xfId="0" applyNumberFormat="1" applyFont="1" applyBorder="1"/>
    <xf numFmtId="166" fontId="34" fillId="0" borderId="108" xfId="0" applyNumberFormat="1" applyFont="1" applyBorder="1"/>
    <xf numFmtId="166" fontId="34" fillId="0" borderId="89" xfId="0" applyNumberFormat="1" applyFont="1" applyBorder="1"/>
    <xf numFmtId="3" fontId="71" fillId="0" borderId="108" xfId="0" applyNumberFormat="1" applyFont="1" applyBorder="1" applyAlignment="1">
      <alignment horizontal="right"/>
    </xf>
    <xf numFmtId="166" fontId="71" fillId="0" borderId="108" xfId="0" applyNumberFormat="1" applyFont="1" applyBorder="1" applyAlignment="1">
      <alignment horizontal="right"/>
    </xf>
    <xf numFmtId="166" fontId="71" fillId="0" borderId="89" xfId="0" applyNumberFormat="1" applyFont="1" applyBorder="1" applyAlignment="1">
      <alignment horizontal="right"/>
    </xf>
    <xf numFmtId="3" fontId="5" fillId="0" borderId="108" xfId="0" applyNumberFormat="1" applyFont="1" applyBorder="1" applyAlignment="1">
      <alignment horizontal="right"/>
    </xf>
    <xf numFmtId="166" fontId="5" fillId="0" borderId="108" xfId="0" applyNumberFormat="1" applyFont="1" applyBorder="1" applyAlignment="1">
      <alignment horizontal="right"/>
    </xf>
    <xf numFmtId="166" fontId="5" fillId="0" borderId="89" xfId="0" applyNumberFormat="1" applyFont="1" applyBorder="1" applyAlignment="1">
      <alignment horizontal="right"/>
    </xf>
    <xf numFmtId="177" fontId="5" fillId="0" borderId="108" xfId="0" applyNumberFormat="1" applyFont="1" applyBorder="1" applyAlignment="1">
      <alignment horizontal="right"/>
    </xf>
    <xf numFmtId="4" fontId="5" fillId="0" borderId="108" xfId="0" applyNumberFormat="1" applyFont="1" applyBorder="1" applyAlignment="1">
      <alignment horizontal="right"/>
    </xf>
    <xf numFmtId="0" fontId="5" fillId="0" borderId="108" xfId="0" applyFont="1" applyBorder="1"/>
    <xf numFmtId="3" fontId="5" fillId="0" borderId="108" xfId="0" applyNumberFormat="1" applyFont="1" applyBorder="1"/>
    <xf numFmtId="49" fontId="3" fillId="0" borderId="153" xfId="0" applyNumberFormat="1" applyFont="1" applyBorder="1" applyAlignment="1">
      <alignment horizontal="center"/>
    </xf>
    <xf numFmtId="3" fontId="34" fillId="0" borderId="155" xfId="0" applyNumberFormat="1" applyFont="1" applyBorder="1"/>
    <xf numFmtId="166" fontId="34" fillId="0" borderId="155" xfId="0" applyNumberFormat="1" applyFont="1" applyBorder="1"/>
    <xf numFmtId="166" fontId="34" fillId="0" borderId="156" xfId="0" applyNumberFormat="1" applyFont="1" applyBorder="1"/>
    <xf numFmtId="3" fontId="71" fillId="0" borderId="155" xfId="0" applyNumberFormat="1" applyFont="1" applyBorder="1" applyAlignment="1">
      <alignment horizontal="right"/>
    </xf>
    <xf numFmtId="166" fontId="71" fillId="0" borderId="155" xfId="0" applyNumberFormat="1" applyFont="1" applyBorder="1" applyAlignment="1">
      <alignment horizontal="right"/>
    </xf>
    <xf numFmtId="166" fontId="71" fillId="0" borderId="156" xfId="0" applyNumberFormat="1" applyFont="1" applyBorder="1" applyAlignment="1">
      <alignment horizontal="right"/>
    </xf>
    <xf numFmtId="3" fontId="5" fillId="0" borderId="155" xfId="0" applyNumberFormat="1" applyFont="1" applyBorder="1" applyAlignment="1">
      <alignment horizontal="right"/>
    </xf>
    <xf numFmtId="166" fontId="5" fillId="0" borderId="155" xfId="0" applyNumberFormat="1" applyFont="1" applyBorder="1" applyAlignment="1">
      <alignment horizontal="right"/>
    </xf>
    <xf numFmtId="166" fontId="5" fillId="0" borderId="156" xfId="0" applyNumberFormat="1" applyFont="1" applyBorder="1" applyAlignment="1">
      <alignment horizontal="right"/>
    </xf>
    <xf numFmtId="177" fontId="5" fillId="0" borderId="155" xfId="0" applyNumberFormat="1" applyFont="1" applyBorder="1" applyAlignment="1">
      <alignment horizontal="right"/>
    </xf>
    <xf numFmtId="4" fontId="5" fillId="0" borderId="155" xfId="0" applyNumberFormat="1" applyFont="1" applyBorder="1" applyAlignment="1">
      <alignment horizontal="right"/>
    </xf>
    <xf numFmtId="0" fontId="5" fillId="0" borderId="155" xfId="0" applyFont="1" applyBorder="1"/>
    <xf numFmtId="3" fontId="5" fillId="0" borderId="155" xfId="0" applyNumberFormat="1" applyFont="1" applyBorder="1"/>
    <xf numFmtId="3" fontId="5" fillId="0" borderId="89" xfId="0" applyNumberFormat="1" applyFont="1" applyBorder="1"/>
    <xf numFmtId="3" fontId="5" fillId="0" borderId="154" xfId="0" applyNumberFormat="1" applyFont="1" applyBorder="1"/>
    <xf numFmtId="3" fontId="5" fillId="0" borderId="19" xfId="0" applyNumberFormat="1" applyFont="1" applyBorder="1"/>
    <xf numFmtId="3" fontId="5" fillId="0" borderId="156" xfId="0" applyNumberFormat="1" applyFont="1" applyBorder="1"/>
    <xf numFmtId="3" fontId="11" fillId="0" borderId="102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39" xfId="0" applyNumberFormat="1" applyFont="1" applyBorder="1"/>
    <xf numFmtId="9" fontId="34" fillId="0" borderId="0" xfId="0" applyNumberFormat="1" applyFont="1" applyBorder="1"/>
    <xf numFmtId="3" fontId="34" fillId="0" borderId="138" xfId="0" applyNumberFormat="1" applyFont="1" applyBorder="1"/>
    <xf numFmtId="3" fontId="34" fillId="0" borderId="18" xfId="0" applyNumberFormat="1" applyFont="1" applyBorder="1"/>
    <xf numFmtId="3" fontId="34" fillId="0" borderId="69" xfId="0" applyNumberFormat="1" applyFont="1" applyBorder="1"/>
    <xf numFmtId="9" fontId="34" fillId="0" borderId="108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57" xfId="0" applyNumberFormat="1" applyFont="1" applyBorder="1"/>
    <xf numFmtId="9" fontId="34" fillId="0" borderId="155" xfId="0" applyNumberFormat="1" applyFont="1" applyBorder="1"/>
    <xf numFmtId="3" fontId="11" fillId="0" borderId="153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5" xfId="76" applyNumberFormat="1" applyFont="1" applyFill="1" applyBorder="1" applyAlignment="1">
      <alignment horizontal="center" vertical="center"/>
    </xf>
    <xf numFmtId="3" fontId="33" fillId="2" borderId="120" xfId="76" applyNumberFormat="1" applyFont="1" applyFill="1" applyBorder="1" applyAlignment="1">
      <alignment horizontal="center" vertical="center"/>
    </xf>
    <xf numFmtId="0" fontId="31" fillId="0" borderId="27" xfId="76" applyFont="1" applyFill="1" applyBorder="1"/>
    <xf numFmtId="0" fontId="31" fillId="0" borderId="150" xfId="76" applyFont="1" applyFill="1" applyBorder="1"/>
    <xf numFmtId="0" fontId="31" fillId="0" borderId="147" xfId="76" applyFont="1" applyFill="1" applyBorder="1"/>
    <xf numFmtId="0" fontId="31" fillId="0" borderId="63" xfId="76" applyFont="1" applyFill="1" applyBorder="1"/>
    <xf numFmtId="0" fontId="31" fillId="0" borderId="109" xfId="76" applyFont="1" applyFill="1" applyBorder="1"/>
    <xf numFmtId="0" fontId="31" fillId="0" borderId="158" xfId="76" applyFont="1" applyFill="1" applyBorder="1"/>
    <xf numFmtId="0" fontId="33" fillId="2" borderId="103" xfId="76" applyNumberFormat="1" applyFont="1" applyFill="1" applyBorder="1" applyAlignment="1">
      <alignment horizontal="left"/>
    </xf>
    <xf numFmtId="0" fontId="33" fillId="2" borderId="159" xfId="76" applyNumberFormat="1" applyFont="1" applyFill="1" applyBorder="1" applyAlignment="1">
      <alignment horizontal="left"/>
    </xf>
    <xf numFmtId="3" fontId="31" fillId="0" borderId="27" xfId="76" applyNumberFormat="1" applyFont="1" applyFill="1" applyBorder="1"/>
    <xf numFmtId="3" fontId="31" fillId="0" borderId="32" xfId="76" applyNumberFormat="1" applyFont="1" applyFill="1" applyBorder="1"/>
    <xf numFmtId="3" fontId="31" fillId="0" borderId="150" xfId="76" applyNumberFormat="1" applyFont="1" applyFill="1" applyBorder="1"/>
    <xf numFmtId="3" fontId="31" fillId="0" borderId="151" xfId="76" applyNumberFormat="1" applyFont="1" applyFill="1" applyBorder="1"/>
    <xf numFmtId="3" fontId="31" fillId="0" borderId="147" xfId="76" applyNumberFormat="1" applyFont="1" applyFill="1" applyBorder="1"/>
    <xf numFmtId="3" fontId="31" fillId="0" borderId="148" xfId="76" applyNumberFormat="1" applyFont="1" applyFill="1" applyBorder="1"/>
    <xf numFmtId="9" fontId="31" fillId="0" borderId="63" xfId="76" applyNumberFormat="1" applyFont="1" applyFill="1" applyBorder="1"/>
    <xf numFmtId="9" fontId="31" fillId="0" borderId="109" xfId="76" applyNumberFormat="1" applyFont="1" applyFill="1" applyBorder="1"/>
    <xf numFmtId="9" fontId="31" fillId="0" borderId="158" xfId="76" applyNumberFormat="1" applyFont="1" applyFill="1" applyBorder="1"/>
    <xf numFmtId="0" fontId="33" fillId="2" borderId="140" xfId="76" applyNumberFormat="1" applyFont="1" applyFill="1" applyBorder="1" applyAlignment="1">
      <alignment horizontal="left"/>
    </xf>
    <xf numFmtId="0" fontId="33" fillId="2" borderId="104" xfId="76" applyNumberFormat="1" applyFont="1" applyFill="1" applyBorder="1" applyAlignment="1">
      <alignment horizontal="left"/>
    </xf>
    <xf numFmtId="3" fontId="31" fillId="0" borderId="28" xfId="76" applyNumberFormat="1" applyFont="1" applyFill="1" applyBorder="1"/>
    <xf numFmtId="3" fontId="31" fillId="0" borderId="152" xfId="76" applyNumberFormat="1" applyFont="1" applyFill="1" applyBorder="1"/>
    <xf numFmtId="3" fontId="31" fillId="0" borderId="149" xfId="76" applyNumberFormat="1" applyFont="1" applyFill="1" applyBorder="1"/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31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30"/>
      <tableStyleElement type="headerRow" dxfId="129"/>
      <tableStyleElement type="totalRow" dxfId="128"/>
      <tableStyleElement type="firstColumn" dxfId="127"/>
      <tableStyleElement type="lastColumn" dxfId="126"/>
      <tableStyleElement type="firstRowStripe" dxfId="125"/>
      <tableStyleElement type="firstColumnStripe" dxfId="124"/>
    </tableStyle>
    <tableStyle name="TableStyleMedium2 2" pivot="0" count="7" xr9:uid="{00000000-0011-0000-FFFF-FFFF01000000}">
      <tableStyleElement type="wholeTable" dxfId="123"/>
      <tableStyleElement type="headerRow" dxfId="122"/>
      <tableStyleElement type="totalRow" dxfId="121"/>
      <tableStyleElement type="firstColumn" dxfId="120"/>
      <tableStyleElement type="lastColumn" dxfId="119"/>
      <tableStyleElement type="firstRowStripe" dxfId="118"/>
      <tableStyleElement type="firstColumnStripe" dxfId="117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0.538305922006451</c:v>
                </c:pt>
                <c:pt idx="1">
                  <c:v>0.52312102035696628</c:v>
                </c:pt>
                <c:pt idx="2">
                  <c:v>0.7404359641118351</c:v>
                </c:pt>
                <c:pt idx="3">
                  <c:v>0.60025737677683322</c:v>
                </c:pt>
                <c:pt idx="4">
                  <c:v>0.61377982231574268</c:v>
                </c:pt>
                <c:pt idx="5">
                  <c:v>0.6340762832400294</c:v>
                </c:pt>
                <c:pt idx="6">
                  <c:v>0.65199467769646569</c:v>
                </c:pt>
                <c:pt idx="7">
                  <c:v>0.69535947106379881</c:v>
                </c:pt>
                <c:pt idx="8">
                  <c:v>0.69517486093865988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ALOS!$E$33:$E$41</c:f>
              <c:numCache>
                <c:formatCode>0%</c:formatCode>
                <c:ptCount val="9"/>
                <c:pt idx="0">
                  <c:v>0.91435562805872761</c:v>
                </c:pt>
                <c:pt idx="1">
                  <c:v>0.85663224781572678</c:v>
                </c:pt>
                <c:pt idx="2">
                  <c:v>0.82283653846153848</c:v>
                </c:pt>
                <c:pt idx="3">
                  <c:v>0.83717415942576501</c:v>
                </c:pt>
                <c:pt idx="4">
                  <c:v>0.83675918979744934</c:v>
                </c:pt>
                <c:pt idx="5">
                  <c:v>0.82795963573714004</c:v>
                </c:pt>
                <c:pt idx="6">
                  <c:v>0.83814102564102566</c:v>
                </c:pt>
                <c:pt idx="7">
                  <c:v>0.83430765203734403</c:v>
                </c:pt>
                <c:pt idx="8">
                  <c:v>0.82296463976270395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>
          <a:extLst>
            <a:ext uri="{FF2B5EF4-FFF2-40B4-BE49-F238E27FC236}">
              <a16:creationId xmlns:a16="http://schemas.microsoft.com/office/drawing/2014/main" id="{00000000-0008-0000-2B00-000056BC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1" totalsRowShown="0" headerRowDxfId="116" tableBorderDxfId="115">
  <autoFilter ref="A7:S21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114"/>
    <tableColumn id="2" xr3:uid="{00000000-0010-0000-0000-000002000000}" name="popis" dataDxfId="113"/>
    <tableColumn id="3" xr3:uid="{00000000-0010-0000-0000-000003000000}" name="01 uv_sk" dataDxfId="11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11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11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10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97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96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35" totalsRowShown="0">
  <autoFilter ref="C3:S135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247" bestFit="1" customWidth="1"/>
    <col min="2" max="2" width="102.28515625" style="247" bestFit="1" customWidth="1"/>
    <col min="3" max="3" width="16.140625" style="51" hidden="1" customWidth="1"/>
    <col min="4" max="16384" width="8.85546875" style="247"/>
  </cols>
  <sheetData>
    <row r="1" spans="1:3" ht="18.600000000000001" customHeight="1" thickBot="1" x14ac:dyDescent="0.35">
      <c r="A1" s="516" t="s">
        <v>131</v>
      </c>
      <c r="B1" s="516"/>
    </row>
    <row r="2" spans="1:3" ht="14.45" customHeight="1" thickBot="1" x14ac:dyDescent="0.25">
      <c r="A2" s="370" t="s">
        <v>328</v>
      </c>
      <c r="B2" s="50"/>
    </row>
    <row r="3" spans="1:3" ht="14.45" customHeight="1" thickBot="1" x14ac:dyDescent="0.25">
      <c r="A3" s="512" t="s">
        <v>181</v>
      </c>
      <c r="B3" s="513"/>
    </row>
    <row r="4" spans="1:3" ht="14.45" customHeight="1" x14ac:dyDescent="0.2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5" customHeight="1" x14ac:dyDescent="0.2">
      <c r="A5" s="265" t="str">
        <f t="shared" si="0"/>
        <v>HI</v>
      </c>
      <c r="B5" s="179" t="s">
        <v>174</v>
      </c>
      <c r="C5" s="51" t="s">
        <v>135</v>
      </c>
    </row>
    <row r="6" spans="1:3" ht="14.45" customHeight="1" x14ac:dyDescent="0.2">
      <c r="A6" s="266" t="str">
        <f t="shared" si="0"/>
        <v>HI Graf</v>
      </c>
      <c r="B6" s="180" t="s">
        <v>127</v>
      </c>
      <c r="C6" s="51" t="s">
        <v>136</v>
      </c>
    </row>
    <row r="7" spans="1:3" ht="14.45" customHeight="1" x14ac:dyDescent="0.2">
      <c r="A7" s="266" t="str">
        <f t="shared" si="0"/>
        <v>Man Tab</v>
      </c>
      <c r="B7" s="180" t="s">
        <v>330</v>
      </c>
      <c r="C7" s="51" t="s">
        <v>137</v>
      </c>
    </row>
    <row r="8" spans="1:3" ht="14.45" customHeight="1" thickBot="1" x14ac:dyDescent="0.25">
      <c r="A8" s="267" t="str">
        <f t="shared" si="0"/>
        <v>HV</v>
      </c>
      <c r="B8" s="181" t="s">
        <v>61</v>
      </c>
      <c r="C8" s="51" t="s">
        <v>66</v>
      </c>
    </row>
    <row r="9" spans="1:3" ht="14.45" customHeight="1" thickBot="1" x14ac:dyDescent="0.25">
      <c r="A9" s="182"/>
      <c r="B9" s="182"/>
    </row>
    <row r="10" spans="1:3" ht="14.45" customHeight="1" thickBot="1" x14ac:dyDescent="0.25">
      <c r="A10" s="514" t="s">
        <v>132</v>
      </c>
      <c r="B10" s="513"/>
    </row>
    <row r="11" spans="1:3" ht="14.45" customHeight="1" x14ac:dyDescent="0.2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5" customHeight="1" x14ac:dyDescent="0.2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9" customHeight="1" x14ac:dyDescent="0.2">
      <c r="A13" s="266" t="str">
        <f t="shared" si="2"/>
        <v>LŽ PL</v>
      </c>
      <c r="B13" s="760" t="s">
        <v>205</v>
      </c>
      <c r="C13" s="51" t="s">
        <v>185</v>
      </c>
    </row>
    <row r="14" spans="1:3" ht="14.45" customHeight="1" x14ac:dyDescent="0.2">
      <c r="A14" s="266" t="str">
        <f t="shared" si="2"/>
        <v>LŽ PL Detail</v>
      </c>
      <c r="B14" s="180" t="s">
        <v>1075</v>
      </c>
      <c r="C14" s="51" t="s">
        <v>187</v>
      </c>
    </row>
    <row r="15" spans="1:3" ht="14.45" customHeight="1" x14ac:dyDescent="0.2">
      <c r="A15" s="266" t="str">
        <f t="shared" si="2"/>
        <v>LŽ Statim</v>
      </c>
      <c r="B15" s="397" t="s">
        <v>241</v>
      </c>
      <c r="C15" s="51" t="s">
        <v>251</v>
      </c>
    </row>
    <row r="16" spans="1:3" ht="14.45" customHeight="1" x14ac:dyDescent="0.2">
      <c r="A16" s="266" t="str">
        <f t="shared" si="2"/>
        <v>Léky Recepty</v>
      </c>
      <c r="B16" s="180" t="s">
        <v>176</v>
      </c>
      <c r="C16" s="51" t="s">
        <v>140</v>
      </c>
    </row>
    <row r="17" spans="1:3" ht="14.45" customHeight="1" x14ac:dyDescent="0.2">
      <c r="A17" s="266" t="str">
        <f t="shared" si="2"/>
        <v>LRp Lékaři</v>
      </c>
      <c r="B17" s="180" t="s">
        <v>190</v>
      </c>
      <c r="C17" s="51" t="s">
        <v>191</v>
      </c>
    </row>
    <row r="18" spans="1:3" ht="14.45" customHeight="1" x14ac:dyDescent="0.2">
      <c r="A18" s="266" t="str">
        <f t="shared" si="2"/>
        <v>LRp Detail</v>
      </c>
      <c r="B18" s="180" t="s">
        <v>1696</v>
      </c>
      <c r="C18" s="51" t="s">
        <v>141</v>
      </c>
    </row>
    <row r="19" spans="1:3" ht="28.9" customHeight="1" x14ac:dyDescent="0.2">
      <c r="A19" s="266" t="str">
        <f t="shared" si="2"/>
        <v>LRp PL</v>
      </c>
      <c r="B19" s="760" t="s">
        <v>1697</v>
      </c>
      <c r="C19" s="51" t="s">
        <v>186</v>
      </c>
    </row>
    <row r="20" spans="1:3" ht="14.45" customHeight="1" x14ac:dyDescent="0.2">
      <c r="A20" s="266" t="str">
        <f>HYPERLINK("#'"&amp;C20&amp;"'!A1",C20)</f>
        <v>LRp PL Detail</v>
      </c>
      <c r="B20" s="180" t="s">
        <v>1750</v>
      </c>
      <c r="C20" s="51" t="s">
        <v>188</v>
      </c>
    </row>
    <row r="21" spans="1:3" ht="14.45" customHeight="1" x14ac:dyDescent="0.2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5" customHeight="1" x14ac:dyDescent="0.2">
      <c r="A22" s="266" t="str">
        <f t="shared" si="2"/>
        <v>MŽ Detail</v>
      </c>
      <c r="B22" s="180" t="s">
        <v>2347</v>
      </c>
      <c r="C22" s="51" t="s">
        <v>143</v>
      </c>
    </row>
    <row r="23" spans="1:3" ht="14.45" customHeight="1" thickBot="1" x14ac:dyDescent="0.2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5" customHeight="1" thickBot="1" x14ac:dyDescent="0.25">
      <c r="A24" s="183"/>
      <c r="B24" s="183"/>
    </row>
    <row r="25" spans="1:3" ht="14.45" customHeight="1" thickBot="1" x14ac:dyDescent="0.25">
      <c r="A25" s="515" t="s">
        <v>133</v>
      </c>
      <c r="B25" s="513"/>
    </row>
    <row r="26" spans="1:3" ht="14.45" customHeight="1" x14ac:dyDescent="0.2">
      <c r="A26" s="269" t="str">
        <f t="shared" ref="A26:A37" si="4">HYPERLINK("#'"&amp;C26&amp;"'!A1",C26)</f>
        <v>ZV Vykáz.-A</v>
      </c>
      <c r="B26" s="179" t="s">
        <v>2373</v>
      </c>
      <c r="C26" s="51" t="s">
        <v>152</v>
      </c>
    </row>
    <row r="27" spans="1:3" ht="14.45" customHeight="1" x14ac:dyDescent="0.2">
      <c r="A27" s="266" t="str">
        <f t="shared" ref="A27" si="5">HYPERLINK("#'"&amp;C27&amp;"'!A1",C27)</f>
        <v>ZV Vykáz.-A Lékaři</v>
      </c>
      <c r="B27" s="180" t="s">
        <v>2384</v>
      </c>
      <c r="C27" s="51" t="s">
        <v>254</v>
      </c>
    </row>
    <row r="28" spans="1:3" ht="14.45" customHeight="1" x14ac:dyDescent="0.2">
      <c r="A28" s="266" t="str">
        <f t="shared" si="4"/>
        <v>ZV Vykáz.-A Detail</v>
      </c>
      <c r="B28" s="180" t="s">
        <v>2453</v>
      </c>
      <c r="C28" s="51" t="s">
        <v>153</v>
      </c>
    </row>
    <row r="29" spans="1:3" ht="14.45" customHeight="1" x14ac:dyDescent="0.25">
      <c r="A29" s="431" t="str">
        <f>HYPERLINK("#'"&amp;C29&amp;"'!A1",C29)</f>
        <v>ZV Vykáz.-A Det.Lék.</v>
      </c>
      <c r="B29" s="180" t="s">
        <v>2454</v>
      </c>
      <c r="C29" s="51" t="s">
        <v>261</v>
      </c>
    </row>
    <row r="30" spans="1:3" ht="14.45" customHeight="1" x14ac:dyDescent="0.2">
      <c r="A30" s="266" t="str">
        <f t="shared" si="4"/>
        <v>ZV Vykáz.-H</v>
      </c>
      <c r="B30" s="180" t="s">
        <v>156</v>
      </c>
      <c r="C30" s="51" t="s">
        <v>154</v>
      </c>
    </row>
    <row r="31" spans="1:3" ht="14.45" customHeight="1" x14ac:dyDescent="0.2">
      <c r="A31" s="266" t="str">
        <f t="shared" si="4"/>
        <v>ZV Vykáz.-H Detail</v>
      </c>
      <c r="B31" s="180" t="s">
        <v>2648</v>
      </c>
      <c r="C31" s="51" t="s">
        <v>155</v>
      </c>
    </row>
    <row r="32" spans="1:3" ht="14.45" customHeight="1" x14ac:dyDescent="0.2">
      <c r="A32" s="269" t="str">
        <f t="shared" si="4"/>
        <v>CaseMix</v>
      </c>
      <c r="B32" s="180" t="s">
        <v>134</v>
      </c>
      <c r="C32" s="51" t="s">
        <v>145</v>
      </c>
    </row>
    <row r="33" spans="1:3" ht="14.45" customHeight="1" x14ac:dyDescent="0.2">
      <c r="A33" s="266" t="str">
        <f t="shared" si="4"/>
        <v>ALOS</v>
      </c>
      <c r="B33" s="180" t="s">
        <v>114</v>
      </c>
      <c r="C33" s="51" t="s">
        <v>85</v>
      </c>
    </row>
    <row r="34" spans="1:3" ht="14.45" customHeight="1" x14ac:dyDescent="0.2">
      <c r="A34" s="266" t="str">
        <f t="shared" si="4"/>
        <v>Total</v>
      </c>
      <c r="B34" s="180" t="s">
        <v>2734</v>
      </c>
      <c r="C34" s="51" t="s">
        <v>146</v>
      </c>
    </row>
    <row r="35" spans="1:3" ht="14.45" customHeight="1" x14ac:dyDescent="0.2">
      <c r="A35" s="266" t="str">
        <f t="shared" si="4"/>
        <v>ZV Vyžád.</v>
      </c>
      <c r="B35" s="180" t="s">
        <v>157</v>
      </c>
      <c r="C35" s="51" t="s">
        <v>149</v>
      </c>
    </row>
    <row r="36" spans="1:3" ht="14.45" customHeight="1" x14ac:dyDescent="0.2">
      <c r="A36" s="266" t="str">
        <f t="shared" si="4"/>
        <v>ZV Vyžád. Detail</v>
      </c>
      <c r="B36" s="180" t="s">
        <v>3333</v>
      </c>
      <c r="C36" s="51" t="s">
        <v>148</v>
      </c>
    </row>
    <row r="37" spans="1:3" ht="14.45" customHeight="1" x14ac:dyDescent="0.2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F546D353-6844-4AD7-85BE-BF97BFFA0439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3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247" bestFit="1" customWidth="1"/>
    <col min="2" max="2" width="8.85546875" style="247" bestFit="1" customWidth="1"/>
    <col min="3" max="3" width="7" style="247" bestFit="1" customWidth="1"/>
    <col min="4" max="4" width="53.42578125" style="247" bestFit="1" customWidth="1"/>
    <col min="5" max="5" width="28.42578125" style="247" bestFit="1" customWidth="1"/>
    <col min="6" max="6" width="6.7109375" style="328" customWidth="1"/>
    <col min="7" max="7" width="10" style="328" customWidth="1"/>
    <col min="8" max="8" width="6.7109375" style="331" bestFit="1" customWidth="1"/>
    <col min="9" max="9" width="6.7109375" style="328" customWidth="1"/>
    <col min="10" max="10" width="10.85546875" style="328" customWidth="1"/>
    <col min="11" max="11" width="6.7109375" style="331" bestFit="1" customWidth="1"/>
    <col min="12" max="12" width="6.7109375" style="328" customWidth="1"/>
    <col min="13" max="13" width="10.85546875" style="328" customWidth="1"/>
    <col min="14" max="16384" width="8.85546875" style="247"/>
  </cols>
  <sheetData>
    <row r="1" spans="1:13" ht="18.600000000000001" customHeight="1" thickBot="1" x14ac:dyDescent="0.35">
      <c r="A1" s="555" t="s">
        <v>1075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16"/>
      <c r="M1" s="516"/>
    </row>
    <row r="2" spans="1:13" ht="14.45" customHeight="1" thickBot="1" x14ac:dyDescent="0.25">
      <c r="A2" s="370" t="s">
        <v>328</v>
      </c>
      <c r="B2" s="327"/>
      <c r="C2" s="327"/>
      <c r="D2" s="327"/>
      <c r="E2" s="327"/>
      <c r="F2" s="335"/>
      <c r="G2" s="335"/>
      <c r="H2" s="336"/>
      <c r="I2" s="335"/>
      <c r="J2" s="335"/>
      <c r="K2" s="336"/>
      <c r="L2" s="335"/>
    </row>
    <row r="3" spans="1:13" ht="14.45" customHeight="1" thickBot="1" x14ac:dyDescent="0.25">
      <c r="E3" s="104" t="s">
        <v>158</v>
      </c>
      <c r="F3" s="47">
        <f>SUBTOTAL(9,F6:F1048576)</f>
        <v>85.1</v>
      </c>
      <c r="G3" s="47">
        <f>SUBTOTAL(9,G6:G1048576)</f>
        <v>18236.370999999999</v>
      </c>
      <c r="H3" s="48">
        <f>IF(M3=0,0,G3/M3)</f>
        <v>0.31613641112592433</v>
      </c>
      <c r="I3" s="47">
        <f>SUBTOTAL(9,I6:I1048576)</f>
        <v>128.60000000000002</v>
      </c>
      <c r="J3" s="47">
        <f>SUBTOTAL(9,J6:J1048576)</f>
        <v>39448.762246913582</v>
      </c>
      <c r="K3" s="48">
        <f>IF(M3=0,0,J3/M3)</f>
        <v>0.68386358887407561</v>
      </c>
      <c r="L3" s="47">
        <f>SUBTOTAL(9,L6:L1048576)</f>
        <v>213.70000000000002</v>
      </c>
      <c r="M3" s="49">
        <f>SUBTOTAL(9,M6:M1048576)</f>
        <v>57685.133246913589</v>
      </c>
    </row>
    <row r="4" spans="1:13" ht="14.45" customHeight="1" thickBot="1" x14ac:dyDescent="0.25">
      <c r="A4" s="45"/>
      <c r="B4" s="45"/>
      <c r="C4" s="45"/>
      <c r="D4" s="45"/>
      <c r="E4" s="46"/>
      <c r="F4" s="559" t="s">
        <v>160</v>
      </c>
      <c r="G4" s="560"/>
      <c r="H4" s="561"/>
      <c r="I4" s="562" t="s">
        <v>159</v>
      </c>
      <c r="J4" s="560"/>
      <c r="K4" s="561"/>
      <c r="L4" s="563" t="s">
        <v>3</v>
      </c>
      <c r="M4" s="564"/>
    </row>
    <row r="5" spans="1:13" ht="14.45" customHeight="1" thickBot="1" x14ac:dyDescent="0.25">
      <c r="A5" s="743" t="s">
        <v>161</v>
      </c>
      <c r="B5" s="761" t="s">
        <v>162</v>
      </c>
      <c r="C5" s="761" t="s">
        <v>89</v>
      </c>
      <c r="D5" s="761" t="s">
        <v>163</v>
      </c>
      <c r="E5" s="761" t="s">
        <v>164</v>
      </c>
      <c r="F5" s="762" t="s">
        <v>28</v>
      </c>
      <c r="G5" s="762" t="s">
        <v>14</v>
      </c>
      <c r="H5" s="745" t="s">
        <v>165</v>
      </c>
      <c r="I5" s="744" t="s">
        <v>28</v>
      </c>
      <c r="J5" s="762" t="s">
        <v>14</v>
      </c>
      <c r="K5" s="745" t="s">
        <v>165</v>
      </c>
      <c r="L5" s="744" t="s">
        <v>28</v>
      </c>
      <c r="M5" s="763" t="s">
        <v>14</v>
      </c>
    </row>
    <row r="6" spans="1:13" ht="14.45" customHeight="1" x14ac:dyDescent="0.2">
      <c r="A6" s="722" t="s">
        <v>601</v>
      </c>
      <c r="B6" s="723" t="s">
        <v>995</v>
      </c>
      <c r="C6" s="723" t="s">
        <v>996</v>
      </c>
      <c r="D6" s="723" t="s">
        <v>997</v>
      </c>
      <c r="E6" s="723" t="s">
        <v>998</v>
      </c>
      <c r="F6" s="727">
        <v>1</v>
      </c>
      <c r="G6" s="727">
        <v>409.01</v>
      </c>
      <c r="H6" s="747">
        <v>1</v>
      </c>
      <c r="I6" s="727"/>
      <c r="J6" s="727"/>
      <c r="K6" s="747">
        <v>0</v>
      </c>
      <c r="L6" s="727">
        <v>1</v>
      </c>
      <c r="M6" s="728">
        <v>409.01</v>
      </c>
    </row>
    <row r="7" spans="1:13" ht="14.45" customHeight="1" x14ac:dyDescent="0.2">
      <c r="A7" s="729" t="s">
        <v>606</v>
      </c>
      <c r="B7" s="730" t="s">
        <v>995</v>
      </c>
      <c r="C7" s="730" t="s">
        <v>996</v>
      </c>
      <c r="D7" s="730" t="s">
        <v>997</v>
      </c>
      <c r="E7" s="730" t="s">
        <v>998</v>
      </c>
      <c r="F7" s="734">
        <v>2</v>
      </c>
      <c r="G7" s="734">
        <v>825.67000000000007</v>
      </c>
      <c r="H7" s="748">
        <v>1</v>
      </c>
      <c r="I7" s="734"/>
      <c r="J7" s="734"/>
      <c r="K7" s="748">
        <v>0</v>
      </c>
      <c r="L7" s="734">
        <v>2</v>
      </c>
      <c r="M7" s="735">
        <v>825.67000000000007</v>
      </c>
    </row>
    <row r="8" spans="1:13" ht="14.45" customHeight="1" x14ac:dyDescent="0.2">
      <c r="A8" s="729" t="s">
        <v>606</v>
      </c>
      <c r="B8" s="730" t="s">
        <v>999</v>
      </c>
      <c r="C8" s="730" t="s">
        <v>1000</v>
      </c>
      <c r="D8" s="730" t="s">
        <v>697</v>
      </c>
      <c r="E8" s="730" t="s">
        <v>698</v>
      </c>
      <c r="F8" s="734"/>
      <c r="G8" s="734"/>
      <c r="H8" s="748">
        <v>0</v>
      </c>
      <c r="I8" s="734">
        <v>2</v>
      </c>
      <c r="J8" s="734">
        <v>1435.78</v>
      </c>
      <c r="K8" s="748">
        <v>1</v>
      </c>
      <c r="L8" s="734">
        <v>2</v>
      </c>
      <c r="M8" s="735">
        <v>1435.78</v>
      </c>
    </row>
    <row r="9" spans="1:13" ht="14.45" customHeight="1" x14ac:dyDescent="0.2">
      <c r="A9" s="729" t="s">
        <v>609</v>
      </c>
      <c r="B9" s="730" t="s">
        <v>1001</v>
      </c>
      <c r="C9" s="730" t="s">
        <v>1002</v>
      </c>
      <c r="D9" s="730" t="s">
        <v>860</v>
      </c>
      <c r="E9" s="730" t="s">
        <v>861</v>
      </c>
      <c r="F9" s="734">
        <v>22</v>
      </c>
      <c r="G9" s="734">
        <v>484</v>
      </c>
      <c r="H9" s="748">
        <v>1</v>
      </c>
      <c r="I9" s="734"/>
      <c r="J9" s="734"/>
      <c r="K9" s="748">
        <v>0</v>
      </c>
      <c r="L9" s="734">
        <v>22</v>
      </c>
      <c r="M9" s="735">
        <v>484</v>
      </c>
    </row>
    <row r="10" spans="1:13" ht="14.45" customHeight="1" x14ac:dyDescent="0.2">
      <c r="A10" s="729" t="s">
        <v>609</v>
      </c>
      <c r="B10" s="730" t="s">
        <v>1001</v>
      </c>
      <c r="C10" s="730" t="s">
        <v>1003</v>
      </c>
      <c r="D10" s="730" t="s">
        <v>1004</v>
      </c>
      <c r="E10" s="730" t="s">
        <v>861</v>
      </c>
      <c r="F10" s="734">
        <v>30</v>
      </c>
      <c r="G10" s="734">
        <v>2154.02</v>
      </c>
      <c r="H10" s="748">
        <v>1</v>
      </c>
      <c r="I10" s="734"/>
      <c r="J10" s="734"/>
      <c r="K10" s="748">
        <v>0</v>
      </c>
      <c r="L10" s="734">
        <v>30</v>
      </c>
      <c r="M10" s="735">
        <v>2154.02</v>
      </c>
    </row>
    <row r="11" spans="1:13" ht="14.45" customHeight="1" x14ac:dyDescent="0.2">
      <c r="A11" s="729" t="s">
        <v>609</v>
      </c>
      <c r="B11" s="730" t="s">
        <v>1005</v>
      </c>
      <c r="C11" s="730" t="s">
        <v>1006</v>
      </c>
      <c r="D11" s="730" t="s">
        <v>850</v>
      </c>
      <c r="E11" s="730" t="s">
        <v>1007</v>
      </c>
      <c r="F11" s="734"/>
      <c r="G11" s="734"/>
      <c r="H11" s="748">
        <v>0</v>
      </c>
      <c r="I11" s="734">
        <v>4</v>
      </c>
      <c r="J11" s="734">
        <v>2802.28</v>
      </c>
      <c r="K11" s="748">
        <v>1</v>
      </c>
      <c r="L11" s="734">
        <v>4</v>
      </c>
      <c r="M11" s="735">
        <v>2802.28</v>
      </c>
    </row>
    <row r="12" spans="1:13" ht="14.45" customHeight="1" x14ac:dyDescent="0.2">
      <c r="A12" s="729" t="s">
        <v>609</v>
      </c>
      <c r="B12" s="730" t="s">
        <v>1005</v>
      </c>
      <c r="C12" s="730" t="s">
        <v>1008</v>
      </c>
      <c r="D12" s="730" t="s">
        <v>850</v>
      </c>
      <c r="E12" s="730" t="s">
        <v>1009</v>
      </c>
      <c r="F12" s="734"/>
      <c r="G12" s="734"/>
      <c r="H12" s="748">
        <v>0</v>
      </c>
      <c r="I12" s="734">
        <v>28</v>
      </c>
      <c r="J12" s="734">
        <v>3910.9599999999996</v>
      </c>
      <c r="K12" s="748">
        <v>1</v>
      </c>
      <c r="L12" s="734">
        <v>28</v>
      </c>
      <c r="M12" s="735">
        <v>3910.9599999999996</v>
      </c>
    </row>
    <row r="13" spans="1:13" ht="14.45" customHeight="1" x14ac:dyDescent="0.2">
      <c r="A13" s="729" t="s">
        <v>609</v>
      </c>
      <c r="B13" s="730" t="s">
        <v>1010</v>
      </c>
      <c r="C13" s="730" t="s">
        <v>1011</v>
      </c>
      <c r="D13" s="730" t="s">
        <v>765</v>
      </c>
      <c r="E13" s="730" t="s">
        <v>766</v>
      </c>
      <c r="F13" s="734"/>
      <c r="G13" s="734"/>
      <c r="H13" s="748">
        <v>0</v>
      </c>
      <c r="I13" s="734">
        <v>1</v>
      </c>
      <c r="J13" s="734">
        <v>40.39</v>
      </c>
      <c r="K13" s="748">
        <v>1</v>
      </c>
      <c r="L13" s="734">
        <v>1</v>
      </c>
      <c r="M13" s="735">
        <v>40.39</v>
      </c>
    </row>
    <row r="14" spans="1:13" ht="14.45" customHeight="1" x14ac:dyDescent="0.2">
      <c r="A14" s="729" t="s">
        <v>609</v>
      </c>
      <c r="B14" s="730" t="s">
        <v>1012</v>
      </c>
      <c r="C14" s="730" t="s">
        <v>1013</v>
      </c>
      <c r="D14" s="730" t="s">
        <v>1014</v>
      </c>
      <c r="E14" s="730" t="s">
        <v>1015</v>
      </c>
      <c r="F14" s="734">
        <v>9</v>
      </c>
      <c r="G14" s="734">
        <v>724.63</v>
      </c>
      <c r="H14" s="748">
        <v>1</v>
      </c>
      <c r="I14" s="734"/>
      <c r="J14" s="734"/>
      <c r="K14" s="748">
        <v>0</v>
      </c>
      <c r="L14" s="734">
        <v>9</v>
      </c>
      <c r="M14" s="735">
        <v>724.63</v>
      </c>
    </row>
    <row r="15" spans="1:13" ht="14.45" customHeight="1" x14ac:dyDescent="0.2">
      <c r="A15" s="729" t="s">
        <v>609</v>
      </c>
      <c r="B15" s="730" t="s">
        <v>995</v>
      </c>
      <c r="C15" s="730" t="s">
        <v>996</v>
      </c>
      <c r="D15" s="730" t="s">
        <v>997</v>
      </c>
      <c r="E15" s="730" t="s">
        <v>998</v>
      </c>
      <c r="F15" s="734">
        <v>4.0999999999999996</v>
      </c>
      <c r="G15" s="734">
        <v>1702.761</v>
      </c>
      <c r="H15" s="748">
        <v>1</v>
      </c>
      <c r="I15" s="734"/>
      <c r="J15" s="734"/>
      <c r="K15" s="748">
        <v>0</v>
      </c>
      <c r="L15" s="734">
        <v>4.0999999999999996</v>
      </c>
      <c r="M15" s="735">
        <v>1702.761</v>
      </c>
    </row>
    <row r="16" spans="1:13" ht="14.45" customHeight="1" x14ac:dyDescent="0.2">
      <c r="A16" s="729" t="s">
        <v>609</v>
      </c>
      <c r="B16" s="730" t="s">
        <v>995</v>
      </c>
      <c r="C16" s="730" t="s">
        <v>1016</v>
      </c>
      <c r="D16" s="730" t="s">
        <v>1017</v>
      </c>
      <c r="E16" s="730" t="s">
        <v>1018</v>
      </c>
      <c r="F16" s="734"/>
      <c r="G16" s="734"/>
      <c r="H16" s="748">
        <v>0</v>
      </c>
      <c r="I16" s="734">
        <v>1</v>
      </c>
      <c r="J16" s="734">
        <v>84.95</v>
      </c>
      <c r="K16" s="748">
        <v>1</v>
      </c>
      <c r="L16" s="734">
        <v>1</v>
      </c>
      <c r="M16" s="735">
        <v>84.95</v>
      </c>
    </row>
    <row r="17" spans="1:13" ht="14.45" customHeight="1" x14ac:dyDescent="0.2">
      <c r="A17" s="729" t="s">
        <v>609</v>
      </c>
      <c r="B17" s="730" t="s">
        <v>1019</v>
      </c>
      <c r="C17" s="730" t="s">
        <v>1020</v>
      </c>
      <c r="D17" s="730" t="s">
        <v>1021</v>
      </c>
      <c r="E17" s="730" t="s">
        <v>947</v>
      </c>
      <c r="F17" s="734">
        <v>1</v>
      </c>
      <c r="G17" s="734">
        <v>748</v>
      </c>
      <c r="H17" s="748">
        <v>1</v>
      </c>
      <c r="I17" s="734"/>
      <c r="J17" s="734"/>
      <c r="K17" s="748">
        <v>0</v>
      </c>
      <c r="L17" s="734">
        <v>1</v>
      </c>
      <c r="M17" s="735">
        <v>748</v>
      </c>
    </row>
    <row r="18" spans="1:13" ht="14.45" customHeight="1" x14ac:dyDescent="0.2">
      <c r="A18" s="729" t="s">
        <v>609</v>
      </c>
      <c r="B18" s="730" t="s">
        <v>1019</v>
      </c>
      <c r="C18" s="730" t="s">
        <v>1022</v>
      </c>
      <c r="D18" s="730" t="s">
        <v>946</v>
      </c>
      <c r="E18" s="730" t="s">
        <v>947</v>
      </c>
      <c r="F18" s="734"/>
      <c r="G18" s="734"/>
      <c r="H18" s="748">
        <v>0</v>
      </c>
      <c r="I18" s="734">
        <v>4</v>
      </c>
      <c r="J18" s="734">
        <v>2904</v>
      </c>
      <c r="K18" s="748">
        <v>1</v>
      </c>
      <c r="L18" s="734">
        <v>4</v>
      </c>
      <c r="M18" s="735">
        <v>2904</v>
      </c>
    </row>
    <row r="19" spans="1:13" ht="14.45" customHeight="1" x14ac:dyDescent="0.2">
      <c r="A19" s="729" t="s">
        <v>609</v>
      </c>
      <c r="B19" s="730" t="s">
        <v>1023</v>
      </c>
      <c r="C19" s="730" t="s">
        <v>1024</v>
      </c>
      <c r="D19" s="730" t="s">
        <v>1025</v>
      </c>
      <c r="E19" s="730" t="s">
        <v>1026</v>
      </c>
      <c r="F19" s="734"/>
      <c r="G19" s="734"/>
      <c r="H19" s="748">
        <v>0</v>
      </c>
      <c r="I19" s="734">
        <v>2.6</v>
      </c>
      <c r="J19" s="734">
        <v>364.07799999999992</v>
      </c>
      <c r="K19" s="748">
        <v>1</v>
      </c>
      <c r="L19" s="734">
        <v>2.6</v>
      </c>
      <c r="M19" s="735">
        <v>364.07799999999992</v>
      </c>
    </row>
    <row r="20" spans="1:13" ht="14.45" customHeight="1" x14ac:dyDescent="0.2">
      <c r="A20" s="729" t="s">
        <v>609</v>
      </c>
      <c r="B20" s="730" t="s">
        <v>1027</v>
      </c>
      <c r="C20" s="730" t="s">
        <v>1028</v>
      </c>
      <c r="D20" s="730" t="s">
        <v>954</v>
      </c>
      <c r="E20" s="730" t="s">
        <v>955</v>
      </c>
      <c r="F20" s="734"/>
      <c r="G20" s="734"/>
      <c r="H20" s="748">
        <v>0</v>
      </c>
      <c r="I20" s="734">
        <v>21</v>
      </c>
      <c r="J20" s="734">
        <v>399.84000000000003</v>
      </c>
      <c r="K20" s="748">
        <v>1</v>
      </c>
      <c r="L20" s="734">
        <v>21</v>
      </c>
      <c r="M20" s="735">
        <v>399.84000000000003</v>
      </c>
    </row>
    <row r="21" spans="1:13" ht="14.45" customHeight="1" x14ac:dyDescent="0.2">
      <c r="A21" s="729" t="s">
        <v>609</v>
      </c>
      <c r="B21" s="730" t="s">
        <v>999</v>
      </c>
      <c r="C21" s="730" t="s">
        <v>1000</v>
      </c>
      <c r="D21" s="730" t="s">
        <v>697</v>
      </c>
      <c r="E21" s="730" t="s">
        <v>698</v>
      </c>
      <c r="F21" s="734"/>
      <c r="G21" s="734"/>
      <c r="H21" s="748">
        <v>0</v>
      </c>
      <c r="I21" s="734">
        <v>10.8</v>
      </c>
      <c r="J21" s="734">
        <v>7718.2759999999998</v>
      </c>
      <c r="K21" s="748">
        <v>1</v>
      </c>
      <c r="L21" s="734">
        <v>10.8</v>
      </c>
      <c r="M21" s="735">
        <v>7718.2759999999998</v>
      </c>
    </row>
    <row r="22" spans="1:13" ht="14.45" customHeight="1" x14ac:dyDescent="0.2">
      <c r="A22" s="729" t="s">
        <v>609</v>
      </c>
      <c r="B22" s="730" t="s">
        <v>1029</v>
      </c>
      <c r="C22" s="730" t="s">
        <v>1030</v>
      </c>
      <c r="D22" s="730" t="s">
        <v>783</v>
      </c>
      <c r="E22" s="730" t="s">
        <v>784</v>
      </c>
      <c r="F22" s="734">
        <v>3</v>
      </c>
      <c r="G22" s="734">
        <v>3861.5399999999995</v>
      </c>
      <c r="H22" s="748">
        <v>1</v>
      </c>
      <c r="I22" s="734"/>
      <c r="J22" s="734"/>
      <c r="K22" s="748">
        <v>0</v>
      </c>
      <c r="L22" s="734">
        <v>3</v>
      </c>
      <c r="M22" s="735">
        <v>3861.5399999999995</v>
      </c>
    </row>
    <row r="23" spans="1:13" ht="14.45" customHeight="1" x14ac:dyDescent="0.2">
      <c r="A23" s="729" t="s">
        <v>609</v>
      </c>
      <c r="B23" s="730" t="s">
        <v>1031</v>
      </c>
      <c r="C23" s="730" t="s">
        <v>1032</v>
      </c>
      <c r="D23" s="730" t="s">
        <v>1033</v>
      </c>
      <c r="E23" s="730" t="s">
        <v>1034</v>
      </c>
      <c r="F23" s="734">
        <v>2</v>
      </c>
      <c r="G23" s="734">
        <v>1088.7800000000002</v>
      </c>
      <c r="H23" s="748">
        <v>1</v>
      </c>
      <c r="I23" s="734"/>
      <c r="J23" s="734"/>
      <c r="K23" s="748">
        <v>0</v>
      </c>
      <c r="L23" s="734">
        <v>2</v>
      </c>
      <c r="M23" s="735">
        <v>1088.7800000000002</v>
      </c>
    </row>
    <row r="24" spans="1:13" ht="14.45" customHeight="1" x14ac:dyDescent="0.2">
      <c r="A24" s="729" t="s">
        <v>609</v>
      </c>
      <c r="B24" s="730" t="s">
        <v>1035</v>
      </c>
      <c r="C24" s="730" t="s">
        <v>1036</v>
      </c>
      <c r="D24" s="730" t="s">
        <v>1037</v>
      </c>
      <c r="E24" s="730" t="s">
        <v>1038</v>
      </c>
      <c r="F24" s="734"/>
      <c r="G24" s="734"/>
      <c r="H24" s="748">
        <v>0</v>
      </c>
      <c r="I24" s="734">
        <v>10</v>
      </c>
      <c r="J24" s="734">
        <v>333.84999999999991</v>
      </c>
      <c r="K24" s="748">
        <v>1</v>
      </c>
      <c r="L24" s="734">
        <v>10</v>
      </c>
      <c r="M24" s="735">
        <v>333.84999999999991</v>
      </c>
    </row>
    <row r="25" spans="1:13" ht="14.45" customHeight="1" x14ac:dyDescent="0.2">
      <c r="A25" s="729" t="s">
        <v>609</v>
      </c>
      <c r="B25" s="730" t="s">
        <v>1039</v>
      </c>
      <c r="C25" s="730" t="s">
        <v>1040</v>
      </c>
      <c r="D25" s="730" t="s">
        <v>937</v>
      </c>
      <c r="E25" s="730" t="s">
        <v>1041</v>
      </c>
      <c r="F25" s="734"/>
      <c r="G25" s="734"/>
      <c r="H25" s="748">
        <v>0</v>
      </c>
      <c r="I25" s="734">
        <v>0.4</v>
      </c>
      <c r="J25" s="734">
        <v>150.768</v>
      </c>
      <c r="K25" s="748">
        <v>1</v>
      </c>
      <c r="L25" s="734">
        <v>0.4</v>
      </c>
      <c r="M25" s="735">
        <v>150.768</v>
      </c>
    </row>
    <row r="26" spans="1:13" ht="14.45" customHeight="1" x14ac:dyDescent="0.2">
      <c r="A26" s="729" t="s">
        <v>609</v>
      </c>
      <c r="B26" s="730" t="s">
        <v>1039</v>
      </c>
      <c r="C26" s="730" t="s">
        <v>1042</v>
      </c>
      <c r="D26" s="730" t="s">
        <v>937</v>
      </c>
      <c r="E26" s="730" t="s">
        <v>939</v>
      </c>
      <c r="F26" s="734">
        <v>1</v>
      </c>
      <c r="G26" s="734">
        <v>188.46</v>
      </c>
      <c r="H26" s="748">
        <v>1</v>
      </c>
      <c r="I26" s="734"/>
      <c r="J26" s="734"/>
      <c r="K26" s="748">
        <v>0</v>
      </c>
      <c r="L26" s="734">
        <v>1</v>
      </c>
      <c r="M26" s="735">
        <v>188.46</v>
      </c>
    </row>
    <row r="27" spans="1:13" ht="14.45" customHeight="1" x14ac:dyDescent="0.2">
      <c r="A27" s="729" t="s">
        <v>609</v>
      </c>
      <c r="B27" s="730" t="s">
        <v>1043</v>
      </c>
      <c r="C27" s="730" t="s">
        <v>1044</v>
      </c>
      <c r="D27" s="730" t="s">
        <v>1045</v>
      </c>
      <c r="E27" s="730" t="s">
        <v>1046</v>
      </c>
      <c r="F27" s="734"/>
      <c r="G27" s="734"/>
      <c r="H27" s="748">
        <v>0</v>
      </c>
      <c r="I27" s="734">
        <v>0.8</v>
      </c>
      <c r="J27" s="734">
        <v>255.20000000000002</v>
      </c>
      <c r="K27" s="748">
        <v>1</v>
      </c>
      <c r="L27" s="734">
        <v>0.8</v>
      </c>
      <c r="M27" s="735">
        <v>255.20000000000002</v>
      </c>
    </row>
    <row r="28" spans="1:13" ht="14.45" customHeight="1" x14ac:dyDescent="0.2">
      <c r="A28" s="729" t="s">
        <v>609</v>
      </c>
      <c r="B28" s="730" t="s">
        <v>1047</v>
      </c>
      <c r="C28" s="730" t="s">
        <v>1048</v>
      </c>
      <c r="D28" s="730" t="s">
        <v>958</v>
      </c>
      <c r="E28" s="730" t="s">
        <v>959</v>
      </c>
      <c r="F28" s="734">
        <v>4</v>
      </c>
      <c r="G28" s="734">
        <v>3520</v>
      </c>
      <c r="H28" s="748">
        <v>1</v>
      </c>
      <c r="I28" s="734"/>
      <c r="J28" s="734"/>
      <c r="K28" s="748">
        <v>0</v>
      </c>
      <c r="L28" s="734">
        <v>4</v>
      </c>
      <c r="M28" s="735">
        <v>3520</v>
      </c>
    </row>
    <row r="29" spans="1:13" ht="14.45" customHeight="1" x14ac:dyDescent="0.2">
      <c r="A29" s="729" t="s">
        <v>609</v>
      </c>
      <c r="B29" s="730" t="s">
        <v>1049</v>
      </c>
      <c r="C29" s="730" t="s">
        <v>1050</v>
      </c>
      <c r="D29" s="730" t="s">
        <v>705</v>
      </c>
      <c r="E29" s="730" t="s">
        <v>706</v>
      </c>
      <c r="F29" s="734">
        <v>4</v>
      </c>
      <c r="G29" s="734">
        <v>2152.7599999999998</v>
      </c>
      <c r="H29" s="748">
        <v>1</v>
      </c>
      <c r="I29" s="734"/>
      <c r="J29" s="734"/>
      <c r="K29" s="748">
        <v>0</v>
      </c>
      <c r="L29" s="734">
        <v>4</v>
      </c>
      <c r="M29" s="735">
        <v>2152.7599999999998</v>
      </c>
    </row>
    <row r="30" spans="1:13" ht="14.45" customHeight="1" x14ac:dyDescent="0.2">
      <c r="A30" s="729" t="s">
        <v>609</v>
      </c>
      <c r="B30" s="730" t="s">
        <v>1051</v>
      </c>
      <c r="C30" s="730" t="s">
        <v>1052</v>
      </c>
      <c r="D30" s="730" t="s">
        <v>852</v>
      </c>
      <c r="E30" s="730" t="s">
        <v>1053</v>
      </c>
      <c r="F30" s="734"/>
      <c r="G30" s="734"/>
      <c r="H30" s="748">
        <v>0</v>
      </c>
      <c r="I30" s="734">
        <v>1</v>
      </c>
      <c r="J30" s="734">
        <v>41.88</v>
      </c>
      <c r="K30" s="748">
        <v>1</v>
      </c>
      <c r="L30" s="734">
        <v>1</v>
      </c>
      <c r="M30" s="735">
        <v>41.88</v>
      </c>
    </row>
    <row r="31" spans="1:13" ht="14.45" customHeight="1" x14ac:dyDescent="0.2">
      <c r="A31" s="729" t="s">
        <v>609</v>
      </c>
      <c r="B31" s="730" t="s">
        <v>1054</v>
      </c>
      <c r="C31" s="730" t="s">
        <v>1055</v>
      </c>
      <c r="D31" s="730" t="s">
        <v>1056</v>
      </c>
      <c r="E31" s="730" t="s">
        <v>1057</v>
      </c>
      <c r="F31" s="734"/>
      <c r="G31" s="734"/>
      <c r="H31" s="748">
        <v>0</v>
      </c>
      <c r="I31" s="734">
        <v>7</v>
      </c>
      <c r="J31" s="734">
        <v>2583.1200000000003</v>
      </c>
      <c r="K31" s="748">
        <v>1</v>
      </c>
      <c r="L31" s="734">
        <v>7</v>
      </c>
      <c r="M31" s="735">
        <v>2583.1200000000003</v>
      </c>
    </row>
    <row r="32" spans="1:13" ht="14.45" customHeight="1" x14ac:dyDescent="0.2">
      <c r="A32" s="729" t="s">
        <v>609</v>
      </c>
      <c r="B32" s="730" t="s">
        <v>1058</v>
      </c>
      <c r="C32" s="730" t="s">
        <v>1059</v>
      </c>
      <c r="D32" s="730" t="s">
        <v>1060</v>
      </c>
      <c r="E32" s="730" t="s">
        <v>1061</v>
      </c>
      <c r="F32" s="734"/>
      <c r="G32" s="734"/>
      <c r="H32" s="748">
        <v>0</v>
      </c>
      <c r="I32" s="734">
        <v>20</v>
      </c>
      <c r="J32" s="734">
        <v>2421.9802469135802</v>
      </c>
      <c r="K32" s="748">
        <v>1</v>
      </c>
      <c r="L32" s="734">
        <v>20</v>
      </c>
      <c r="M32" s="735">
        <v>2421.9802469135802</v>
      </c>
    </row>
    <row r="33" spans="1:13" ht="14.45" customHeight="1" x14ac:dyDescent="0.2">
      <c r="A33" s="729" t="s">
        <v>609</v>
      </c>
      <c r="B33" s="730" t="s">
        <v>1062</v>
      </c>
      <c r="C33" s="730" t="s">
        <v>1063</v>
      </c>
      <c r="D33" s="730" t="s">
        <v>752</v>
      </c>
      <c r="E33" s="730" t="s">
        <v>753</v>
      </c>
      <c r="F33" s="734"/>
      <c r="G33" s="734"/>
      <c r="H33" s="748">
        <v>0</v>
      </c>
      <c r="I33" s="734">
        <v>3</v>
      </c>
      <c r="J33" s="734">
        <v>11947.51</v>
      </c>
      <c r="K33" s="748">
        <v>1</v>
      </c>
      <c r="L33" s="734">
        <v>3</v>
      </c>
      <c r="M33" s="735">
        <v>11947.51</v>
      </c>
    </row>
    <row r="34" spans="1:13" ht="14.45" customHeight="1" x14ac:dyDescent="0.2">
      <c r="A34" s="729" t="s">
        <v>609</v>
      </c>
      <c r="B34" s="730" t="s">
        <v>1064</v>
      </c>
      <c r="C34" s="730" t="s">
        <v>1065</v>
      </c>
      <c r="D34" s="730" t="s">
        <v>888</v>
      </c>
      <c r="E34" s="730" t="s">
        <v>889</v>
      </c>
      <c r="F34" s="734"/>
      <c r="G34" s="734"/>
      <c r="H34" s="748">
        <v>0</v>
      </c>
      <c r="I34" s="734">
        <v>7</v>
      </c>
      <c r="J34" s="734">
        <v>348.32</v>
      </c>
      <c r="K34" s="748">
        <v>1</v>
      </c>
      <c r="L34" s="734">
        <v>7</v>
      </c>
      <c r="M34" s="735">
        <v>348.32</v>
      </c>
    </row>
    <row r="35" spans="1:13" ht="14.45" customHeight="1" x14ac:dyDescent="0.2">
      <c r="A35" s="729" t="s">
        <v>609</v>
      </c>
      <c r="B35" s="730" t="s">
        <v>1066</v>
      </c>
      <c r="C35" s="730" t="s">
        <v>1067</v>
      </c>
      <c r="D35" s="730" t="s">
        <v>1068</v>
      </c>
      <c r="E35" s="730" t="s">
        <v>1069</v>
      </c>
      <c r="F35" s="734"/>
      <c r="G35" s="734"/>
      <c r="H35" s="748">
        <v>0</v>
      </c>
      <c r="I35" s="734">
        <v>4</v>
      </c>
      <c r="J35" s="734">
        <v>357.79999999999995</v>
      </c>
      <c r="K35" s="748">
        <v>1</v>
      </c>
      <c r="L35" s="734">
        <v>4</v>
      </c>
      <c r="M35" s="735">
        <v>357.79999999999995</v>
      </c>
    </row>
    <row r="36" spans="1:13" ht="14.45" customHeight="1" x14ac:dyDescent="0.2">
      <c r="A36" s="729" t="s">
        <v>609</v>
      </c>
      <c r="B36" s="730" t="s">
        <v>1070</v>
      </c>
      <c r="C36" s="730" t="s">
        <v>1071</v>
      </c>
      <c r="D36" s="730" t="s">
        <v>911</v>
      </c>
      <c r="E36" s="730" t="s">
        <v>912</v>
      </c>
      <c r="F36" s="734"/>
      <c r="G36" s="734"/>
      <c r="H36" s="748">
        <v>0</v>
      </c>
      <c r="I36" s="734">
        <v>1</v>
      </c>
      <c r="J36" s="734">
        <v>1347.78</v>
      </c>
      <c r="K36" s="748">
        <v>1</v>
      </c>
      <c r="L36" s="734">
        <v>1</v>
      </c>
      <c r="M36" s="735">
        <v>1347.78</v>
      </c>
    </row>
    <row r="37" spans="1:13" ht="14.45" customHeight="1" thickBot="1" x14ac:dyDescent="0.25">
      <c r="A37" s="736" t="s">
        <v>609</v>
      </c>
      <c r="B37" s="737" t="s">
        <v>1070</v>
      </c>
      <c r="C37" s="737" t="s">
        <v>1072</v>
      </c>
      <c r="D37" s="737" t="s">
        <v>1073</v>
      </c>
      <c r="E37" s="737" t="s">
        <v>1074</v>
      </c>
      <c r="F37" s="741">
        <v>2</v>
      </c>
      <c r="G37" s="741">
        <v>376.74</v>
      </c>
      <c r="H37" s="749">
        <v>1</v>
      </c>
      <c r="I37" s="741"/>
      <c r="J37" s="741"/>
      <c r="K37" s="749">
        <v>0</v>
      </c>
      <c r="L37" s="741">
        <v>2</v>
      </c>
      <c r="M37" s="742">
        <v>376.74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 xr:uid="{F1015212-9B49-4EE9-9063-803BE6C62A4B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401" customWidth="1"/>
    <col min="2" max="2" width="5.42578125" style="328" bestFit="1" customWidth="1"/>
    <col min="3" max="3" width="6.140625" style="328" bestFit="1" customWidth="1"/>
    <col min="4" max="4" width="7.42578125" style="328" bestFit="1" customWidth="1"/>
    <col min="5" max="5" width="6.28515625" style="328" bestFit="1" customWidth="1"/>
    <col min="6" max="6" width="6.28515625" style="331" bestFit="1" customWidth="1"/>
    <col min="7" max="7" width="6.140625" style="331" bestFit="1" customWidth="1"/>
    <col min="8" max="8" width="7.42578125" style="331" bestFit="1" customWidth="1"/>
    <col min="9" max="9" width="6.28515625" style="331" bestFit="1" customWidth="1"/>
    <col min="10" max="10" width="5.42578125" style="328" bestFit="1" customWidth="1"/>
    <col min="11" max="11" width="6.140625" style="328" bestFit="1" customWidth="1"/>
    <col min="12" max="12" width="7.42578125" style="328" bestFit="1" customWidth="1"/>
    <col min="13" max="13" width="6.28515625" style="328" bestFit="1" customWidth="1"/>
    <col min="14" max="14" width="5.28515625" style="331" bestFit="1" customWidth="1"/>
    <col min="15" max="15" width="6.140625" style="331" bestFit="1" customWidth="1"/>
    <col min="16" max="16" width="7.42578125" style="331" bestFit="1" customWidth="1"/>
    <col min="17" max="17" width="6.28515625" style="331" bestFit="1" customWidth="1"/>
    <col min="18" max="16384" width="8.85546875" style="247"/>
  </cols>
  <sheetData>
    <row r="1" spans="1:17" ht="18.600000000000001" customHeight="1" thickBot="1" x14ac:dyDescent="0.35">
      <c r="A1" s="555" t="s">
        <v>241</v>
      </c>
      <c r="B1" s="555"/>
      <c r="C1" s="555"/>
      <c r="D1" s="555"/>
      <c r="E1" s="555"/>
      <c r="F1" s="517"/>
      <c r="G1" s="517"/>
      <c r="H1" s="517"/>
      <c r="I1" s="517"/>
      <c r="J1" s="548"/>
      <c r="K1" s="548"/>
      <c r="L1" s="548"/>
      <c r="M1" s="548"/>
      <c r="N1" s="548"/>
      <c r="O1" s="548"/>
      <c r="P1" s="548"/>
      <c r="Q1" s="548"/>
    </row>
    <row r="2" spans="1:17" ht="14.45" customHeight="1" thickBot="1" x14ac:dyDescent="0.25">
      <c r="A2" s="370" t="s">
        <v>328</v>
      </c>
      <c r="B2" s="335"/>
      <c r="C2" s="335"/>
      <c r="D2" s="335"/>
      <c r="E2" s="335"/>
    </row>
    <row r="3" spans="1:17" ht="14.45" customHeight="1" thickBot="1" x14ac:dyDescent="0.25">
      <c r="A3" s="390" t="s">
        <v>3</v>
      </c>
      <c r="B3" s="394">
        <f>SUM(B6:B1048576)</f>
        <v>1350</v>
      </c>
      <c r="C3" s="395">
        <f>SUM(C6:C1048576)</f>
        <v>545</v>
      </c>
      <c r="D3" s="395">
        <f>SUM(D6:D1048576)</f>
        <v>95</v>
      </c>
      <c r="E3" s="396">
        <f>SUM(E6:E1048576)</f>
        <v>4</v>
      </c>
      <c r="F3" s="393">
        <f>IF(SUM($B3:$E3)=0,"",B3/SUM($B3:$E3))</f>
        <v>0.67703109327983957</v>
      </c>
      <c r="G3" s="391">
        <f t="shared" ref="G3:I3" si="0">IF(SUM($B3:$E3)=0,"",C3/SUM($B3:$E3))</f>
        <v>0.27331995987963892</v>
      </c>
      <c r="H3" s="391">
        <f t="shared" si="0"/>
        <v>4.7642928786359076E-2</v>
      </c>
      <c r="I3" s="392">
        <f t="shared" si="0"/>
        <v>2.0060180541624875E-3</v>
      </c>
      <c r="J3" s="395">
        <f>SUM(J6:J1048576)</f>
        <v>254</v>
      </c>
      <c r="K3" s="395">
        <f>SUM(K6:K1048576)</f>
        <v>348</v>
      </c>
      <c r="L3" s="395">
        <f>SUM(L6:L1048576)</f>
        <v>95</v>
      </c>
      <c r="M3" s="396">
        <f>SUM(M6:M1048576)</f>
        <v>2</v>
      </c>
      <c r="N3" s="393">
        <f>IF(SUM($J3:$M3)=0,"",J3/SUM($J3:$M3))</f>
        <v>0.36337625178826893</v>
      </c>
      <c r="O3" s="391">
        <f t="shared" ref="O3:Q3" si="1">IF(SUM($J3:$M3)=0,"",K3/SUM($J3:$M3))</f>
        <v>0.4978540772532189</v>
      </c>
      <c r="P3" s="391">
        <f t="shared" si="1"/>
        <v>0.13590844062947066</v>
      </c>
      <c r="Q3" s="392">
        <f t="shared" si="1"/>
        <v>2.8612303290414878E-3</v>
      </c>
    </row>
    <row r="4" spans="1:17" ht="14.45" customHeight="1" thickBot="1" x14ac:dyDescent="0.25">
      <c r="A4" s="389"/>
      <c r="B4" s="568" t="s">
        <v>243</v>
      </c>
      <c r="C4" s="569"/>
      <c r="D4" s="569"/>
      <c r="E4" s="570"/>
      <c r="F4" s="565" t="s">
        <v>248</v>
      </c>
      <c r="G4" s="566"/>
      <c r="H4" s="566"/>
      <c r="I4" s="567"/>
      <c r="J4" s="568" t="s">
        <v>249</v>
      </c>
      <c r="K4" s="569"/>
      <c r="L4" s="569"/>
      <c r="M4" s="570"/>
      <c r="N4" s="565" t="s">
        <v>250</v>
      </c>
      <c r="O4" s="566"/>
      <c r="P4" s="566"/>
      <c r="Q4" s="567"/>
    </row>
    <row r="5" spans="1:17" ht="14.45" customHeight="1" thickBot="1" x14ac:dyDescent="0.25">
      <c r="A5" s="764" t="s">
        <v>242</v>
      </c>
      <c r="B5" s="765" t="s">
        <v>244</v>
      </c>
      <c r="C5" s="765" t="s">
        <v>245</v>
      </c>
      <c r="D5" s="765" t="s">
        <v>246</v>
      </c>
      <c r="E5" s="766" t="s">
        <v>247</v>
      </c>
      <c r="F5" s="767" t="s">
        <v>244</v>
      </c>
      <c r="G5" s="768" t="s">
        <v>245</v>
      </c>
      <c r="H5" s="768" t="s">
        <v>246</v>
      </c>
      <c r="I5" s="769" t="s">
        <v>247</v>
      </c>
      <c r="J5" s="765" t="s">
        <v>244</v>
      </c>
      <c r="K5" s="765" t="s">
        <v>245</v>
      </c>
      <c r="L5" s="765" t="s">
        <v>246</v>
      </c>
      <c r="M5" s="766" t="s">
        <v>247</v>
      </c>
      <c r="N5" s="767" t="s">
        <v>244</v>
      </c>
      <c r="O5" s="768" t="s">
        <v>245</v>
      </c>
      <c r="P5" s="768" t="s">
        <v>246</v>
      </c>
      <c r="Q5" s="769" t="s">
        <v>247</v>
      </c>
    </row>
    <row r="6" spans="1:17" ht="14.45" customHeight="1" x14ac:dyDescent="0.2">
      <c r="A6" s="773" t="s">
        <v>1076</v>
      </c>
      <c r="B6" s="779"/>
      <c r="C6" s="727"/>
      <c r="D6" s="727"/>
      <c r="E6" s="728"/>
      <c r="F6" s="776"/>
      <c r="G6" s="747"/>
      <c r="H6" s="747"/>
      <c r="I6" s="782"/>
      <c r="J6" s="779"/>
      <c r="K6" s="727"/>
      <c r="L6" s="727"/>
      <c r="M6" s="728"/>
      <c r="N6" s="776"/>
      <c r="O6" s="747"/>
      <c r="P6" s="747"/>
      <c r="Q6" s="770"/>
    </row>
    <row r="7" spans="1:17" ht="14.45" customHeight="1" x14ac:dyDescent="0.2">
      <c r="A7" s="774" t="s">
        <v>971</v>
      </c>
      <c r="B7" s="780">
        <v>461</v>
      </c>
      <c r="C7" s="734">
        <v>37</v>
      </c>
      <c r="D7" s="734">
        <v>8</v>
      </c>
      <c r="E7" s="735"/>
      <c r="F7" s="777">
        <v>0.91106719367588929</v>
      </c>
      <c r="G7" s="748">
        <v>7.3122529644268769E-2</v>
      </c>
      <c r="H7" s="748">
        <v>1.5810276679841896E-2</v>
      </c>
      <c r="I7" s="783">
        <v>0</v>
      </c>
      <c r="J7" s="780">
        <v>123</v>
      </c>
      <c r="K7" s="734">
        <v>29</v>
      </c>
      <c r="L7" s="734">
        <v>8</v>
      </c>
      <c r="M7" s="735"/>
      <c r="N7" s="777">
        <v>0.76875000000000004</v>
      </c>
      <c r="O7" s="748">
        <v>0.18124999999999999</v>
      </c>
      <c r="P7" s="748">
        <v>0.05</v>
      </c>
      <c r="Q7" s="771">
        <v>0</v>
      </c>
    </row>
    <row r="8" spans="1:17" ht="14.45" customHeight="1" x14ac:dyDescent="0.2">
      <c r="A8" s="774" t="s">
        <v>969</v>
      </c>
      <c r="B8" s="780"/>
      <c r="C8" s="734"/>
      <c r="D8" s="734">
        <v>8</v>
      </c>
      <c r="E8" s="735"/>
      <c r="F8" s="777">
        <v>0</v>
      </c>
      <c r="G8" s="748">
        <v>0</v>
      </c>
      <c r="H8" s="748">
        <v>1</v>
      </c>
      <c r="I8" s="783">
        <v>0</v>
      </c>
      <c r="J8" s="780"/>
      <c r="K8" s="734"/>
      <c r="L8" s="734">
        <v>8</v>
      </c>
      <c r="M8" s="735"/>
      <c r="N8" s="777">
        <v>0</v>
      </c>
      <c r="O8" s="748">
        <v>0</v>
      </c>
      <c r="P8" s="748">
        <v>1</v>
      </c>
      <c r="Q8" s="771">
        <v>0</v>
      </c>
    </row>
    <row r="9" spans="1:17" ht="14.45" customHeight="1" x14ac:dyDescent="0.2">
      <c r="A9" s="774" t="s">
        <v>970</v>
      </c>
      <c r="B9" s="780">
        <v>889</v>
      </c>
      <c r="C9" s="734">
        <v>508</v>
      </c>
      <c r="D9" s="734">
        <v>79</v>
      </c>
      <c r="E9" s="735"/>
      <c r="F9" s="777">
        <v>0.60230352303523038</v>
      </c>
      <c r="G9" s="748">
        <v>0.34417344173441733</v>
      </c>
      <c r="H9" s="748">
        <v>5.3523035230352303E-2</v>
      </c>
      <c r="I9" s="783">
        <v>0</v>
      </c>
      <c r="J9" s="780">
        <v>131</v>
      </c>
      <c r="K9" s="734">
        <v>319</v>
      </c>
      <c r="L9" s="734">
        <v>79</v>
      </c>
      <c r="M9" s="735"/>
      <c r="N9" s="777">
        <v>0.24763705103969755</v>
      </c>
      <c r="O9" s="748">
        <v>0.60302457466918713</v>
      </c>
      <c r="P9" s="748">
        <v>0.14933837429111532</v>
      </c>
      <c r="Q9" s="771">
        <v>0</v>
      </c>
    </row>
    <row r="10" spans="1:17" ht="14.45" customHeight="1" thickBot="1" x14ac:dyDescent="0.25">
      <c r="A10" s="775" t="s">
        <v>1077</v>
      </c>
      <c r="B10" s="781"/>
      <c r="C10" s="741"/>
      <c r="D10" s="741"/>
      <c r="E10" s="742">
        <v>4</v>
      </c>
      <c r="F10" s="778">
        <v>0</v>
      </c>
      <c r="G10" s="749">
        <v>0</v>
      </c>
      <c r="H10" s="749">
        <v>0</v>
      </c>
      <c r="I10" s="784">
        <v>1</v>
      </c>
      <c r="J10" s="781"/>
      <c r="K10" s="741"/>
      <c r="L10" s="741"/>
      <c r="M10" s="742">
        <v>2</v>
      </c>
      <c r="N10" s="778">
        <v>0</v>
      </c>
      <c r="O10" s="749">
        <v>0</v>
      </c>
      <c r="P10" s="749">
        <v>0</v>
      </c>
      <c r="Q10" s="772">
        <v>1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 xr:uid="{F4CB640A-EE35-49DC-A559-EC8C9004D58A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23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247" customWidth="1"/>
    <col min="2" max="2" width="34.28515625" style="247" customWidth="1"/>
    <col min="3" max="3" width="11.140625" style="247" bestFit="1" customWidth="1"/>
    <col min="4" max="4" width="7.28515625" style="247" bestFit="1" customWidth="1"/>
    <col min="5" max="5" width="11.140625" style="247" bestFit="1" customWidth="1"/>
    <col min="6" max="6" width="5.28515625" style="247" customWidth="1"/>
    <col min="7" max="7" width="7.28515625" style="247" bestFit="1" customWidth="1"/>
    <col min="8" max="8" width="5.28515625" style="247" customWidth="1"/>
    <col min="9" max="9" width="11.140625" style="247" customWidth="1"/>
    <col min="10" max="10" width="5.28515625" style="247" customWidth="1"/>
    <col min="11" max="11" width="7.28515625" style="247" customWidth="1"/>
    <col min="12" max="12" width="5.28515625" style="247" customWidth="1"/>
    <col min="13" max="13" width="0" style="247" hidden="1" customWidth="1"/>
    <col min="14" max="16384" width="8.85546875" style="247"/>
  </cols>
  <sheetData>
    <row r="1" spans="1:14" ht="18.600000000000001" customHeight="1" thickBot="1" x14ac:dyDescent="0.35">
      <c r="A1" s="555" t="s">
        <v>176</v>
      </c>
      <c r="B1" s="555"/>
      <c r="C1" s="555"/>
      <c r="D1" s="555"/>
      <c r="E1" s="555"/>
      <c r="F1" s="555"/>
      <c r="G1" s="555"/>
      <c r="H1" s="555"/>
      <c r="I1" s="517"/>
      <c r="J1" s="517"/>
      <c r="K1" s="517"/>
      <c r="L1" s="517"/>
    </row>
    <row r="2" spans="1:14" ht="14.45" customHeight="1" thickBot="1" x14ac:dyDescent="0.25">
      <c r="A2" s="370" t="s">
        <v>328</v>
      </c>
      <c r="B2" s="327"/>
      <c r="C2" s="327"/>
      <c r="D2" s="327"/>
      <c r="E2" s="327"/>
      <c r="F2" s="327"/>
      <c r="G2" s="327"/>
      <c r="H2" s="327"/>
    </row>
    <row r="3" spans="1:14" ht="14.45" customHeight="1" thickBot="1" x14ac:dyDescent="0.25">
      <c r="A3" s="262"/>
      <c r="B3" s="262"/>
      <c r="C3" s="572" t="s">
        <v>15</v>
      </c>
      <c r="D3" s="571"/>
      <c r="E3" s="571" t="s">
        <v>16</v>
      </c>
      <c r="F3" s="571"/>
      <c r="G3" s="571"/>
      <c r="H3" s="571"/>
      <c r="I3" s="571" t="s">
        <v>189</v>
      </c>
      <c r="J3" s="571"/>
      <c r="K3" s="571"/>
      <c r="L3" s="573"/>
    </row>
    <row r="4" spans="1:14" ht="14.45" customHeight="1" thickBot="1" x14ac:dyDescent="0.2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5" customHeight="1" x14ac:dyDescent="0.2">
      <c r="A5" s="711">
        <v>9</v>
      </c>
      <c r="B5" s="712" t="s">
        <v>1078</v>
      </c>
      <c r="C5" s="715">
        <v>1051606.19</v>
      </c>
      <c r="D5" s="715">
        <v>588</v>
      </c>
      <c r="E5" s="715">
        <v>423083.38000000018</v>
      </c>
      <c r="F5" s="785">
        <v>0.40232111984810609</v>
      </c>
      <c r="G5" s="715">
        <v>274</v>
      </c>
      <c r="H5" s="785">
        <v>0.46598639455782315</v>
      </c>
      <c r="I5" s="715">
        <v>628522.80999999982</v>
      </c>
      <c r="J5" s="785">
        <v>0.59767888015189397</v>
      </c>
      <c r="K5" s="715">
        <v>314</v>
      </c>
      <c r="L5" s="785">
        <v>0.53401360544217691</v>
      </c>
      <c r="M5" s="715" t="s">
        <v>73</v>
      </c>
      <c r="N5" s="270"/>
    </row>
    <row r="6" spans="1:14" ht="14.45" customHeight="1" x14ac:dyDescent="0.2">
      <c r="A6" s="711">
        <v>9</v>
      </c>
      <c r="B6" s="712" t="s">
        <v>1079</v>
      </c>
      <c r="C6" s="715">
        <v>1050565.94</v>
      </c>
      <c r="D6" s="715">
        <v>544</v>
      </c>
      <c r="E6" s="715">
        <v>422523.13000000018</v>
      </c>
      <c r="F6" s="785">
        <v>0.40218620641746694</v>
      </c>
      <c r="G6" s="715">
        <v>259</v>
      </c>
      <c r="H6" s="785">
        <v>0.47610294117647056</v>
      </c>
      <c r="I6" s="715">
        <v>628042.80999999982</v>
      </c>
      <c r="J6" s="785">
        <v>0.59781379358253306</v>
      </c>
      <c r="K6" s="715">
        <v>285</v>
      </c>
      <c r="L6" s="785">
        <v>0.52389705882352944</v>
      </c>
      <c r="M6" s="715" t="s">
        <v>1</v>
      </c>
      <c r="N6" s="270"/>
    </row>
    <row r="7" spans="1:14" ht="14.45" customHeight="1" x14ac:dyDescent="0.2">
      <c r="A7" s="711">
        <v>9</v>
      </c>
      <c r="B7" s="712" t="s">
        <v>1080</v>
      </c>
      <c r="C7" s="715">
        <v>0</v>
      </c>
      <c r="D7" s="715">
        <v>27</v>
      </c>
      <c r="E7" s="715">
        <v>0</v>
      </c>
      <c r="F7" s="785" t="s">
        <v>329</v>
      </c>
      <c r="G7" s="715">
        <v>12</v>
      </c>
      <c r="H7" s="785">
        <v>0.44444444444444442</v>
      </c>
      <c r="I7" s="715">
        <v>0</v>
      </c>
      <c r="J7" s="785" t="s">
        <v>329</v>
      </c>
      <c r="K7" s="715">
        <v>15</v>
      </c>
      <c r="L7" s="785">
        <v>0.55555555555555558</v>
      </c>
      <c r="M7" s="715" t="s">
        <v>1</v>
      </c>
      <c r="N7" s="270"/>
    </row>
    <row r="8" spans="1:14" ht="14.45" customHeight="1" x14ac:dyDescent="0.2">
      <c r="A8" s="711">
        <v>9</v>
      </c>
      <c r="B8" s="712" t="s">
        <v>1081</v>
      </c>
      <c r="C8" s="715">
        <v>1040.25</v>
      </c>
      <c r="D8" s="715">
        <v>17</v>
      </c>
      <c r="E8" s="715">
        <v>560.25</v>
      </c>
      <c r="F8" s="785">
        <v>0.53857245854361935</v>
      </c>
      <c r="G8" s="715">
        <v>3</v>
      </c>
      <c r="H8" s="785">
        <v>0.17647058823529413</v>
      </c>
      <c r="I8" s="715">
        <v>480</v>
      </c>
      <c r="J8" s="785">
        <v>0.46142754145638065</v>
      </c>
      <c r="K8" s="715">
        <v>14</v>
      </c>
      <c r="L8" s="785">
        <v>0.82352941176470584</v>
      </c>
      <c r="M8" s="715" t="s">
        <v>1</v>
      </c>
      <c r="N8" s="270"/>
    </row>
    <row r="9" spans="1:14" ht="14.45" customHeight="1" x14ac:dyDescent="0.2">
      <c r="A9" s="711" t="s">
        <v>1082</v>
      </c>
      <c r="B9" s="712" t="s">
        <v>3</v>
      </c>
      <c r="C9" s="715">
        <v>1051606.19</v>
      </c>
      <c r="D9" s="715">
        <v>588</v>
      </c>
      <c r="E9" s="715">
        <v>423083.38000000018</v>
      </c>
      <c r="F9" s="785">
        <v>0.40232111984810609</v>
      </c>
      <c r="G9" s="715">
        <v>274</v>
      </c>
      <c r="H9" s="785">
        <v>0.46598639455782315</v>
      </c>
      <c r="I9" s="715">
        <v>628522.80999999982</v>
      </c>
      <c r="J9" s="785">
        <v>0.59767888015189397</v>
      </c>
      <c r="K9" s="715">
        <v>314</v>
      </c>
      <c r="L9" s="785">
        <v>0.53401360544217691</v>
      </c>
      <c r="M9" s="715" t="s">
        <v>600</v>
      </c>
      <c r="N9" s="270"/>
    </row>
    <row r="11" spans="1:14" ht="14.45" customHeight="1" x14ac:dyDescent="0.2">
      <c r="A11" s="711">
        <v>9</v>
      </c>
      <c r="B11" s="712" t="s">
        <v>1078</v>
      </c>
      <c r="C11" s="715" t="s">
        <v>329</v>
      </c>
      <c r="D11" s="715" t="s">
        <v>329</v>
      </c>
      <c r="E11" s="715" t="s">
        <v>329</v>
      </c>
      <c r="F11" s="785" t="s">
        <v>329</v>
      </c>
      <c r="G11" s="715" t="s">
        <v>329</v>
      </c>
      <c r="H11" s="785" t="s">
        <v>329</v>
      </c>
      <c r="I11" s="715" t="s">
        <v>329</v>
      </c>
      <c r="J11" s="785" t="s">
        <v>329</v>
      </c>
      <c r="K11" s="715" t="s">
        <v>329</v>
      </c>
      <c r="L11" s="785" t="s">
        <v>329</v>
      </c>
      <c r="M11" s="715" t="s">
        <v>73</v>
      </c>
      <c r="N11" s="270"/>
    </row>
    <row r="12" spans="1:14" ht="14.45" customHeight="1" x14ac:dyDescent="0.2">
      <c r="A12" s="711" t="s">
        <v>1083</v>
      </c>
      <c r="B12" s="712" t="s">
        <v>1079</v>
      </c>
      <c r="C12" s="715">
        <v>3420.3</v>
      </c>
      <c r="D12" s="715">
        <v>4</v>
      </c>
      <c r="E12" s="715">
        <v>884.43000000000006</v>
      </c>
      <c r="F12" s="785">
        <v>0.25858258047539689</v>
      </c>
      <c r="G12" s="715">
        <v>1</v>
      </c>
      <c r="H12" s="785">
        <v>0.25</v>
      </c>
      <c r="I12" s="715">
        <v>2535.87</v>
      </c>
      <c r="J12" s="785">
        <v>0.74141741952460305</v>
      </c>
      <c r="K12" s="715">
        <v>3</v>
      </c>
      <c r="L12" s="785">
        <v>0.75</v>
      </c>
      <c r="M12" s="715" t="s">
        <v>1</v>
      </c>
      <c r="N12" s="270"/>
    </row>
    <row r="13" spans="1:14" ht="14.45" customHeight="1" x14ac:dyDescent="0.2">
      <c r="A13" s="711" t="s">
        <v>1083</v>
      </c>
      <c r="B13" s="712" t="s">
        <v>1084</v>
      </c>
      <c r="C13" s="715">
        <v>3420.3</v>
      </c>
      <c r="D13" s="715">
        <v>4</v>
      </c>
      <c r="E13" s="715">
        <v>884.43000000000006</v>
      </c>
      <c r="F13" s="785">
        <v>0.25858258047539689</v>
      </c>
      <c r="G13" s="715">
        <v>1</v>
      </c>
      <c r="H13" s="785">
        <v>0.25</v>
      </c>
      <c r="I13" s="715">
        <v>2535.87</v>
      </c>
      <c r="J13" s="785">
        <v>0.74141741952460305</v>
      </c>
      <c r="K13" s="715">
        <v>3</v>
      </c>
      <c r="L13" s="785">
        <v>0.75</v>
      </c>
      <c r="M13" s="715" t="s">
        <v>604</v>
      </c>
      <c r="N13" s="270"/>
    </row>
    <row r="14" spans="1:14" ht="14.45" customHeight="1" x14ac:dyDescent="0.2">
      <c r="A14" s="711" t="s">
        <v>329</v>
      </c>
      <c r="B14" s="712" t="s">
        <v>329</v>
      </c>
      <c r="C14" s="715" t="s">
        <v>329</v>
      </c>
      <c r="D14" s="715" t="s">
        <v>329</v>
      </c>
      <c r="E14" s="715" t="s">
        <v>329</v>
      </c>
      <c r="F14" s="785" t="s">
        <v>329</v>
      </c>
      <c r="G14" s="715" t="s">
        <v>329</v>
      </c>
      <c r="H14" s="785" t="s">
        <v>329</v>
      </c>
      <c r="I14" s="715" t="s">
        <v>329</v>
      </c>
      <c r="J14" s="785" t="s">
        <v>329</v>
      </c>
      <c r="K14" s="715" t="s">
        <v>329</v>
      </c>
      <c r="L14" s="785" t="s">
        <v>329</v>
      </c>
      <c r="M14" s="715" t="s">
        <v>605</v>
      </c>
      <c r="N14" s="270"/>
    </row>
    <row r="15" spans="1:14" ht="14.45" customHeight="1" x14ac:dyDescent="0.2">
      <c r="A15" s="711" t="s">
        <v>1085</v>
      </c>
      <c r="B15" s="712" t="s">
        <v>1079</v>
      </c>
      <c r="C15" s="715">
        <v>1047145.64</v>
      </c>
      <c r="D15" s="715">
        <v>540</v>
      </c>
      <c r="E15" s="715">
        <v>421638.70000000019</v>
      </c>
      <c r="F15" s="785">
        <v>0.40265526006487518</v>
      </c>
      <c r="G15" s="715">
        <v>258</v>
      </c>
      <c r="H15" s="785">
        <v>0.4777777777777778</v>
      </c>
      <c r="I15" s="715">
        <v>625506.93999999983</v>
      </c>
      <c r="J15" s="785">
        <v>0.59734473993512482</v>
      </c>
      <c r="K15" s="715">
        <v>282</v>
      </c>
      <c r="L15" s="785">
        <v>0.52222222222222225</v>
      </c>
      <c r="M15" s="715" t="s">
        <v>1</v>
      </c>
      <c r="N15" s="270"/>
    </row>
    <row r="16" spans="1:14" ht="14.45" customHeight="1" x14ac:dyDescent="0.2">
      <c r="A16" s="711" t="s">
        <v>1085</v>
      </c>
      <c r="B16" s="712" t="s">
        <v>1080</v>
      </c>
      <c r="C16" s="715">
        <v>0</v>
      </c>
      <c r="D16" s="715">
        <v>27</v>
      </c>
      <c r="E16" s="715">
        <v>0</v>
      </c>
      <c r="F16" s="785" t="s">
        <v>329</v>
      </c>
      <c r="G16" s="715">
        <v>12</v>
      </c>
      <c r="H16" s="785">
        <v>0.44444444444444442</v>
      </c>
      <c r="I16" s="715">
        <v>0</v>
      </c>
      <c r="J16" s="785" t="s">
        <v>329</v>
      </c>
      <c r="K16" s="715">
        <v>15</v>
      </c>
      <c r="L16" s="785">
        <v>0.55555555555555558</v>
      </c>
      <c r="M16" s="715" t="s">
        <v>1</v>
      </c>
      <c r="N16" s="270"/>
    </row>
    <row r="17" spans="1:14" ht="14.45" customHeight="1" x14ac:dyDescent="0.2">
      <c r="A17" s="711" t="s">
        <v>1085</v>
      </c>
      <c r="B17" s="712" t="s">
        <v>1081</v>
      </c>
      <c r="C17" s="715">
        <v>1040.25</v>
      </c>
      <c r="D17" s="715">
        <v>17</v>
      </c>
      <c r="E17" s="715">
        <v>560.25</v>
      </c>
      <c r="F17" s="785">
        <v>0.53857245854361935</v>
      </c>
      <c r="G17" s="715">
        <v>3</v>
      </c>
      <c r="H17" s="785">
        <v>0.17647058823529413</v>
      </c>
      <c r="I17" s="715">
        <v>480</v>
      </c>
      <c r="J17" s="785">
        <v>0.46142754145638065</v>
      </c>
      <c r="K17" s="715">
        <v>14</v>
      </c>
      <c r="L17" s="785">
        <v>0.82352941176470584</v>
      </c>
      <c r="M17" s="715" t="s">
        <v>1</v>
      </c>
      <c r="N17" s="270"/>
    </row>
    <row r="18" spans="1:14" ht="14.45" customHeight="1" x14ac:dyDescent="0.2">
      <c r="A18" s="711" t="s">
        <v>1085</v>
      </c>
      <c r="B18" s="712" t="s">
        <v>1086</v>
      </c>
      <c r="C18" s="715">
        <v>1048185.89</v>
      </c>
      <c r="D18" s="715">
        <v>584</v>
      </c>
      <c r="E18" s="715">
        <v>422198.95000000019</v>
      </c>
      <c r="F18" s="785">
        <v>0.40279014822456749</v>
      </c>
      <c r="G18" s="715">
        <v>273</v>
      </c>
      <c r="H18" s="785">
        <v>0.46746575342465752</v>
      </c>
      <c r="I18" s="715">
        <v>625986.93999999983</v>
      </c>
      <c r="J18" s="785">
        <v>0.59720985177543251</v>
      </c>
      <c r="K18" s="715">
        <v>311</v>
      </c>
      <c r="L18" s="785">
        <v>0.53253424657534243</v>
      </c>
      <c r="M18" s="715" t="s">
        <v>604</v>
      </c>
      <c r="N18" s="270"/>
    </row>
    <row r="19" spans="1:14" ht="14.45" customHeight="1" x14ac:dyDescent="0.2">
      <c r="A19" s="711" t="s">
        <v>329</v>
      </c>
      <c r="B19" s="712" t="s">
        <v>329</v>
      </c>
      <c r="C19" s="715" t="s">
        <v>329</v>
      </c>
      <c r="D19" s="715" t="s">
        <v>329</v>
      </c>
      <c r="E19" s="715" t="s">
        <v>329</v>
      </c>
      <c r="F19" s="785" t="s">
        <v>329</v>
      </c>
      <c r="G19" s="715" t="s">
        <v>329</v>
      </c>
      <c r="H19" s="785" t="s">
        <v>329</v>
      </c>
      <c r="I19" s="715" t="s">
        <v>329</v>
      </c>
      <c r="J19" s="785" t="s">
        <v>329</v>
      </c>
      <c r="K19" s="715" t="s">
        <v>329</v>
      </c>
      <c r="L19" s="785" t="s">
        <v>329</v>
      </c>
      <c r="M19" s="715" t="s">
        <v>605</v>
      </c>
      <c r="N19" s="270"/>
    </row>
    <row r="20" spans="1:14" ht="14.45" customHeight="1" x14ac:dyDescent="0.2">
      <c r="A20" s="711" t="s">
        <v>1082</v>
      </c>
      <c r="B20" s="712" t="s">
        <v>1087</v>
      </c>
      <c r="C20" s="715">
        <v>1051606.19</v>
      </c>
      <c r="D20" s="715">
        <v>588</v>
      </c>
      <c r="E20" s="715">
        <v>423083.38000000018</v>
      </c>
      <c r="F20" s="785">
        <v>0.40232111984810609</v>
      </c>
      <c r="G20" s="715">
        <v>274</v>
      </c>
      <c r="H20" s="785">
        <v>0.46598639455782315</v>
      </c>
      <c r="I20" s="715">
        <v>628522.80999999982</v>
      </c>
      <c r="J20" s="785">
        <v>0.59767888015189397</v>
      </c>
      <c r="K20" s="715">
        <v>314</v>
      </c>
      <c r="L20" s="785">
        <v>0.53401360544217691</v>
      </c>
      <c r="M20" s="715" t="s">
        <v>600</v>
      </c>
      <c r="N20" s="270"/>
    </row>
    <row r="21" spans="1:14" ht="14.45" customHeight="1" x14ac:dyDescent="0.2">
      <c r="A21" s="786" t="s">
        <v>295</v>
      </c>
    </row>
    <row r="22" spans="1:14" ht="14.45" customHeight="1" x14ac:dyDescent="0.2">
      <c r="A22" s="787" t="s">
        <v>1088</v>
      </c>
    </row>
    <row r="23" spans="1:14" ht="14.45" customHeight="1" x14ac:dyDescent="0.2">
      <c r="A23" s="786" t="s">
        <v>1089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10 F21:F1048576">
    <cfRule type="cellIs" dxfId="56" priority="15" stopIfTrue="1" operator="lessThan">
      <formula>0.6</formula>
    </cfRule>
  </conditionalFormatting>
  <conditionalFormatting sqref="B5:B9">
    <cfRule type="expression" dxfId="55" priority="10">
      <formula>AND(LEFT(M5,6)&lt;&gt;"mezera",M5&lt;&gt;"")</formula>
    </cfRule>
  </conditionalFormatting>
  <conditionalFormatting sqref="A5:A9">
    <cfRule type="expression" dxfId="54" priority="8">
      <formula>AND(M5&lt;&gt;"",M5&lt;&gt;"mezeraKL")</formula>
    </cfRule>
  </conditionalFormatting>
  <conditionalFormatting sqref="F5:F9">
    <cfRule type="cellIs" dxfId="53" priority="7" operator="lessThan">
      <formula>0.6</formula>
    </cfRule>
  </conditionalFormatting>
  <conditionalFormatting sqref="B5:L9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9">
    <cfRule type="expression" dxfId="50" priority="12">
      <formula>$M5&lt;&gt;""</formula>
    </cfRule>
  </conditionalFormatting>
  <conditionalFormatting sqref="B11:B20">
    <cfRule type="expression" dxfId="49" priority="4">
      <formula>AND(LEFT(M11,6)&lt;&gt;"mezera",M11&lt;&gt;"")</formula>
    </cfRule>
  </conditionalFormatting>
  <conditionalFormatting sqref="A11:A20">
    <cfRule type="expression" dxfId="48" priority="2">
      <formula>AND(M11&lt;&gt;"",M11&lt;&gt;"mezeraKL")</formula>
    </cfRule>
  </conditionalFormatting>
  <conditionalFormatting sqref="F11:F20">
    <cfRule type="cellIs" dxfId="47" priority="1" operator="lessThan">
      <formula>0.6</formula>
    </cfRule>
  </conditionalFormatting>
  <conditionalFormatting sqref="B11:L20">
    <cfRule type="expression" dxfId="46" priority="3">
      <formula>OR($M11="KL",$M11="SumaKL")</formula>
    </cfRule>
    <cfRule type="expression" dxfId="45" priority="5">
      <formula>$M11="SumaNS"</formula>
    </cfRule>
  </conditionalFormatting>
  <conditionalFormatting sqref="A11:L20">
    <cfRule type="expression" dxfId="44" priority="6">
      <formula>$M11&lt;&gt;""</formula>
    </cfRule>
  </conditionalFormatting>
  <hyperlinks>
    <hyperlink ref="A2" location="Obsah!A1" display="Zpět na Obsah  KL 01  1.-4.měsíc" xr:uid="{47C849A8-E8FE-4717-93D0-16D5FFA48AED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8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247" customWidth="1"/>
    <col min="2" max="2" width="11.140625" style="328" bestFit="1" customWidth="1"/>
    <col min="3" max="3" width="11.140625" style="247" hidden="1" customWidth="1"/>
    <col min="4" max="4" width="7.28515625" style="328" bestFit="1" customWidth="1"/>
    <col min="5" max="5" width="7.28515625" style="247" hidden="1" customWidth="1"/>
    <col min="6" max="6" width="11.140625" style="328" bestFit="1" customWidth="1"/>
    <col min="7" max="7" width="5.28515625" style="331" customWidth="1"/>
    <col min="8" max="8" width="7.28515625" style="328" bestFit="1" customWidth="1"/>
    <col min="9" max="9" width="5.28515625" style="331" customWidth="1"/>
    <col min="10" max="10" width="11.140625" style="328" customWidth="1"/>
    <col min="11" max="11" width="5.28515625" style="331" customWidth="1"/>
    <col min="12" max="12" width="7.28515625" style="328" customWidth="1"/>
    <col min="13" max="13" width="5.28515625" style="331" customWidth="1"/>
    <col min="14" max="14" width="0" style="247" hidden="1" customWidth="1"/>
    <col min="15" max="16384" width="8.85546875" style="247"/>
  </cols>
  <sheetData>
    <row r="1" spans="1:13" ht="18.600000000000001" customHeight="1" thickBot="1" x14ac:dyDescent="0.35">
      <c r="A1" s="555" t="s">
        <v>190</v>
      </c>
      <c r="B1" s="555"/>
      <c r="C1" s="555"/>
      <c r="D1" s="555"/>
      <c r="E1" s="555"/>
      <c r="F1" s="555"/>
      <c r="G1" s="555"/>
      <c r="H1" s="555"/>
      <c r="I1" s="555"/>
      <c r="J1" s="517"/>
      <c r="K1" s="517"/>
      <c r="L1" s="517"/>
      <c r="M1" s="517"/>
    </row>
    <row r="2" spans="1:13" ht="14.45" customHeight="1" thickBot="1" x14ac:dyDescent="0.25">
      <c r="A2" s="370" t="s">
        <v>328</v>
      </c>
      <c r="B2" s="335"/>
      <c r="C2" s="327"/>
      <c r="D2" s="335"/>
      <c r="E2" s="327"/>
      <c r="F2" s="335"/>
      <c r="G2" s="336"/>
      <c r="H2" s="335"/>
      <c r="I2" s="336"/>
    </row>
    <row r="3" spans="1:13" ht="14.45" customHeight="1" thickBot="1" x14ac:dyDescent="0.25">
      <c r="A3" s="262"/>
      <c r="B3" s="572" t="s">
        <v>15</v>
      </c>
      <c r="C3" s="574"/>
      <c r="D3" s="571"/>
      <c r="E3" s="261"/>
      <c r="F3" s="571" t="s">
        <v>16</v>
      </c>
      <c r="G3" s="571"/>
      <c r="H3" s="571"/>
      <c r="I3" s="571"/>
      <c r="J3" s="571" t="s">
        <v>189</v>
      </c>
      <c r="K3" s="571"/>
      <c r="L3" s="571"/>
      <c r="M3" s="573"/>
    </row>
    <row r="4" spans="1:13" ht="14.45" customHeight="1" thickBot="1" x14ac:dyDescent="0.25">
      <c r="A4" s="764" t="s">
        <v>166</v>
      </c>
      <c r="B4" s="765" t="s">
        <v>19</v>
      </c>
      <c r="C4" s="791"/>
      <c r="D4" s="765" t="s">
        <v>20</v>
      </c>
      <c r="E4" s="791"/>
      <c r="F4" s="765" t="s">
        <v>19</v>
      </c>
      <c r="G4" s="768" t="s">
        <v>2</v>
      </c>
      <c r="H4" s="765" t="s">
        <v>20</v>
      </c>
      <c r="I4" s="768" t="s">
        <v>2</v>
      </c>
      <c r="J4" s="765" t="s">
        <v>19</v>
      </c>
      <c r="K4" s="768" t="s">
        <v>2</v>
      </c>
      <c r="L4" s="765" t="s">
        <v>20</v>
      </c>
      <c r="M4" s="769" t="s">
        <v>2</v>
      </c>
    </row>
    <row r="5" spans="1:13" ht="14.45" customHeight="1" x14ac:dyDescent="0.2">
      <c r="A5" s="788" t="s">
        <v>1090</v>
      </c>
      <c r="B5" s="779">
        <v>4181.63</v>
      </c>
      <c r="C5" s="723">
        <v>1</v>
      </c>
      <c r="D5" s="792">
        <v>29</v>
      </c>
      <c r="E5" s="795" t="s">
        <v>1090</v>
      </c>
      <c r="F5" s="779">
        <v>1106.53</v>
      </c>
      <c r="G5" s="747">
        <v>0.26461690776084923</v>
      </c>
      <c r="H5" s="727">
        <v>10</v>
      </c>
      <c r="I5" s="770">
        <v>0.34482758620689657</v>
      </c>
      <c r="J5" s="798">
        <v>3075.1000000000004</v>
      </c>
      <c r="K5" s="747">
        <v>0.73538309223915088</v>
      </c>
      <c r="L5" s="727">
        <v>19</v>
      </c>
      <c r="M5" s="770">
        <v>0.65517241379310343</v>
      </c>
    </row>
    <row r="6" spans="1:13" ht="14.45" customHeight="1" x14ac:dyDescent="0.2">
      <c r="A6" s="789" t="s">
        <v>1091</v>
      </c>
      <c r="B6" s="780">
        <v>65952.899999999994</v>
      </c>
      <c r="C6" s="730">
        <v>1</v>
      </c>
      <c r="D6" s="793">
        <v>69</v>
      </c>
      <c r="E6" s="796" t="s">
        <v>1091</v>
      </c>
      <c r="F6" s="780">
        <v>26085.599999999999</v>
      </c>
      <c r="G6" s="748">
        <v>0.39551862010616667</v>
      </c>
      <c r="H6" s="734">
        <v>33</v>
      </c>
      <c r="I6" s="771">
        <v>0.47826086956521741</v>
      </c>
      <c r="J6" s="799">
        <v>39867.300000000003</v>
      </c>
      <c r="K6" s="748">
        <v>0.60448137989383344</v>
      </c>
      <c r="L6" s="734">
        <v>36</v>
      </c>
      <c r="M6" s="771">
        <v>0.52173913043478259</v>
      </c>
    </row>
    <row r="7" spans="1:13" ht="14.45" customHeight="1" x14ac:dyDescent="0.2">
      <c r="A7" s="789" t="s">
        <v>1092</v>
      </c>
      <c r="B7" s="780">
        <v>8872.9</v>
      </c>
      <c r="C7" s="730">
        <v>1</v>
      </c>
      <c r="D7" s="793">
        <v>29</v>
      </c>
      <c r="E7" s="796" t="s">
        <v>1092</v>
      </c>
      <c r="F7" s="780">
        <v>5497.0999999999995</v>
      </c>
      <c r="G7" s="748">
        <v>0.6195381442369462</v>
      </c>
      <c r="H7" s="734">
        <v>19</v>
      </c>
      <c r="I7" s="771">
        <v>0.65517241379310343</v>
      </c>
      <c r="J7" s="799">
        <v>3375.8</v>
      </c>
      <c r="K7" s="748">
        <v>0.3804618557630538</v>
      </c>
      <c r="L7" s="734">
        <v>10</v>
      </c>
      <c r="M7" s="771">
        <v>0.34482758620689657</v>
      </c>
    </row>
    <row r="8" spans="1:13" ht="14.45" customHeight="1" x14ac:dyDescent="0.2">
      <c r="A8" s="789" t="s">
        <v>1093</v>
      </c>
      <c r="B8" s="780">
        <v>396775.79000000015</v>
      </c>
      <c r="C8" s="730">
        <v>1</v>
      </c>
      <c r="D8" s="793">
        <v>124</v>
      </c>
      <c r="E8" s="796" t="s">
        <v>1093</v>
      </c>
      <c r="F8" s="780">
        <v>104821.98000000001</v>
      </c>
      <c r="G8" s="748">
        <v>0.26418441508238183</v>
      </c>
      <c r="H8" s="734">
        <v>49</v>
      </c>
      <c r="I8" s="771">
        <v>0.39516129032258063</v>
      </c>
      <c r="J8" s="799">
        <v>291953.81000000011</v>
      </c>
      <c r="K8" s="748">
        <v>0.73581558491761812</v>
      </c>
      <c r="L8" s="734">
        <v>75</v>
      </c>
      <c r="M8" s="771">
        <v>0.60483870967741937</v>
      </c>
    </row>
    <row r="9" spans="1:13" ht="14.45" customHeight="1" x14ac:dyDescent="0.2">
      <c r="A9" s="789" t="s">
        <v>1094</v>
      </c>
      <c r="B9" s="780">
        <v>27549.98</v>
      </c>
      <c r="C9" s="730">
        <v>1</v>
      </c>
      <c r="D9" s="793">
        <v>27</v>
      </c>
      <c r="E9" s="796" t="s">
        <v>1094</v>
      </c>
      <c r="F9" s="780">
        <v>24738.03</v>
      </c>
      <c r="G9" s="748">
        <v>0.89793277526880233</v>
      </c>
      <c r="H9" s="734">
        <v>19</v>
      </c>
      <c r="I9" s="771">
        <v>0.70370370370370372</v>
      </c>
      <c r="J9" s="799">
        <v>2811.95</v>
      </c>
      <c r="K9" s="748">
        <v>0.10206722473119763</v>
      </c>
      <c r="L9" s="734">
        <v>8</v>
      </c>
      <c r="M9" s="771">
        <v>0.29629629629629628</v>
      </c>
    </row>
    <row r="10" spans="1:13" ht="14.45" customHeight="1" x14ac:dyDescent="0.2">
      <c r="A10" s="789" t="s">
        <v>1095</v>
      </c>
      <c r="B10" s="780">
        <v>6291.8899999999994</v>
      </c>
      <c r="C10" s="730">
        <v>1</v>
      </c>
      <c r="D10" s="793">
        <v>13</v>
      </c>
      <c r="E10" s="796" t="s">
        <v>1095</v>
      </c>
      <c r="F10" s="780">
        <v>5767.86</v>
      </c>
      <c r="G10" s="748">
        <v>0.91671341997396649</v>
      </c>
      <c r="H10" s="734">
        <v>11</v>
      </c>
      <c r="I10" s="771">
        <v>0.84615384615384615</v>
      </c>
      <c r="J10" s="799">
        <v>524.03</v>
      </c>
      <c r="K10" s="748">
        <v>8.3286580026033522E-2</v>
      </c>
      <c r="L10" s="734">
        <v>2</v>
      </c>
      <c r="M10" s="771">
        <v>0.15384615384615385</v>
      </c>
    </row>
    <row r="11" spans="1:13" ht="14.45" customHeight="1" x14ac:dyDescent="0.2">
      <c r="A11" s="789" t="s">
        <v>1096</v>
      </c>
      <c r="B11" s="780">
        <v>3184.93</v>
      </c>
      <c r="C11" s="730">
        <v>1</v>
      </c>
      <c r="D11" s="793">
        <v>12</v>
      </c>
      <c r="E11" s="796" t="s">
        <v>1096</v>
      </c>
      <c r="F11" s="780">
        <v>1754.07</v>
      </c>
      <c r="G11" s="748">
        <v>0.55074051862992279</v>
      </c>
      <c r="H11" s="734">
        <v>9</v>
      </c>
      <c r="I11" s="771">
        <v>0.75</v>
      </c>
      <c r="J11" s="799">
        <v>1430.86</v>
      </c>
      <c r="K11" s="748">
        <v>0.44925948137007721</v>
      </c>
      <c r="L11" s="734">
        <v>3</v>
      </c>
      <c r="M11" s="771">
        <v>0.25</v>
      </c>
    </row>
    <row r="12" spans="1:13" ht="14.45" customHeight="1" x14ac:dyDescent="0.2">
      <c r="A12" s="789" t="s">
        <v>1097</v>
      </c>
      <c r="B12" s="780">
        <v>393237.12000000005</v>
      </c>
      <c r="C12" s="730">
        <v>1</v>
      </c>
      <c r="D12" s="793">
        <v>153</v>
      </c>
      <c r="E12" s="796" t="s">
        <v>1097</v>
      </c>
      <c r="F12" s="780">
        <v>201682.71000000002</v>
      </c>
      <c r="G12" s="748">
        <v>0.51287810774323639</v>
      </c>
      <c r="H12" s="734">
        <v>73</v>
      </c>
      <c r="I12" s="771">
        <v>0.47712418300653597</v>
      </c>
      <c r="J12" s="799">
        <v>191554.41000000003</v>
      </c>
      <c r="K12" s="748">
        <v>0.48712189225676356</v>
      </c>
      <c r="L12" s="734">
        <v>80</v>
      </c>
      <c r="M12" s="771">
        <v>0.52287581699346408</v>
      </c>
    </row>
    <row r="13" spans="1:13" ht="14.45" customHeight="1" x14ac:dyDescent="0.2">
      <c r="A13" s="789" t="s">
        <v>1098</v>
      </c>
      <c r="B13" s="780">
        <v>175.83999999999997</v>
      </c>
      <c r="C13" s="730">
        <v>1</v>
      </c>
      <c r="D13" s="793">
        <v>2</v>
      </c>
      <c r="E13" s="796" t="s">
        <v>1098</v>
      </c>
      <c r="F13" s="780">
        <v>70.209999999999994</v>
      </c>
      <c r="G13" s="748">
        <v>0.39928343949044587</v>
      </c>
      <c r="H13" s="734">
        <v>1</v>
      </c>
      <c r="I13" s="771">
        <v>0.5</v>
      </c>
      <c r="J13" s="799">
        <v>105.63</v>
      </c>
      <c r="K13" s="748">
        <v>0.60071656050955424</v>
      </c>
      <c r="L13" s="734">
        <v>1</v>
      </c>
      <c r="M13" s="771">
        <v>0.5</v>
      </c>
    </row>
    <row r="14" spans="1:13" ht="14.45" customHeight="1" x14ac:dyDescent="0.2">
      <c r="A14" s="789" t="s">
        <v>1099</v>
      </c>
      <c r="B14" s="780">
        <v>7105.3300000000008</v>
      </c>
      <c r="C14" s="730">
        <v>1</v>
      </c>
      <c r="D14" s="793">
        <v>23</v>
      </c>
      <c r="E14" s="796" t="s">
        <v>1099</v>
      </c>
      <c r="F14" s="780">
        <v>3567.81</v>
      </c>
      <c r="G14" s="748">
        <v>0.50213149846664396</v>
      </c>
      <c r="H14" s="734">
        <v>8</v>
      </c>
      <c r="I14" s="771">
        <v>0.34782608695652173</v>
      </c>
      <c r="J14" s="799">
        <v>3537.5200000000009</v>
      </c>
      <c r="K14" s="748">
        <v>0.49786850153335599</v>
      </c>
      <c r="L14" s="734">
        <v>15</v>
      </c>
      <c r="M14" s="771">
        <v>0.65217391304347827</v>
      </c>
    </row>
    <row r="15" spans="1:13" ht="14.45" customHeight="1" x14ac:dyDescent="0.2">
      <c r="A15" s="789" t="s">
        <v>1100</v>
      </c>
      <c r="B15" s="780">
        <v>14281.099999999999</v>
      </c>
      <c r="C15" s="730">
        <v>1</v>
      </c>
      <c r="D15" s="793">
        <v>50</v>
      </c>
      <c r="E15" s="796" t="s">
        <v>1100</v>
      </c>
      <c r="F15" s="780">
        <v>5928.08</v>
      </c>
      <c r="G15" s="748">
        <v>0.41509967719573426</v>
      </c>
      <c r="H15" s="734">
        <v>22</v>
      </c>
      <c r="I15" s="771">
        <v>0.44</v>
      </c>
      <c r="J15" s="799">
        <v>8353.0199999999986</v>
      </c>
      <c r="K15" s="748">
        <v>0.58490032280426574</v>
      </c>
      <c r="L15" s="734">
        <v>28</v>
      </c>
      <c r="M15" s="771">
        <v>0.56000000000000005</v>
      </c>
    </row>
    <row r="16" spans="1:13" ht="14.45" customHeight="1" x14ac:dyDescent="0.2">
      <c r="A16" s="789" t="s">
        <v>1101</v>
      </c>
      <c r="B16" s="780">
        <v>884.43000000000006</v>
      </c>
      <c r="C16" s="730">
        <v>1</v>
      </c>
      <c r="D16" s="793">
        <v>1</v>
      </c>
      <c r="E16" s="796" t="s">
        <v>1101</v>
      </c>
      <c r="F16" s="780"/>
      <c r="G16" s="748">
        <v>0</v>
      </c>
      <c r="H16" s="734"/>
      <c r="I16" s="771">
        <v>0</v>
      </c>
      <c r="J16" s="799">
        <v>884.43000000000006</v>
      </c>
      <c r="K16" s="748">
        <v>1</v>
      </c>
      <c r="L16" s="734">
        <v>1</v>
      </c>
      <c r="M16" s="771">
        <v>1</v>
      </c>
    </row>
    <row r="17" spans="1:13" ht="14.45" customHeight="1" x14ac:dyDescent="0.2">
      <c r="A17" s="789" t="s">
        <v>1102</v>
      </c>
      <c r="B17" s="780">
        <v>121116.04999999999</v>
      </c>
      <c r="C17" s="730">
        <v>1</v>
      </c>
      <c r="D17" s="793">
        <v>51</v>
      </c>
      <c r="E17" s="796" t="s">
        <v>1102</v>
      </c>
      <c r="F17" s="780">
        <v>40258.000000000007</v>
      </c>
      <c r="G17" s="748">
        <v>0.33239194970443647</v>
      </c>
      <c r="H17" s="734">
        <v>18</v>
      </c>
      <c r="I17" s="771">
        <v>0.35294117647058826</v>
      </c>
      <c r="J17" s="799">
        <v>80858.049999999988</v>
      </c>
      <c r="K17" s="748">
        <v>0.66760805029556358</v>
      </c>
      <c r="L17" s="734">
        <v>33</v>
      </c>
      <c r="M17" s="771">
        <v>0.6470588235294118</v>
      </c>
    </row>
    <row r="18" spans="1:13" ht="14.45" customHeight="1" thickBot="1" x14ac:dyDescent="0.25">
      <c r="A18" s="790" t="s">
        <v>1103</v>
      </c>
      <c r="B18" s="781">
        <v>1996.3000000000002</v>
      </c>
      <c r="C18" s="737">
        <v>1</v>
      </c>
      <c r="D18" s="794">
        <v>5</v>
      </c>
      <c r="E18" s="797" t="s">
        <v>1103</v>
      </c>
      <c r="F18" s="781">
        <v>1805.4</v>
      </c>
      <c r="G18" s="749">
        <v>0.90437309021690127</v>
      </c>
      <c r="H18" s="741">
        <v>2</v>
      </c>
      <c r="I18" s="772">
        <v>0.4</v>
      </c>
      <c r="J18" s="800">
        <v>190.9</v>
      </c>
      <c r="K18" s="749">
        <v>9.5626909783098721E-2</v>
      </c>
      <c r="L18" s="741">
        <v>3</v>
      </c>
      <c r="M18" s="772">
        <v>0.6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FCA415C0-9DDF-4D5A-A3B9-2A754DA1FFCE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335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247" hidden="1" customWidth="1" outlineLevel="1"/>
    <col min="2" max="2" width="28.28515625" style="247" hidden="1" customWidth="1" outlineLevel="1"/>
    <col min="3" max="3" width="9" style="247" customWidth="1" collapsed="1"/>
    <col min="4" max="4" width="18.7109375" style="339" customWidth="1"/>
    <col min="5" max="5" width="13.5703125" style="329" customWidth="1"/>
    <col min="6" max="6" width="6" style="247" bestFit="1" customWidth="1"/>
    <col min="7" max="7" width="8.7109375" style="247" customWidth="1"/>
    <col min="8" max="8" width="5" style="247" bestFit="1" customWidth="1"/>
    <col min="9" max="9" width="8.5703125" style="247" hidden="1" customWidth="1" outlineLevel="1"/>
    <col min="10" max="10" width="25.7109375" style="247" customWidth="1" collapsed="1"/>
    <col min="11" max="11" width="8.7109375" style="247" customWidth="1"/>
    <col min="12" max="12" width="7.7109375" style="330" customWidth="1"/>
    <col min="13" max="13" width="11.140625" style="330" customWidth="1"/>
    <col min="14" max="14" width="7.7109375" style="247" customWidth="1"/>
    <col min="15" max="15" width="7.7109375" style="340" customWidth="1"/>
    <col min="16" max="16" width="11.140625" style="330" customWidth="1"/>
    <col min="17" max="17" width="5.42578125" style="331" bestFit="1" customWidth="1"/>
    <col min="18" max="18" width="7.7109375" style="247" customWidth="1"/>
    <col min="19" max="19" width="5.42578125" style="331" bestFit="1" customWidth="1"/>
    <col min="20" max="20" width="7.7109375" style="340" customWidth="1"/>
    <col min="21" max="21" width="5.42578125" style="331" bestFit="1" customWidth="1"/>
    <col min="22" max="16384" width="8.85546875" style="247"/>
  </cols>
  <sheetData>
    <row r="1" spans="1:21" ht="18.600000000000001" customHeight="1" thickBot="1" x14ac:dyDescent="0.35">
      <c r="A1" s="546" t="s">
        <v>1696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</row>
    <row r="2" spans="1:21" ht="14.45" customHeight="1" thickBot="1" x14ac:dyDescent="0.25">
      <c r="A2" s="370" t="s">
        <v>328</v>
      </c>
      <c r="B2" s="337"/>
      <c r="C2" s="327"/>
      <c r="D2" s="327"/>
      <c r="E2" s="338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</row>
    <row r="3" spans="1:21" ht="14.45" customHeight="1" thickBot="1" x14ac:dyDescent="0.25">
      <c r="A3" s="578"/>
      <c r="B3" s="579"/>
      <c r="C3" s="579"/>
      <c r="D3" s="579"/>
      <c r="E3" s="579"/>
      <c r="F3" s="579"/>
      <c r="G3" s="579"/>
      <c r="H3" s="579"/>
      <c r="I3" s="579"/>
      <c r="J3" s="579"/>
      <c r="K3" s="580" t="s">
        <v>158</v>
      </c>
      <c r="L3" s="581"/>
      <c r="M3" s="70">
        <f>SUBTOTAL(9,M7:M1048576)</f>
        <v>1051606.19</v>
      </c>
      <c r="N3" s="70">
        <f>SUBTOTAL(9,N7:N1048576)</f>
        <v>3765</v>
      </c>
      <c r="O3" s="70">
        <f>SUBTOTAL(9,O7:O1048576)</f>
        <v>588</v>
      </c>
      <c r="P3" s="70">
        <f>SUBTOTAL(9,P7:P1048576)</f>
        <v>423083.38000000012</v>
      </c>
      <c r="Q3" s="71">
        <f>IF(M3=0,0,P3/M3)</f>
        <v>0.40232111984810603</v>
      </c>
      <c r="R3" s="70">
        <f>SUBTOTAL(9,R7:R1048576)</f>
        <v>1715</v>
      </c>
      <c r="S3" s="71">
        <f>IF(N3=0,0,R3/N3)</f>
        <v>0.45551128818061087</v>
      </c>
      <c r="T3" s="70">
        <f>SUBTOTAL(9,T7:T1048576)</f>
        <v>274</v>
      </c>
      <c r="U3" s="72">
        <f>IF(O3=0,0,T3/O3)</f>
        <v>0.46598639455782315</v>
      </c>
    </row>
    <row r="4" spans="1:21" ht="14.45" customHeight="1" x14ac:dyDescent="0.2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82" t="s">
        <v>15</v>
      </c>
      <c r="N4" s="583"/>
      <c r="O4" s="583"/>
      <c r="P4" s="584" t="s">
        <v>21</v>
      </c>
      <c r="Q4" s="583"/>
      <c r="R4" s="583"/>
      <c r="S4" s="583"/>
      <c r="T4" s="583"/>
      <c r="U4" s="585"/>
    </row>
    <row r="5" spans="1:21" ht="14.45" customHeight="1" thickBot="1" x14ac:dyDescent="0.2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5" t="s">
        <v>22</v>
      </c>
      <c r="Q5" s="576"/>
      <c r="R5" s="575" t="s">
        <v>13</v>
      </c>
      <c r="S5" s="576"/>
      <c r="T5" s="575" t="s">
        <v>20</v>
      </c>
      <c r="U5" s="577"/>
    </row>
    <row r="6" spans="1:21" s="329" customFormat="1" ht="14.45" customHeight="1" thickBot="1" x14ac:dyDescent="0.25">
      <c r="A6" s="801" t="s">
        <v>23</v>
      </c>
      <c r="B6" s="802" t="s">
        <v>5</v>
      </c>
      <c r="C6" s="801" t="s">
        <v>24</v>
      </c>
      <c r="D6" s="802" t="s">
        <v>6</v>
      </c>
      <c r="E6" s="802" t="s">
        <v>192</v>
      </c>
      <c r="F6" s="802" t="s">
        <v>25</v>
      </c>
      <c r="G6" s="802" t="s">
        <v>26</v>
      </c>
      <c r="H6" s="802" t="s">
        <v>8</v>
      </c>
      <c r="I6" s="802" t="s">
        <v>10</v>
      </c>
      <c r="J6" s="802" t="s">
        <v>11</v>
      </c>
      <c r="K6" s="802" t="s">
        <v>12</v>
      </c>
      <c r="L6" s="802" t="s">
        <v>27</v>
      </c>
      <c r="M6" s="803" t="s">
        <v>14</v>
      </c>
      <c r="N6" s="804" t="s">
        <v>28</v>
      </c>
      <c r="O6" s="804" t="s">
        <v>28</v>
      </c>
      <c r="P6" s="804" t="s">
        <v>14</v>
      </c>
      <c r="Q6" s="804" t="s">
        <v>2</v>
      </c>
      <c r="R6" s="804" t="s">
        <v>28</v>
      </c>
      <c r="S6" s="804" t="s">
        <v>2</v>
      </c>
      <c r="T6" s="804" t="s">
        <v>28</v>
      </c>
      <c r="U6" s="805" t="s">
        <v>2</v>
      </c>
    </row>
    <row r="7" spans="1:21" ht="14.45" customHeight="1" x14ac:dyDescent="0.2">
      <c r="A7" s="806">
        <v>9</v>
      </c>
      <c r="B7" s="807" t="s">
        <v>1078</v>
      </c>
      <c r="C7" s="807" t="s">
        <v>1085</v>
      </c>
      <c r="D7" s="808" t="s">
        <v>1694</v>
      </c>
      <c r="E7" s="809" t="s">
        <v>1092</v>
      </c>
      <c r="F7" s="807" t="s">
        <v>1079</v>
      </c>
      <c r="G7" s="807" t="s">
        <v>1104</v>
      </c>
      <c r="H7" s="807" t="s">
        <v>329</v>
      </c>
      <c r="I7" s="807" t="s">
        <v>1105</v>
      </c>
      <c r="J7" s="807" t="s">
        <v>1106</v>
      </c>
      <c r="K7" s="807" t="s">
        <v>1107</v>
      </c>
      <c r="L7" s="810">
        <v>183.79</v>
      </c>
      <c r="M7" s="810">
        <v>367.58</v>
      </c>
      <c r="N7" s="807">
        <v>2</v>
      </c>
      <c r="O7" s="811">
        <v>1.5</v>
      </c>
      <c r="P7" s="810">
        <v>367.58</v>
      </c>
      <c r="Q7" s="812">
        <v>1</v>
      </c>
      <c r="R7" s="807">
        <v>2</v>
      </c>
      <c r="S7" s="812">
        <v>1</v>
      </c>
      <c r="T7" s="811">
        <v>1.5</v>
      </c>
      <c r="U7" s="231">
        <v>1</v>
      </c>
    </row>
    <row r="8" spans="1:21" ht="14.45" customHeight="1" x14ac:dyDescent="0.2">
      <c r="A8" s="821">
        <v>9</v>
      </c>
      <c r="B8" s="822" t="s">
        <v>1078</v>
      </c>
      <c r="C8" s="822" t="s">
        <v>1085</v>
      </c>
      <c r="D8" s="823" t="s">
        <v>1694</v>
      </c>
      <c r="E8" s="824" t="s">
        <v>1092</v>
      </c>
      <c r="F8" s="822" t="s">
        <v>1079</v>
      </c>
      <c r="G8" s="822" t="s">
        <v>1108</v>
      </c>
      <c r="H8" s="822" t="s">
        <v>696</v>
      </c>
      <c r="I8" s="822" t="s">
        <v>1109</v>
      </c>
      <c r="J8" s="822" t="s">
        <v>1110</v>
      </c>
      <c r="K8" s="822" t="s">
        <v>1111</v>
      </c>
      <c r="L8" s="825">
        <v>56.06</v>
      </c>
      <c r="M8" s="825">
        <v>56.06</v>
      </c>
      <c r="N8" s="822">
        <v>1</v>
      </c>
      <c r="O8" s="826">
        <v>0.5</v>
      </c>
      <c r="P8" s="825"/>
      <c r="Q8" s="827">
        <v>0</v>
      </c>
      <c r="R8" s="822"/>
      <c r="S8" s="827">
        <v>0</v>
      </c>
      <c r="T8" s="826"/>
      <c r="U8" s="828">
        <v>0</v>
      </c>
    </row>
    <row r="9" spans="1:21" ht="14.45" customHeight="1" x14ac:dyDescent="0.2">
      <c r="A9" s="821">
        <v>9</v>
      </c>
      <c r="B9" s="822" t="s">
        <v>1078</v>
      </c>
      <c r="C9" s="822" t="s">
        <v>1085</v>
      </c>
      <c r="D9" s="823" t="s">
        <v>1694</v>
      </c>
      <c r="E9" s="824" t="s">
        <v>1092</v>
      </c>
      <c r="F9" s="822" t="s">
        <v>1079</v>
      </c>
      <c r="G9" s="822" t="s">
        <v>1112</v>
      </c>
      <c r="H9" s="822" t="s">
        <v>329</v>
      </c>
      <c r="I9" s="822" t="s">
        <v>1113</v>
      </c>
      <c r="J9" s="822" t="s">
        <v>1114</v>
      </c>
      <c r="K9" s="822" t="s">
        <v>1115</v>
      </c>
      <c r="L9" s="825">
        <v>97.96</v>
      </c>
      <c r="M9" s="825">
        <v>489.79999999999995</v>
      </c>
      <c r="N9" s="822">
        <v>5</v>
      </c>
      <c r="O9" s="826">
        <v>3</v>
      </c>
      <c r="P9" s="825">
        <v>195.92</v>
      </c>
      <c r="Q9" s="827">
        <v>0.4</v>
      </c>
      <c r="R9" s="822">
        <v>2</v>
      </c>
      <c r="S9" s="827">
        <v>0.4</v>
      </c>
      <c r="T9" s="826">
        <v>1</v>
      </c>
      <c r="U9" s="828">
        <v>0.33333333333333331</v>
      </c>
    </row>
    <row r="10" spans="1:21" ht="14.45" customHeight="1" x14ac:dyDescent="0.2">
      <c r="A10" s="821">
        <v>9</v>
      </c>
      <c r="B10" s="822" t="s">
        <v>1078</v>
      </c>
      <c r="C10" s="822" t="s">
        <v>1085</v>
      </c>
      <c r="D10" s="823" t="s">
        <v>1694</v>
      </c>
      <c r="E10" s="824" t="s">
        <v>1092</v>
      </c>
      <c r="F10" s="822" t="s">
        <v>1079</v>
      </c>
      <c r="G10" s="822" t="s">
        <v>1116</v>
      </c>
      <c r="H10" s="822" t="s">
        <v>329</v>
      </c>
      <c r="I10" s="822" t="s">
        <v>1117</v>
      </c>
      <c r="J10" s="822" t="s">
        <v>1118</v>
      </c>
      <c r="K10" s="822" t="s">
        <v>1119</v>
      </c>
      <c r="L10" s="825">
        <v>84.21</v>
      </c>
      <c r="M10" s="825">
        <v>168.42</v>
      </c>
      <c r="N10" s="822">
        <v>2</v>
      </c>
      <c r="O10" s="826">
        <v>0.5</v>
      </c>
      <c r="P10" s="825">
        <v>168.42</v>
      </c>
      <c r="Q10" s="827">
        <v>1</v>
      </c>
      <c r="R10" s="822">
        <v>2</v>
      </c>
      <c r="S10" s="827">
        <v>1</v>
      </c>
      <c r="T10" s="826">
        <v>0.5</v>
      </c>
      <c r="U10" s="828">
        <v>1</v>
      </c>
    </row>
    <row r="11" spans="1:21" ht="14.45" customHeight="1" x14ac:dyDescent="0.2">
      <c r="A11" s="821">
        <v>9</v>
      </c>
      <c r="B11" s="822" t="s">
        <v>1078</v>
      </c>
      <c r="C11" s="822" t="s">
        <v>1085</v>
      </c>
      <c r="D11" s="823" t="s">
        <v>1694</v>
      </c>
      <c r="E11" s="824" t="s">
        <v>1092</v>
      </c>
      <c r="F11" s="822" t="s">
        <v>1079</v>
      </c>
      <c r="G11" s="822" t="s">
        <v>1120</v>
      </c>
      <c r="H11" s="822" t="s">
        <v>696</v>
      </c>
      <c r="I11" s="822" t="s">
        <v>1121</v>
      </c>
      <c r="J11" s="822" t="s">
        <v>1122</v>
      </c>
      <c r="K11" s="822" t="s">
        <v>1123</v>
      </c>
      <c r="L11" s="825">
        <v>117.55</v>
      </c>
      <c r="M11" s="825">
        <v>117.55</v>
      </c>
      <c r="N11" s="822">
        <v>1</v>
      </c>
      <c r="O11" s="826">
        <v>1</v>
      </c>
      <c r="P11" s="825"/>
      <c r="Q11" s="827">
        <v>0</v>
      </c>
      <c r="R11" s="822"/>
      <c r="S11" s="827">
        <v>0</v>
      </c>
      <c r="T11" s="826"/>
      <c r="U11" s="828">
        <v>0</v>
      </c>
    </row>
    <row r="12" spans="1:21" ht="14.45" customHeight="1" x14ac:dyDescent="0.2">
      <c r="A12" s="821">
        <v>9</v>
      </c>
      <c r="B12" s="822" t="s">
        <v>1078</v>
      </c>
      <c r="C12" s="822" t="s">
        <v>1085</v>
      </c>
      <c r="D12" s="823" t="s">
        <v>1694</v>
      </c>
      <c r="E12" s="824" t="s">
        <v>1092</v>
      </c>
      <c r="F12" s="822" t="s">
        <v>1079</v>
      </c>
      <c r="G12" s="822" t="s">
        <v>1124</v>
      </c>
      <c r="H12" s="822" t="s">
        <v>696</v>
      </c>
      <c r="I12" s="822" t="s">
        <v>1125</v>
      </c>
      <c r="J12" s="822" t="s">
        <v>1126</v>
      </c>
      <c r="K12" s="822" t="s">
        <v>1123</v>
      </c>
      <c r="L12" s="825">
        <v>131.97999999999999</v>
      </c>
      <c r="M12" s="825">
        <v>131.97999999999999</v>
      </c>
      <c r="N12" s="822">
        <v>1</v>
      </c>
      <c r="O12" s="826">
        <v>0.5</v>
      </c>
      <c r="P12" s="825"/>
      <c r="Q12" s="827">
        <v>0</v>
      </c>
      <c r="R12" s="822"/>
      <c r="S12" s="827">
        <v>0</v>
      </c>
      <c r="T12" s="826"/>
      <c r="U12" s="828">
        <v>0</v>
      </c>
    </row>
    <row r="13" spans="1:21" ht="14.45" customHeight="1" x14ac:dyDescent="0.2">
      <c r="A13" s="821">
        <v>9</v>
      </c>
      <c r="B13" s="822" t="s">
        <v>1078</v>
      </c>
      <c r="C13" s="822" t="s">
        <v>1085</v>
      </c>
      <c r="D13" s="823" t="s">
        <v>1694</v>
      </c>
      <c r="E13" s="824" t="s">
        <v>1092</v>
      </c>
      <c r="F13" s="822" t="s">
        <v>1079</v>
      </c>
      <c r="G13" s="822" t="s">
        <v>1127</v>
      </c>
      <c r="H13" s="822" t="s">
        <v>329</v>
      </c>
      <c r="I13" s="822" t="s">
        <v>1128</v>
      </c>
      <c r="J13" s="822" t="s">
        <v>1129</v>
      </c>
      <c r="K13" s="822" t="s">
        <v>1130</v>
      </c>
      <c r="L13" s="825">
        <v>236.03</v>
      </c>
      <c r="M13" s="825">
        <v>236.03</v>
      </c>
      <c r="N13" s="822">
        <v>1</v>
      </c>
      <c r="O13" s="826">
        <v>0.5</v>
      </c>
      <c r="P13" s="825"/>
      <c r="Q13" s="827">
        <v>0</v>
      </c>
      <c r="R13" s="822"/>
      <c r="S13" s="827">
        <v>0</v>
      </c>
      <c r="T13" s="826"/>
      <c r="U13" s="828">
        <v>0</v>
      </c>
    </row>
    <row r="14" spans="1:21" ht="14.45" customHeight="1" x14ac:dyDescent="0.2">
      <c r="A14" s="821">
        <v>9</v>
      </c>
      <c r="B14" s="822" t="s">
        <v>1078</v>
      </c>
      <c r="C14" s="822" t="s">
        <v>1085</v>
      </c>
      <c r="D14" s="823" t="s">
        <v>1694</v>
      </c>
      <c r="E14" s="824" t="s">
        <v>1092</v>
      </c>
      <c r="F14" s="822" t="s">
        <v>1079</v>
      </c>
      <c r="G14" s="822" t="s">
        <v>1131</v>
      </c>
      <c r="H14" s="822" t="s">
        <v>696</v>
      </c>
      <c r="I14" s="822" t="s">
        <v>1132</v>
      </c>
      <c r="J14" s="822" t="s">
        <v>1133</v>
      </c>
      <c r="K14" s="822" t="s">
        <v>1134</v>
      </c>
      <c r="L14" s="825">
        <v>1585.29</v>
      </c>
      <c r="M14" s="825">
        <v>1585.29</v>
      </c>
      <c r="N14" s="822">
        <v>1</v>
      </c>
      <c r="O14" s="826">
        <v>1</v>
      </c>
      <c r="P14" s="825"/>
      <c r="Q14" s="827">
        <v>0</v>
      </c>
      <c r="R14" s="822"/>
      <c r="S14" s="827">
        <v>0</v>
      </c>
      <c r="T14" s="826"/>
      <c r="U14" s="828">
        <v>0</v>
      </c>
    </row>
    <row r="15" spans="1:21" ht="14.45" customHeight="1" x14ac:dyDescent="0.2">
      <c r="A15" s="821">
        <v>9</v>
      </c>
      <c r="B15" s="822" t="s">
        <v>1078</v>
      </c>
      <c r="C15" s="822" t="s">
        <v>1085</v>
      </c>
      <c r="D15" s="823" t="s">
        <v>1694</v>
      </c>
      <c r="E15" s="824" t="s">
        <v>1092</v>
      </c>
      <c r="F15" s="822" t="s">
        <v>1079</v>
      </c>
      <c r="G15" s="822" t="s">
        <v>1135</v>
      </c>
      <c r="H15" s="822" t="s">
        <v>329</v>
      </c>
      <c r="I15" s="822" t="s">
        <v>1136</v>
      </c>
      <c r="J15" s="822" t="s">
        <v>1137</v>
      </c>
      <c r="K15" s="822" t="s">
        <v>1138</v>
      </c>
      <c r="L15" s="825">
        <v>542.79999999999995</v>
      </c>
      <c r="M15" s="825">
        <v>542.79999999999995</v>
      </c>
      <c r="N15" s="822">
        <v>1</v>
      </c>
      <c r="O15" s="826">
        <v>0.5</v>
      </c>
      <c r="P15" s="825">
        <v>542.79999999999995</v>
      </c>
      <c r="Q15" s="827">
        <v>1</v>
      </c>
      <c r="R15" s="822">
        <v>1</v>
      </c>
      <c r="S15" s="827">
        <v>1</v>
      </c>
      <c r="T15" s="826">
        <v>0.5</v>
      </c>
      <c r="U15" s="828">
        <v>1</v>
      </c>
    </row>
    <row r="16" spans="1:21" ht="14.45" customHeight="1" x14ac:dyDescent="0.2">
      <c r="A16" s="821">
        <v>9</v>
      </c>
      <c r="B16" s="822" t="s">
        <v>1078</v>
      </c>
      <c r="C16" s="822" t="s">
        <v>1085</v>
      </c>
      <c r="D16" s="823" t="s">
        <v>1694</v>
      </c>
      <c r="E16" s="824" t="s">
        <v>1092</v>
      </c>
      <c r="F16" s="822" t="s">
        <v>1079</v>
      </c>
      <c r="G16" s="822" t="s">
        <v>1139</v>
      </c>
      <c r="H16" s="822" t="s">
        <v>329</v>
      </c>
      <c r="I16" s="822" t="s">
        <v>1140</v>
      </c>
      <c r="J16" s="822" t="s">
        <v>1141</v>
      </c>
      <c r="K16" s="822" t="s">
        <v>1142</v>
      </c>
      <c r="L16" s="825">
        <v>525.29</v>
      </c>
      <c r="M16" s="825">
        <v>525.29</v>
      </c>
      <c r="N16" s="822">
        <v>1</v>
      </c>
      <c r="O16" s="826">
        <v>1</v>
      </c>
      <c r="P16" s="825"/>
      <c r="Q16" s="827">
        <v>0</v>
      </c>
      <c r="R16" s="822"/>
      <c r="S16" s="827">
        <v>0</v>
      </c>
      <c r="T16" s="826"/>
      <c r="U16" s="828">
        <v>0</v>
      </c>
    </row>
    <row r="17" spans="1:21" ht="14.45" customHeight="1" x14ac:dyDescent="0.2">
      <c r="A17" s="821">
        <v>9</v>
      </c>
      <c r="B17" s="822" t="s">
        <v>1078</v>
      </c>
      <c r="C17" s="822" t="s">
        <v>1085</v>
      </c>
      <c r="D17" s="823" t="s">
        <v>1694</v>
      </c>
      <c r="E17" s="824" t="s">
        <v>1092</v>
      </c>
      <c r="F17" s="822" t="s">
        <v>1079</v>
      </c>
      <c r="G17" s="822" t="s">
        <v>1143</v>
      </c>
      <c r="H17" s="822" t="s">
        <v>329</v>
      </c>
      <c r="I17" s="822" t="s">
        <v>1144</v>
      </c>
      <c r="J17" s="822" t="s">
        <v>652</v>
      </c>
      <c r="K17" s="822" t="s">
        <v>653</v>
      </c>
      <c r="L17" s="825">
        <v>105.63</v>
      </c>
      <c r="M17" s="825">
        <v>105.63</v>
      </c>
      <c r="N17" s="822">
        <v>1</v>
      </c>
      <c r="O17" s="826">
        <v>1</v>
      </c>
      <c r="P17" s="825">
        <v>105.63</v>
      </c>
      <c r="Q17" s="827">
        <v>1</v>
      </c>
      <c r="R17" s="822">
        <v>1</v>
      </c>
      <c r="S17" s="827">
        <v>1</v>
      </c>
      <c r="T17" s="826">
        <v>1</v>
      </c>
      <c r="U17" s="828">
        <v>1</v>
      </c>
    </row>
    <row r="18" spans="1:21" ht="14.45" customHeight="1" x14ac:dyDescent="0.2">
      <c r="A18" s="821">
        <v>9</v>
      </c>
      <c r="B18" s="822" t="s">
        <v>1078</v>
      </c>
      <c r="C18" s="822" t="s">
        <v>1085</v>
      </c>
      <c r="D18" s="823" t="s">
        <v>1694</v>
      </c>
      <c r="E18" s="824" t="s">
        <v>1092</v>
      </c>
      <c r="F18" s="822" t="s">
        <v>1079</v>
      </c>
      <c r="G18" s="822" t="s">
        <v>1145</v>
      </c>
      <c r="H18" s="822" t="s">
        <v>329</v>
      </c>
      <c r="I18" s="822" t="s">
        <v>1146</v>
      </c>
      <c r="J18" s="822" t="s">
        <v>1147</v>
      </c>
      <c r="K18" s="822" t="s">
        <v>1148</v>
      </c>
      <c r="L18" s="825">
        <v>79.64</v>
      </c>
      <c r="M18" s="825">
        <v>79.64</v>
      </c>
      <c r="N18" s="822">
        <v>1</v>
      </c>
      <c r="O18" s="826">
        <v>1</v>
      </c>
      <c r="P18" s="825">
        <v>79.64</v>
      </c>
      <c r="Q18" s="827">
        <v>1</v>
      </c>
      <c r="R18" s="822">
        <v>1</v>
      </c>
      <c r="S18" s="827">
        <v>1</v>
      </c>
      <c r="T18" s="826">
        <v>1</v>
      </c>
      <c r="U18" s="828">
        <v>1</v>
      </c>
    </row>
    <row r="19" spans="1:21" ht="14.45" customHeight="1" x14ac:dyDescent="0.2">
      <c r="A19" s="821">
        <v>9</v>
      </c>
      <c r="B19" s="822" t="s">
        <v>1078</v>
      </c>
      <c r="C19" s="822" t="s">
        <v>1085</v>
      </c>
      <c r="D19" s="823" t="s">
        <v>1694</v>
      </c>
      <c r="E19" s="824" t="s">
        <v>1092</v>
      </c>
      <c r="F19" s="822" t="s">
        <v>1079</v>
      </c>
      <c r="G19" s="822" t="s">
        <v>1149</v>
      </c>
      <c r="H19" s="822" t="s">
        <v>329</v>
      </c>
      <c r="I19" s="822" t="s">
        <v>1150</v>
      </c>
      <c r="J19" s="822" t="s">
        <v>632</v>
      </c>
      <c r="K19" s="822" t="s">
        <v>633</v>
      </c>
      <c r="L19" s="825">
        <v>0</v>
      </c>
      <c r="M19" s="825">
        <v>0</v>
      </c>
      <c r="N19" s="822">
        <v>1</v>
      </c>
      <c r="O19" s="826">
        <v>0.5</v>
      </c>
      <c r="P19" s="825">
        <v>0</v>
      </c>
      <c r="Q19" s="827"/>
      <c r="R19" s="822">
        <v>1</v>
      </c>
      <c r="S19" s="827">
        <v>1</v>
      </c>
      <c r="T19" s="826">
        <v>0.5</v>
      </c>
      <c r="U19" s="828">
        <v>1</v>
      </c>
    </row>
    <row r="20" spans="1:21" ht="14.45" customHeight="1" x14ac:dyDescent="0.2">
      <c r="A20" s="821">
        <v>9</v>
      </c>
      <c r="B20" s="822" t="s">
        <v>1078</v>
      </c>
      <c r="C20" s="822" t="s">
        <v>1085</v>
      </c>
      <c r="D20" s="823" t="s">
        <v>1694</v>
      </c>
      <c r="E20" s="824" t="s">
        <v>1092</v>
      </c>
      <c r="F20" s="822" t="s">
        <v>1079</v>
      </c>
      <c r="G20" s="822" t="s">
        <v>1151</v>
      </c>
      <c r="H20" s="822" t="s">
        <v>696</v>
      </c>
      <c r="I20" s="822" t="s">
        <v>1152</v>
      </c>
      <c r="J20" s="822" t="s">
        <v>1153</v>
      </c>
      <c r="K20" s="822" t="s">
        <v>1154</v>
      </c>
      <c r="L20" s="825">
        <v>773.45</v>
      </c>
      <c r="M20" s="825">
        <v>773.45</v>
      </c>
      <c r="N20" s="822">
        <v>1</v>
      </c>
      <c r="O20" s="826">
        <v>1</v>
      </c>
      <c r="P20" s="825">
        <v>773.45</v>
      </c>
      <c r="Q20" s="827">
        <v>1</v>
      </c>
      <c r="R20" s="822">
        <v>1</v>
      </c>
      <c r="S20" s="827">
        <v>1</v>
      </c>
      <c r="T20" s="826">
        <v>1</v>
      </c>
      <c r="U20" s="828">
        <v>1</v>
      </c>
    </row>
    <row r="21" spans="1:21" ht="14.45" customHeight="1" x14ac:dyDescent="0.2">
      <c r="A21" s="821">
        <v>9</v>
      </c>
      <c r="B21" s="822" t="s">
        <v>1078</v>
      </c>
      <c r="C21" s="822" t="s">
        <v>1085</v>
      </c>
      <c r="D21" s="823" t="s">
        <v>1694</v>
      </c>
      <c r="E21" s="824" t="s">
        <v>1092</v>
      </c>
      <c r="F21" s="822" t="s">
        <v>1079</v>
      </c>
      <c r="G21" s="822" t="s">
        <v>1155</v>
      </c>
      <c r="H21" s="822" t="s">
        <v>329</v>
      </c>
      <c r="I21" s="822" t="s">
        <v>1156</v>
      </c>
      <c r="J21" s="822" t="s">
        <v>1157</v>
      </c>
      <c r="K21" s="822" t="s">
        <v>1158</v>
      </c>
      <c r="L21" s="825">
        <v>38.08</v>
      </c>
      <c r="M21" s="825">
        <v>38.08</v>
      </c>
      <c r="N21" s="822">
        <v>1</v>
      </c>
      <c r="O21" s="826">
        <v>0.5</v>
      </c>
      <c r="P21" s="825">
        <v>38.08</v>
      </c>
      <c r="Q21" s="827">
        <v>1</v>
      </c>
      <c r="R21" s="822">
        <v>1</v>
      </c>
      <c r="S21" s="827">
        <v>1</v>
      </c>
      <c r="T21" s="826">
        <v>0.5</v>
      </c>
      <c r="U21" s="828">
        <v>1</v>
      </c>
    </row>
    <row r="22" spans="1:21" ht="14.45" customHeight="1" x14ac:dyDescent="0.2">
      <c r="A22" s="821">
        <v>9</v>
      </c>
      <c r="B22" s="822" t="s">
        <v>1078</v>
      </c>
      <c r="C22" s="822" t="s">
        <v>1085</v>
      </c>
      <c r="D22" s="823" t="s">
        <v>1694</v>
      </c>
      <c r="E22" s="824" t="s">
        <v>1092</v>
      </c>
      <c r="F22" s="822" t="s">
        <v>1079</v>
      </c>
      <c r="G22" s="822" t="s">
        <v>1159</v>
      </c>
      <c r="H22" s="822" t="s">
        <v>329</v>
      </c>
      <c r="I22" s="822" t="s">
        <v>1160</v>
      </c>
      <c r="J22" s="822" t="s">
        <v>1161</v>
      </c>
      <c r="K22" s="822" t="s">
        <v>1162</v>
      </c>
      <c r="L22" s="825">
        <v>0</v>
      </c>
      <c r="M22" s="825">
        <v>0</v>
      </c>
      <c r="N22" s="822">
        <v>1</v>
      </c>
      <c r="O22" s="826">
        <v>1</v>
      </c>
      <c r="P22" s="825">
        <v>0</v>
      </c>
      <c r="Q22" s="827"/>
      <c r="R22" s="822">
        <v>1</v>
      </c>
      <c r="S22" s="827">
        <v>1</v>
      </c>
      <c r="T22" s="826">
        <v>1</v>
      </c>
      <c r="U22" s="828">
        <v>1</v>
      </c>
    </row>
    <row r="23" spans="1:21" ht="14.45" customHeight="1" x14ac:dyDescent="0.2">
      <c r="A23" s="821">
        <v>9</v>
      </c>
      <c r="B23" s="822" t="s">
        <v>1078</v>
      </c>
      <c r="C23" s="822" t="s">
        <v>1085</v>
      </c>
      <c r="D23" s="823" t="s">
        <v>1694</v>
      </c>
      <c r="E23" s="824" t="s">
        <v>1092</v>
      </c>
      <c r="F23" s="822" t="s">
        <v>1079</v>
      </c>
      <c r="G23" s="822" t="s">
        <v>1163</v>
      </c>
      <c r="H23" s="822" t="s">
        <v>329</v>
      </c>
      <c r="I23" s="822" t="s">
        <v>1164</v>
      </c>
      <c r="J23" s="822" t="s">
        <v>1165</v>
      </c>
      <c r="K23" s="822" t="s">
        <v>1166</v>
      </c>
      <c r="L23" s="825">
        <v>140.44</v>
      </c>
      <c r="M23" s="825">
        <v>140.44</v>
      </c>
      <c r="N23" s="822">
        <v>1</v>
      </c>
      <c r="O23" s="826">
        <v>1</v>
      </c>
      <c r="P23" s="825">
        <v>140.44</v>
      </c>
      <c r="Q23" s="827">
        <v>1</v>
      </c>
      <c r="R23" s="822">
        <v>1</v>
      </c>
      <c r="S23" s="827">
        <v>1</v>
      </c>
      <c r="T23" s="826">
        <v>1</v>
      </c>
      <c r="U23" s="828">
        <v>1</v>
      </c>
    </row>
    <row r="24" spans="1:21" ht="14.45" customHeight="1" x14ac:dyDescent="0.2">
      <c r="A24" s="821">
        <v>9</v>
      </c>
      <c r="B24" s="822" t="s">
        <v>1078</v>
      </c>
      <c r="C24" s="822" t="s">
        <v>1085</v>
      </c>
      <c r="D24" s="823" t="s">
        <v>1694</v>
      </c>
      <c r="E24" s="824" t="s">
        <v>1092</v>
      </c>
      <c r="F24" s="822" t="s">
        <v>1079</v>
      </c>
      <c r="G24" s="822" t="s">
        <v>1167</v>
      </c>
      <c r="H24" s="822" t="s">
        <v>329</v>
      </c>
      <c r="I24" s="822" t="s">
        <v>1168</v>
      </c>
      <c r="J24" s="822" t="s">
        <v>1169</v>
      </c>
      <c r="K24" s="822" t="s">
        <v>1170</v>
      </c>
      <c r="L24" s="825">
        <v>46.03</v>
      </c>
      <c r="M24" s="825">
        <v>46.03</v>
      </c>
      <c r="N24" s="822">
        <v>1</v>
      </c>
      <c r="O24" s="826">
        <v>0.5</v>
      </c>
      <c r="P24" s="825">
        <v>46.03</v>
      </c>
      <c r="Q24" s="827">
        <v>1</v>
      </c>
      <c r="R24" s="822">
        <v>1</v>
      </c>
      <c r="S24" s="827">
        <v>1</v>
      </c>
      <c r="T24" s="826">
        <v>0.5</v>
      </c>
      <c r="U24" s="828">
        <v>1</v>
      </c>
    </row>
    <row r="25" spans="1:21" ht="14.45" customHeight="1" x14ac:dyDescent="0.2">
      <c r="A25" s="821">
        <v>9</v>
      </c>
      <c r="B25" s="822" t="s">
        <v>1078</v>
      </c>
      <c r="C25" s="822" t="s">
        <v>1085</v>
      </c>
      <c r="D25" s="823" t="s">
        <v>1694</v>
      </c>
      <c r="E25" s="824" t="s">
        <v>1092</v>
      </c>
      <c r="F25" s="822" t="s">
        <v>1079</v>
      </c>
      <c r="G25" s="822" t="s">
        <v>1171</v>
      </c>
      <c r="H25" s="822" t="s">
        <v>696</v>
      </c>
      <c r="I25" s="822" t="s">
        <v>1172</v>
      </c>
      <c r="J25" s="822" t="s">
        <v>1173</v>
      </c>
      <c r="K25" s="822" t="s">
        <v>1174</v>
      </c>
      <c r="L25" s="825">
        <v>141.25</v>
      </c>
      <c r="M25" s="825">
        <v>141.25</v>
      </c>
      <c r="N25" s="822">
        <v>1</v>
      </c>
      <c r="O25" s="826">
        <v>0.5</v>
      </c>
      <c r="P25" s="825">
        <v>141.25</v>
      </c>
      <c r="Q25" s="827">
        <v>1</v>
      </c>
      <c r="R25" s="822">
        <v>1</v>
      </c>
      <c r="S25" s="827">
        <v>1</v>
      </c>
      <c r="T25" s="826">
        <v>0.5</v>
      </c>
      <c r="U25" s="828">
        <v>1</v>
      </c>
    </row>
    <row r="26" spans="1:21" ht="14.45" customHeight="1" x14ac:dyDescent="0.2">
      <c r="A26" s="821">
        <v>9</v>
      </c>
      <c r="B26" s="822" t="s">
        <v>1078</v>
      </c>
      <c r="C26" s="822" t="s">
        <v>1085</v>
      </c>
      <c r="D26" s="823" t="s">
        <v>1694</v>
      </c>
      <c r="E26" s="824" t="s">
        <v>1092</v>
      </c>
      <c r="F26" s="822" t="s">
        <v>1079</v>
      </c>
      <c r="G26" s="822" t="s">
        <v>1175</v>
      </c>
      <c r="H26" s="822" t="s">
        <v>696</v>
      </c>
      <c r="I26" s="822" t="s">
        <v>1176</v>
      </c>
      <c r="J26" s="822" t="s">
        <v>1177</v>
      </c>
      <c r="K26" s="822" t="s">
        <v>1178</v>
      </c>
      <c r="L26" s="825">
        <v>422.33</v>
      </c>
      <c r="M26" s="825">
        <v>422.33</v>
      </c>
      <c r="N26" s="822">
        <v>1</v>
      </c>
      <c r="O26" s="826">
        <v>1</v>
      </c>
      <c r="P26" s="825">
        <v>422.33</v>
      </c>
      <c r="Q26" s="827">
        <v>1</v>
      </c>
      <c r="R26" s="822">
        <v>1</v>
      </c>
      <c r="S26" s="827">
        <v>1</v>
      </c>
      <c r="T26" s="826">
        <v>1</v>
      </c>
      <c r="U26" s="828">
        <v>1</v>
      </c>
    </row>
    <row r="27" spans="1:21" ht="14.45" customHeight="1" x14ac:dyDescent="0.2">
      <c r="A27" s="821">
        <v>9</v>
      </c>
      <c r="B27" s="822" t="s">
        <v>1078</v>
      </c>
      <c r="C27" s="822" t="s">
        <v>1085</v>
      </c>
      <c r="D27" s="823" t="s">
        <v>1694</v>
      </c>
      <c r="E27" s="824" t="s">
        <v>1092</v>
      </c>
      <c r="F27" s="822" t="s">
        <v>1079</v>
      </c>
      <c r="G27" s="822" t="s">
        <v>1179</v>
      </c>
      <c r="H27" s="822" t="s">
        <v>329</v>
      </c>
      <c r="I27" s="822" t="s">
        <v>1180</v>
      </c>
      <c r="J27" s="822" t="s">
        <v>1181</v>
      </c>
      <c r="K27" s="822" t="s">
        <v>1182</v>
      </c>
      <c r="L27" s="825">
        <v>73.010000000000005</v>
      </c>
      <c r="M27" s="825">
        <v>73.010000000000005</v>
      </c>
      <c r="N27" s="822">
        <v>1</v>
      </c>
      <c r="O27" s="826">
        <v>1</v>
      </c>
      <c r="P27" s="825"/>
      <c r="Q27" s="827">
        <v>0</v>
      </c>
      <c r="R27" s="822"/>
      <c r="S27" s="827">
        <v>0</v>
      </c>
      <c r="T27" s="826"/>
      <c r="U27" s="828">
        <v>0</v>
      </c>
    </row>
    <row r="28" spans="1:21" ht="14.45" customHeight="1" x14ac:dyDescent="0.2">
      <c r="A28" s="821">
        <v>9</v>
      </c>
      <c r="B28" s="822" t="s">
        <v>1078</v>
      </c>
      <c r="C28" s="822" t="s">
        <v>1085</v>
      </c>
      <c r="D28" s="823" t="s">
        <v>1694</v>
      </c>
      <c r="E28" s="824" t="s">
        <v>1092</v>
      </c>
      <c r="F28" s="822" t="s">
        <v>1079</v>
      </c>
      <c r="G28" s="822" t="s">
        <v>1183</v>
      </c>
      <c r="H28" s="822" t="s">
        <v>329</v>
      </c>
      <c r="I28" s="822" t="s">
        <v>1184</v>
      </c>
      <c r="J28" s="822" t="s">
        <v>1004</v>
      </c>
      <c r="K28" s="822" t="s">
        <v>1185</v>
      </c>
      <c r="L28" s="825">
        <v>27.37</v>
      </c>
      <c r="M28" s="825">
        <v>27.37</v>
      </c>
      <c r="N28" s="822">
        <v>1</v>
      </c>
      <c r="O28" s="826">
        <v>1</v>
      </c>
      <c r="P28" s="825"/>
      <c r="Q28" s="827">
        <v>0</v>
      </c>
      <c r="R28" s="822"/>
      <c r="S28" s="827">
        <v>0</v>
      </c>
      <c r="T28" s="826"/>
      <c r="U28" s="828">
        <v>0</v>
      </c>
    </row>
    <row r="29" spans="1:21" ht="14.45" customHeight="1" x14ac:dyDescent="0.2">
      <c r="A29" s="821">
        <v>9</v>
      </c>
      <c r="B29" s="822" t="s">
        <v>1078</v>
      </c>
      <c r="C29" s="822" t="s">
        <v>1085</v>
      </c>
      <c r="D29" s="823" t="s">
        <v>1694</v>
      </c>
      <c r="E29" s="824" t="s">
        <v>1092</v>
      </c>
      <c r="F29" s="822" t="s">
        <v>1079</v>
      </c>
      <c r="G29" s="822" t="s">
        <v>1186</v>
      </c>
      <c r="H29" s="822" t="s">
        <v>696</v>
      </c>
      <c r="I29" s="822" t="s">
        <v>1187</v>
      </c>
      <c r="J29" s="822" t="s">
        <v>1188</v>
      </c>
      <c r="K29" s="822" t="s">
        <v>1189</v>
      </c>
      <c r="L29" s="825">
        <v>87.67</v>
      </c>
      <c r="M29" s="825">
        <v>87.67</v>
      </c>
      <c r="N29" s="822">
        <v>1</v>
      </c>
      <c r="O29" s="826">
        <v>0.5</v>
      </c>
      <c r="P29" s="825"/>
      <c r="Q29" s="827">
        <v>0</v>
      </c>
      <c r="R29" s="822"/>
      <c r="S29" s="827">
        <v>0</v>
      </c>
      <c r="T29" s="826"/>
      <c r="U29" s="828">
        <v>0</v>
      </c>
    </row>
    <row r="30" spans="1:21" ht="14.45" customHeight="1" x14ac:dyDescent="0.2">
      <c r="A30" s="821">
        <v>9</v>
      </c>
      <c r="B30" s="822" t="s">
        <v>1078</v>
      </c>
      <c r="C30" s="822" t="s">
        <v>1085</v>
      </c>
      <c r="D30" s="823" t="s">
        <v>1694</v>
      </c>
      <c r="E30" s="824" t="s">
        <v>1092</v>
      </c>
      <c r="F30" s="822" t="s">
        <v>1079</v>
      </c>
      <c r="G30" s="822" t="s">
        <v>1190</v>
      </c>
      <c r="H30" s="822" t="s">
        <v>696</v>
      </c>
      <c r="I30" s="822" t="s">
        <v>1191</v>
      </c>
      <c r="J30" s="822" t="s">
        <v>888</v>
      </c>
      <c r="K30" s="822" t="s">
        <v>889</v>
      </c>
      <c r="L30" s="825">
        <v>63.75</v>
      </c>
      <c r="M30" s="825">
        <v>63.75</v>
      </c>
      <c r="N30" s="822">
        <v>1</v>
      </c>
      <c r="O30" s="826">
        <v>0.5</v>
      </c>
      <c r="P30" s="825"/>
      <c r="Q30" s="827">
        <v>0</v>
      </c>
      <c r="R30" s="822"/>
      <c r="S30" s="827">
        <v>0</v>
      </c>
      <c r="T30" s="826"/>
      <c r="U30" s="828">
        <v>0</v>
      </c>
    </row>
    <row r="31" spans="1:21" ht="14.45" customHeight="1" x14ac:dyDescent="0.2">
      <c r="A31" s="821">
        <v>9</v>
      </c>
      <c r="B31" s="822" t="s">
        <v>1078</v>
      </c>
      <c r="C31" s="822" t="s">
        <v>1085</v>
      </c>
      <c r="D31" s="823" t="s">
        <v>1694</v>
      </c>
      <c r="E31" s="824" t="s">
        <v>1092</v>
      </c>
      <c r="F31" s="822" t="s">
        <v>1079</v>
      </c>
      <c r="G31" s="822" t="s">
        <v>1192</v>
      </c>
      <c r="H31" s="822" t="s">
        <v>696</v>
      </c>
      <c r="I31" s="822" t="s">
        <v>1193</v>
      </c>
      <c r="J31" s="822" t="s">
        <v>852</v>
      </c>
      <c r="K31" s="822" t="s">
        <v>1194</v>
      </c>
      <c r="L31" s="825">
        <v>0</v>
      </c>
      <c r="M31" s="825">
        <v>0</v>
      </c>
      <c r="N31" s="822">
        <v>1</v>
      </c>
      <c r="O31" s="826">
        <v>0.5</v>
      </c>
      <c r="P31" s="825">
        <v>0</v>
      </c>
      <c r="Q31" s="827"/>
      <c r="R31" s="822">
        <v>1</v>
      </c>
      <c r="S31" s="827">
        <v>1</v>
      </c>
      <c r="T31" s="826">
        <v>0.5</v>
      </c>
      <c r="U31" s="828">
        <v>1</v>
      </c>
    </row>
    <row r="32" spans="1:21" ht="14.45" customHeight="1" x14ac:dyDescent="0.2">
      <c r="A32" s="821">
        <v>9</v>
      </c>
      <c r="B32" s="822" t="s">
        <v>1078</v>
      </c>
      <c r="C32" s="822" t="s">
        <v>1085</v>
      </c>
      <c r="D32" s="823" t="s">
        <v>1694</v>
      </c>
      <c r="E32" s="824" t="s">
        <v>1092</v>
      </c>
      <c r="F32" s="822" t="s">
        <v>1079</v>
      </c>
      <c r="G32" s="822" t="s">
        <v>1195</v>
      </c>
      <c r="H32" s="822" t="s">
        <v>329</v>
      </c>
      <c r="I32" s="822" t="s">
        <v>1196</v>
      </c>
      <c r="J32" s="822" t="s">
        <v>1197</v>
      </c>
      <c r="K32" s="822" t="s">
        <v>1198</v>
      </c>
      <c r="L32" s="825">
        <v>669.66</v>
      </c>
      <c r="M32" s="825">
        <v>669.66</v>
      </c>
      <c r="N32" s="822">
        <v>1</v>
      </c>
      <c r="O32" s="826">
        <v>0.5</v>
      </c>
      <c r="P32" s="825">
        <v>669.66</v>
      </c>
      <c r="Q32" s="827">
        <v>1</v>
      </c>
      <c r="R32" s="822">
        <v>1</v>
      </c>
      <c r="S32" s="827">
        <v>1</v>
      </c>
      <c r="T32" s="826">
        <v>0.5</v>
      </c>
      <c r="U32" s="828">
        <v>1</v>
      </c>
    </row>
    <row r="33" spans="1:21" ht="14.45" customHeight="1" x14ac:dyDescent="0.2">
      <c r="A33" s="821">
        <v>9</v>
      </c>
      <c r="B33" s="822" t="s">
        <v>1078</v>
      </c>
      <c r="C33" s="822" t="s">
        <v>1085</v>
      </c>
      <c r="D33" s="823" t="s">
        <v>1694</v>
      </c>
      <c r="E33" s="824" t="s">
        <v>1092</v>
      </c>
      <c r="F33" s="822" t="s">
        <v>1079</v>
      </c>
      <c r="G33" s="822" t="s">
        <v>1199</v>
      </c>
      <c r="H33" s="822" t="s">
        <v>329</v>
      </c>
      <c r="I33" s="822" t="s">
        <v>1200</v>
      </c>
      <c r="J33" s="822" t="s">
        <v>1201</v>
      </c>
      <c r="K33" s="822" t="s">
        <v>1202</v>
      </c>
      <c r="L33" s="825">
        <v>177.92</v>
      </c>
      <c r="M33" s="825">
        <v>177.92</v>
      </c>
      <c r="N33" s="822">
        <v>1</v>
      </c>
      <c r="O33" s="826">
        <v>0.5</v>
      </c>
      <c r="P33" s="825"/>
      <c r="Q33" s="827">
        <v>0</v>
      </c>
      <c r="R33" s="822"/>
      <c r="S33" s="827">
        <v>0</v>
      </c>
      <c r="T33" s="826"/>
      <c r="U33" s="828">
        <v>0</v>
      </c>
    </row>
    <row r="34" spans="1:21" ht="14.45" customHeight="1" x14ac:dyDescent="0.2">
      <c r="A34" s="821">
        <v>9</v>
      </c>
      <c r="B34" s="822" t="s">
        <v>1078</v>
      </c>
      <c r="C34" s="822" t="s">
        <v>1085</v>
      </c>
      <c r="D34" s="823" t="s">
        <v>1694</v>
      </c>
      <c r="E34" s="824" t="s">
        <v>1092</v>
      </c>
      <c r="F34" s="822" t="s">
        <v>1079</v>
      </c>
      <c r="G34" s="822" t="s">
        <v>1199</v>
      </c>
      <c r="H34" s="822" t="s">
        <v>329</v>
      </c>
      <c r="I34" s="822" t="s">
        <v>1203</v>
      </c>
      <c r="J34" s="822" t="s">
        <v>1204</v>
      </c>
      <c r="K34" s="822" t="s">
        <v>1205</v>
      </c>
      <c r="L34" s="825">
        <v>477.11</v>
      </c>
      <c r="M34" s="825">
        <v>477.11</v>
      </c>
      <c r="N34" s="822">
        <v>1</v>
      </c>
      <c r="O34" s="826">
        <v>1</v>
      </c>
      <c r="P34" s="825">
        <v>477.11</v>
      </c>
      <c r="Q34" s="827">
        <v>1</v>
      </c>
      <c r="R34" s="822">
        <v>1</v>
      </c>
      <c r="S34" s="827">
        <v>1</v>
      </c>
      <c r="T34" s="826">
        <v>1</v>
      </c>
      <c r="U34" s="828">
        <v>1</v>
      </c>
    </row>
    <row r="35" spans="1:21" ht="14.45" customHeight="1" x14ac:dyDescent="0.2">
      <c r="A35" s="821">
        <v>9</v>
      </c>
      <c r="B35" s="822" t="s">
        <v>1078</v>
      </c>
      <c r="C35" s="822" t="s">
        <v>1085</v>
      </c>
      <c r="D35" s="823" t="s">
        <v>1694</v>
      </c>
      <c r="E35" s="824" t="s">
        <v>1092</v>
      </c>
      <c r="F35" s="822" t="s">
        <v>1079</v>
      </c>
      <c r="G35" s="822" t="s">
        <v>1206</v>
      </c>
      <c r="H35" s="822" t="s">
        <v>696</v>
      </c>
      <c r="I35" s="822" t="s">
        <v>1207</v>
      </c>
      <c r="J35" s="822" t="s">
        <v>1208</v>
      </c>
      <c r="K35" s="822" t="s">
        <v>1209</v>
      </c>
      <c r="L35" s="825">
        <v>149.52000000000001</v>
      </c>
      <c r="M35" s="825">
        <v>149.52000000000001</v>
      </c>
      <c r="N35" s="822">
        <v>1</v>
      </c>
      <c r="O35" s="826">
        <v>1</v>
      </c>
      <c r="P35" s="825">
        <v>149.52000000000001</v>
      </c>
      <c r="Q35" s="827">
        <v>1</v>
      </c>
      <c r="R35" s="822">
        <v>1</v>
      </c>
      <c r="S35" s="827">
        <v>1</v>
      </c>
      <c r="T35" s="826">
        <v>1</v>
      </c>
      <c r="U35" s="828">
        <v>1</v>
      </c>
    </row>
    <row r="36" spans="1:21" ht="14.45" customHeight="1" x14ac:dyDescent="0.2">
      <c r="A36" s="821">
        <v>9</v>
      </c>
      <c r="B36" s="822" t="s">
        <v>1078</v>
      </c>
      <c r="C36" s="822" t="s">
        <v>1085</v>
      </c>
      <c r="D36" s="823" t="s">
        <v>1694</v>
      </c>
      <c r="E36" s="824" t="s">
        <v>1092</v>
      </c>
      <c r="F36" s="822" t="s">
        <v>1079</v>
      </c>
      <c r="G36" s="822" t="s">
        <v>1210</v>
      </c>
      <c r="H36" s="822" t="s">
        <v>329</v>
      </c>
      <c r="I36" s="822" t="s">
        <v>1211</v>
      </c>
      <c r="J36" s="822" t="s">
        <v>1212</v>
      </c>
      <c r="K36" s="822" t="s">
        <v>1213</v>
      </c>
      <c r="L36" s="825">
        <v>294.81</v>
      </c>
      <c r="M36" s="825">
        <v>1179.24</v>
      </c>
      <c r="N36" s="822">
        <v>4</v>
      </c>
      <c r="O36" s="826">
        <v>0.5</v>
      </c>
      <c r="P36" s="825">
        <v>1179.24</v>
      </c>
      <c r="Q36" s="827">
        <v>1</v>
      </c>
      <c r="R36" s="822">
        <v>4</v>
      </c>
      <c r="S36" s="827">
        <v>1</v>
      </c>
      <c r="T36" s="826">
        <v>0.5</v>
      </c>
      <c r="U36" s="828">
        <v>1</v>
      </c>
    </row>
    <row r="37" spans="1:21" ht="14.45" customHeight="1" x14ac:dyDescent="0.2">
      <c r="A37" s="821">
        <v>9</v>
      </c>
      <c r="B37" s="822" t="s">
        <v>1078</v>
      </c>
      <c r="C37" s="822" t="s">
        <v>1085</v>
      </c>
      <c r="D37" s="823" t="s">
        <v>1694</v>
      </c>
      <c r="E37" s="824" t="s">
        <v>1092</v>
      </c>
      <c r="F37" s="822" t="s">
        <v>1080</v>
      </c>
      <c r="G37" s="822" t="s">
        <v>1214</v>
      </c>
      <c r="H37" s="822" t="s">
        <v>329</v>
      </c>
      <c r="I37" s="822" t="s">
        <v>1215</v>
      </c>
      <c r="J37" s="822" t="s">
        <v>1216</v>
      </c>
      <c r="K37" s="822"/>
      <c r="L37" s="825">
        <v>0</v>
      </c>
      <c r="M37" s="825">
        <v>0</v>
      </c>
      <c r="N37" s="822">
        <v>1</v>
      </c>
      <c r="O37" s="826">
        <v>1</v>
      </c>
      <c r="P37" s="825">
        <v>0</v>
      </c>
      <c r="Q37" s="827"/>
      <c r="R37" s="822">
        <v>1</v>
      </c>
      <c r="S37" s="827">
        <v>1</v>
      </c>
      <c r="T37" s="826">
        <v>1</v>
      </c>
      <c r="U37" s="828">
        <v>1</v>
      </c>
    </row>
    <row r="38" spans="1:21" ht="14.45" customHeight="1" x14ac:dyDescent="0.2">
      <c r="A38" s="821">
        <v>9</v>
      </c>
      <c r="B38" s="822" t="s">
        <v>1078</v>
      </c>
      <c r="C38" s="822" t="s">
        <v>1085</v>
      </c>
      <c r="D38" s="823" t="s">
        <v>1694</v>
      </c>
      <c r="E38" s="824" t="s">
        <v>1092</v>
      </c>
      <c r="F38" s="822" t="s">
        <v>1080</v>
      </c>
      <c r="G38" s="822" t="s">
        <v>1214</v>
      </c>
      <c r="H38" s="822" t="s">
        <v>329</v>
      </c>
      <c r="I38" s="822" t="s">
        <v>1217</v>
      </c>
      <c r="J38" s="822" t="s">
        <v>1216</v>
      </c>
      <c r="K38" s="822"/>
      <c r="L38" s="825">
        <v>0</v>
      </c>
      <c r="M38" s="825">
        <v>0</v>
      </c>
      <c r="N38" s="822">
        <v>3</v>
      </c>
      <c r="O38" s="826">
        <v>3</v>
      </c>
      <c r="P38" s="825">
        <v>0</v>
      </c>
      <c r="Q38" s="827"/>
      <c r="R38" s="822">
        <v>3</v>
      </c>
      <c r="S38" s="827">
        <v>1</v>
      </c>
      <c r="T38" s="826">
        <v>3</v>
      </c>
      <c r="U38" s="828">
        <v>1</v>
      </c>
    </row>
    <row r="39" spans="1:21" ht="14.45" customHeight="1" x14ac:dyDescent="0.2">
      <c r="A39" s="821">
        <v>9</v>
      </c>
      <c r="B39" s="822" t="s">
        <v>1078</v>
      </c>
      <c r="C39" s="822" t="s">
        <v>1085</v>
      </c>
      <c r="D39" s="823" t="s">
        <v>1694</v>
      </c>
      <c r="E39" s="824" t="s">
        <v>1093</v>
      </c>
      <c r="F39" s="822" t="s">
        <v>1079</v>
      </c>
      <c r="G39" s="822" t="s">
        <v>1218</v>
      </c>
      <c r="H39" s="822" t="s">
        <v>329</v>
      </c>
      <c r="I39" s="822" t="s">
        <v>1219</v>
      </c>
      <c r="J39" s="822" t="s">
        <v>1220</v>
      </c>
      <c r="K39" s="822" t="s">
        <v>1221</v>
      </c>
      <c r="L39" s="825">
        <v>247.17</v>
      </c>
      <c r="M39" s="825">
        <v>494.34</v>
      </c>
      <c r="N39" s="822">
        <v>2</v>
      </c>
      <c r="O39" s="826">
        <v>1</v>
      </c>
      <c r="P39" s="825"/>
      <c r="Q39" s="827">
        <v>0</v>
      </c>
      <c r="R39" s="822"/>
      <c r="S39" s="827">
        <v>0</v>
      </c>
      <c r="T39" s="826"/>
      <c r="U39" s="828">
        <v>0</v>
      </c>
    </row>
    <row r="40" spans="1:21" ht="14.45" customHeight="1" x14ac:dyDescent="0.2">
      <c r="A40" s="821">
        <v>9</v>
      </c>
      <c r="B40" s="822" t="s">
        <v>1078</v>
      </c>
      <c r="C40" s="822" t="s">
        <v>1085</v>
      </c>
      <c r="D40" s="823" t="s">
        <v>1694</v>
      </c>
      <c r="E40" s="824" t="s">
        <v>1093</v>
      </c>
      <c r="F40" s="822" t="s">
        <v>1079</v>
      </c>
      <c r="G40" s="822" t="s">
        <v>1108</v>
      </c>
      <c r="H40" s="822" t="s">
        <v>696</v>
      </c>
      <c r="I40" s="822" t="s">
        <v>1109</v>
      </c>
      <c r="J40" s="822" t="s">
        <v>1110</v>
      </c>
      <c r="K40" s="822" t="s">
        <v>1111</v>
      </c>
      <c r="L40" s="825">
        <v>56.06</v>
      </c>
      <c r="M40" s="825">
        <v>168.18</v>
      </c>
      <c r="N40" s="822">
        <v>3</v>
      </c>
      <c r="O40" s="826">
        <v>1.5</v>
      </c>
      <c r="P40" s="825">
        <v>112.12</v>
      </c>
      <c r="Q40" s="827">
        <v>0.66666666666666663</v>
      </c>
      <c r="R40" s="822">
        <v>2</v>
      </c>
      <c r="S40" s="827">
        <v>0.66666666666666663</v>
      </c>
      <c r="T40" s="826">
        <v>1</v>
      </c>
      <c r="U40" s="828">
        <v>0.66666666666666663</v>
      </c>
    </row>
    <row r="41" spans="1:21" ht="14.45" customHeight="1" x14ac:dyDescent="0.2">
      <c r="A41" s="821">
        <v>9</v>
      </c>
      <c r="B41" s="822" t="s">
        <v>1078</v>
      </c>
      <c r="C41" s="822" t="s">
        <v>1085</v>
      </c>
      <c r="D41" s="823" t="s">
        <v>1694</v>
      </c>
      <c r="E41" s="824" t="s">
        <v>1093</v>
      </c>
      <c r="F41" s="822" t="s">
        <v>1079</v>
      </c>
      <c r="G41" s="822" t="s">
        <v>1222</v>
      </c>
      <c r="H41" s="822" t="s">
        <v>696</v>
      </c>
      <c r="I41" s="822" t="s">
        <v>1223</v>
      </c>
      <c r="J41" s="822" t="s">
        <v>1224</v>
      </c>
      <c r="K41" s="822" t="s">
        <v>1225</v>
      </c>
      <c r="L41" s="825">
        <v>234.07</v>
      </c>
      <c r="M41" s="825">
        <v>234.07</v>
      </c>
      <c r="N41" s="822">
        <v>1</v>
      </c>
      <c r="O41" s="826">
        <v>1</v>
      </c>
      <c r="P41" s="825">
        <v>234.07</v>
      </c>
      <c r="Q41" s="827">
        <v>1</v>
      </c>
      <c r="R41" s="822">
        <v>1</v>
      </c>
      <c r="S41" s="827">
        <v>1</v>
      </c>
      <c r="T41" s="826">
        <v>1</v>
      </c>
      <c r="U41" s="828">
        <v>1</v>
      </c>
    </row>
    <row r="42" spans="1:21" ht="14.45" customHeight="1" x14ac:dyDescent="0.2">
      <c r="A42" s="821">
        <v>9</v>
      </c>
      <c r="B42" s="822" t="s">
        <v>1078</v>
      </c>
      <c r="C42" s="822" t="s">
        <v>1085</v>
      </c>
      <c r="D42" s="823" t="s">
        <v>1694</v>
      </c>
      <c r="E42" s="824" t="s">
        <v>1093</v>
      </c>
      <c r="F42" s="822" t="s">
        <v>1079</v>
      </c>
      <c r="G42" s="822" t="s">
        <v>1226</v>
      </c>
      <c r="H42" s="822" t="s">
        <v>329</v>
      </c>
      <c r="I42" s="822" t="s">
        <v>1227</v>
      </c>
      <c r="J42" s="822" t="s">
        <v>1228</v>
      </c>
      <c r="K42" s="822" t="s">
        <v>1229</v>
      </c>
      <c r="L42" s="825">
        <v>0</v>
      </c>
      <c r="M42" s="825">
        <v>0</v>
      </c>
      <c r="N42" s="822">
        <v>1</v>
      </c>
      <c r="O42" s="826">
        <v>1</v>
      </c>
      <c r="P42" s="825"/>
      <c r="Q42" s="827"/>
      <c r="R42" s="822"/>
      <c r="S42" s="827">
        <v>0</v>
      </c>
      <c r="T42" s="826"/>
      <c r="U42" s="828">
        <v>0</v>
      </c>
    </row>
    <row r="43" spans="1:21" ht="14.45" customHeight="1" x14ac:dyDescent="0.2">
      <c r="A43" s="821">
        <v>9</v>
      </c>
      <c r="B43" s="822" t="s">
        <v>1078</v>
      </c>
      <c r="C43" s="822" t="s">
        <v>1085</v>
      </c>
      <c r="D43" s="823" t="s">
        <v>1694</v>
      </c>
      <c r="E43" s="824" t="s">
        <v>1093</v>
      </c>
      <c r="F43" s="822" t="s">
        <v>1079</v>
      </c>
      <c r="G43" s="822" t="s">
        <v>1116</v>
      </c>
      <c r="H43" s="822" t="s">
        <v>329</v>
      </c>
      <c r="I43" s="822" t="s">
        <v>1230</v>
      </c>
      <c r="J43" s="822" t="s">
        <v>1118</v>
      </c>
      <c r="K43" s="822" t="s">
        <v>1231</v>
      </c>
      <c r="L43" s="825">
        <v>235.78</v>
      </c>
      <c r="M43" s="825">
        <v>235.78</v>
      </c>
      <c r="N43" s="822">
        <v>1</v>
      </c>
      <c r="O43" s="826">
        <v>1</v>
      </c>
      <c r="P43" s="825"/>
      <c r="Q43" s="827">
        <v>0</v>
      </c>
      <c r="R43" s="822"/>
      <c r="S43" s="827">
        <v>0</v>
      </c>
      <c r="T43" s="826"/>
      <c r="U43" s="828">
        <v>0</v>
      </c>
    </row>
    <row r="44" spans="1:21" ht="14.45" customHeight="1" x14ac:dyDescent="0.2">
      <c r="A44" s="821">
        <v>9</v>
      </c>
      <c r="B44" s="822" t="s">
        <v>1078</v>
      </c>
      <c r="C44" s="822" t="s">
        <v>1085</v>
      </c>
      <c r="D44" s="823" t="s">
        <v>1694</v>
      </c>
      <c r="E44" s="824" t="s">
        <v>1093</v>
      </c>
      <c r="F44" s="822" t="s">
        <v>1079</v>
      </c>
      <c r="G44" s="822" t="s">
        <v>1120</v>
      </c>
      <c r="H44" s="822" t="s">
        <v>696</v>
      </c>
      <c r="I44" s="822" t="s">
        <v>1232</v>
      </c>
      <c r="J44" s="822" t="s">
        <v>1122</v>
      </c>
      <c r="K44" s="822" t="s">
        <v>1233</v>
      </c>
      <c r="L44" s="825">
        <v>176.32</v>
      </c>
      <c r="M44" s="825">
        <v>176.32</v>
      </c>
      <c r="N44" s="822">
        <v>1</v>
      </c>
      <c r="O44" s="826">
        <v>1</v>
      </c>
      <c r="P44" s="825">
        <v>176.32</v>
      </c>
      <c r="Q44" s="827">
        <v>1</v>
      </c>
      <c r="R44" s="822">
        <v>1</v>
      </c>
      <c r="S44" s="827">
        <v>1</v>
      </c>
      <c r="T44" s="826">
        <v>1</v>
      </c>
      <c r="U44" s="828">
        <v>1</v>
      </c>
    </row>
    <row r="45" spans="1:21" ht="14.45" customHeight="1" x14ac:dyDescent="0.2">
      <c r="A45" s="821">
        <v>9</v>
      </c>
      <c r="B45" s="822" t="s">
        <v>1078</v>
      </c>
      <c r="C45" s="822" t="s">
        <v>1085</v>
      </c>
      <c r="D45" s="823" t="s">
        <v>1694</v>
      </c>
      <c r="E45" s="824" t="s">
        <v>1093</v>
      </c>
      <c r="F45" s="822" t="s">
        <v>1079</v>
      </c>
      <c r="G45" s="822" t="s">
        <v>1234</v>
      </c>
      <c r="H45" s="822" t="s">
        <v>329</v>
      </c>
      <c r="I45" s="822" t="s">
        <v>1235</v>
      </c>
      <c r="J45" s="822" t="s">
        <v>1236</v>
      </c>
      <c r="K45" s="822" t="s">
        <v>1237</v>
      </c>
      <c r="L45" s="825">
        <v>477.5</v>
      </c>
      <c r="M45" s="825">
        <v>477.5</v>
      </c>
      <c r="N45" s="822">
        <v>1</v>
      </c>
      <c r="O45" s="826">
        <v>1</v>
      </c>
      <c r="P45" s="825"/>
      <c r="Q45" s="827">
        <v>0</v>
      </c>
      <c r="R45" s="822"/>
      <c r="S45" s="827">
        <v>0</v>
      </c>
      <c r="T45" s="826"/>
      <c r="U45" s="828">
        <v>0</v>
      </c>
    </row>
    <row r="46" spans="1:21" ht="14.45" customHeight="1" x14ac:dyDescent="0.2">
      <c r="A46" s="821">
        <v>9</v>
      </c>
      <c r="B46" s="822" t="s">
        <v>1078</v>
      </c>
      <c r="C46" s="822" t="s">
        <v>1085</v>
      </c>
      <c r="D46" s="823" t="s">
        <v>1694</v>
      </c>
      <c r="E46" s="824" t="s">
        <v>1093</v>
      </c>
      <c r="F46" s="822" t="s">
        <v>1079</v>
      </c>
      <c r="G46" s="822" t="s">
        <v>1238</v>
      </c>
      <c r="H46" s="822" t="s">
        <v>329</v>
      </c>
      <c r="I46" s="822" t="s">
        <v>1239</v>
      </c>
      <c r="J46" s="822" t="s">
        <v>1240</v>
      </c>
      <c r="K46" s="822" t="s">
        <v>1241</v>
      </c>
      <c r="L46" s="825">
        <v>19.89</v>
      </c>
      <c r="M46" s="825">
        <v>39.78</v>
      </c>
      <c r="N46" s="822">
        <v>2</v>
      </c>
      <c r="O46" s="826">
        <v>2</v>
      </c>
      <c r="P46" s="825">
        <v>19.89</v>
      </c>
      <c r="Q46" s="827">
        <v>0.5</v>
      </c>
      <c r="R46" s="822">
        <v>1</v>
      </c>
      <c r="S46" s="827">
        <v>0.5</v>
      </c>
      <c r="T46" s="826">
        <v>1</v>
      </c>
      <c r="U46" s="828">
        <v>0.5</v>
      </c>
    </row>
    <row r="47" spans="1:21" ht="14.45" customHeight="1" x14ac:dyDescent="0.2">
      <c r="A47" s="821">
        <v>9</v>
      </c>
      <c r="B47" s="822" t="s">
        <v>1078</v>
      </c>
      <c r="C47" s="822" t="s">
        <v>1085</v>
      </c>
      <c r="D47" s="823" t="s">
        <v>1694</v>
      </c>
      <c r="E47" s="824" t="s">
        <v>1093</v>
      </c>
      <c r="F47" s="822" t="s">
        <v>1079</v>
      </c>
      <c r="G47" s="822" t="s">
        <v>1238</v>
      </c>
      <c r="H47" s="822" t="s">
        <v>329</v>
      </c>
      <c r="I47" s="822" t="s">
        <v>1242</v>
      </c>
      <c r="J47" s="822" t="s">
        <v>1240</v>
      </c>
      <c r="K47" s="822" t="s">
        <v>1243</v>
      </c>
      <c r="L47" s="825">
        <v>19.89</v>
      </c>
      <c r="M47" s="825">
        <v>19.89</v>
      </c>
      <c r="N47" s="822">
        <v>1</v>
      </c>
      <c r="O47" s="826">
        <v>0.5</v>
      </c>
      <c r="P47" s="825"/>
      <c r="Q47" s="827">
        <v>0</v>
      </c>
      <c r="R47" s="822"/>
      <c r="S47" s="827">
        <v>0</v>
      </c>
      <c r="T47" s="826"/>
      <c r="U47" s="828">
        <v>0</v>
      </c>
    </row>
    <row r="48" spans="1:21" ht="14.45" customHeight="1" x14ac:dyDescent="0.2">
      <c r="A48" s="821">
        <v>9</v>
      </c>
      <c r="B48" s="822" t="s">
        <v>1078</v>
      </c>
      <c r="C48" s="822" t="s">
        <v>1085</v>
      </c>
      <c r="D48" s="823" t="s">
        <v>1694</v>
      </c>
      <c r="E48" s="824" t="s">
        <v>1093</v>
      </c>
      <c r="F48" s="822" t="s">
        <v>1079</v>
      </c>
      <c r="G48" s="822" t="s">
        <v>1143</v>
      </c>
      <c r="H48" s="822" t="s">
        <v>329</v>
      </c>
      <c r="I48" s="822" t="s">
        <v>1144</v>
      </c>
      <c r="J48" s="822" t="s">
        <v>652</v>
      </c>
      <c r="K48" s="822" t="s">
        <v>653</v>
      </c>
      <c r="L48" s="825">
        <v>105.63</v>
      </c>
      <c r="M48" s="825">
        <v>105.63</v>
      </c>
      <c r="N48" s="822">
        <v>1</v>
      </c>
      <c r="O48" s="826">
        <v>0.5</v>
      </c>
      <c r="P48" s="825">
        <v>105.63</v>
      </c>
      <c r="Q48" s="827">
        <v>1</v>
      </c>
      <c r="R48" s="822">
        <v>1</v>
      </c>
      <c r="S48" s="827">
        <v>1</v>
      </c>
      <c r="T48" s="826">
        <v>0.5</v>
      </c>
      <c r="U48" s="828">
        <v>1</v>
      </c>
    </row>
    <row r="49" spans="1:21" ht="14.45" customHeight="1" x14ac:dyDescent="0.2">
      <c r="A49" s="821">
        <v>9</v>
      </c>
      <c r="B49" s="822" t="s">
        <v>1078</v>
      </c>
      <c r="C49" s="822" t="s">
        <v>1085</v>
      </c>
      <c r="D49" s="823" t="s">
        <v>1694</v>
      </c>
      <c r="E49" s="824" t="s">
        <v>1093</v>
      </c>
      <c r="F49" s="822" t="s">
        <v>1079</v>
      </c>
      <c r="G49" s="822" t="s">
        <v>1244</v>
      </c>
      <c r="H49" s="822" t="s">
        <v>696</v>
      </c>
      <c r="I49" s="822" t="s">
        <v>1245</v>
      </c>
      <c r="J49" s="822" t="s">
        <v>1246</v>
      </c>
      <c r="K49" s="822" t="s">
        <v>1247</v>
      </c>
      <c r="L49" s="825">
        <v>113.16</v>
      </c>
      <c r="M49" s="825">
        <v>2036.8799999999997</v>
      </c>
      <c r="N49" s="822">
        <v>18</v>
      </c>
      <c r="O49" s="826">
        <v>6</v>
      </c>
      <c r="P49" s="825">
        <v>452.64</v>
      </c>
      <c r="Q49" s="827">
        <v>0.22222222222222227</v>
      </c>
      <c r="R49" s="822">
        <v>4</v>
      </c>
      <c r="S49" s="827">
        <v>0.22222222222222221</v>
      </c>
      <c r="T49" s="826">
        <v>1</v>
      </c>
      <c r="U49" s="828">
        <v>0.16666666666666666</v>
      </c>
    </row>
    <row r="50" spans="1:21" ht="14.45" customHeight="1" x14ac:dyDescent="0.2">
      <c r="A50" s="821">
        <v>9</v>
      </c>
      <c r="B50" s="822" t="s">
        <v>1078</v>
      </c>
      <c r="C50" s="822" t="s">
        <v>1085</v>
      </c>
      <c r="D50" s="823" t="s">
        <v>1694</v>
      </c>
      <c r="E50" s="824" t="s">
        <v>1093</v>
      </c>
      <c r="F50" s="822" t="s">
        <v>1079</v>
      </c>
      <c r="G50" s="822" t="s">
        <v>1149</v>
      </c>
      <c r="H50" s="822" t="s">
        <v>329</v>
      </c>
      <c r="I50" s="822" t="s">
        <v>1248</v>
      </c>
      <c r="J50" s="822" t="s">
        <v>676</v>
      </c>
      <c r="K50" s="822" t="s">
        <v>677</v>
      </c>
      <c r="L50" s="825">
        <v>49.04</v>
      </c>
      <c r="M50" s="825">
        <v>539.44000000000005</v>
      </c>
      <c r="N50" s="822">
        <v>11</v>
      </c>
      <c r="O50" s="826">
        <v>7</v>
      </c>
      <c r="P50" s="825">
        <v>196.16</v>
      </c>
      <c r="Q50" s="827">
        <v>0.36363636363636359</v>
      </c>
      <c r="R50" s="822">
        <v>4</v>
      </c>
      <c r="S50" s="827">
        <v>0.36363636363636365</v>
      </c>
      <c r="T50" s="826">
        <v>2</v>
      </c>
      <c r="U50" s="828">
        <v>0.2857142857142857</v>
      </c>
    </row>
    <row r="51" spans="1:21" ht="14.45" customHeight="1" x14ac:dyDescent="0.2">
      <c r="A51" s="821">
        <v>9</v>
      </c>
      <c r="B51" s="822" t="s">
        <v>1078</v>
      </c>
      <c r="C51" s="822" t="s">
        <v>1085</v>
      </c>
      <c r="D51" s="823" t="s">
        <v>1694</v>
      </c>
      <c r="E51" s="824" t="s">
        <v>1093</v>
      </c>
      <c r="F51" s="822" t="s">
        <v>1079</v>
      </c>
      <c r="G51" s="822" t="s">
        <v>1149</v>
      </c>
      <c r="H51" s="822" t="s">
        <v>329</v>
      </c>
      <c r="I51" s="822" t="s">
        <v>1249</v>
      </c>
      <c r="J51" s="822" t="s">
        <v>676</v>
      </c>
      <c r="K51" s="822" t="s">
        <v>677</v>
      </c>
      <c r="L51" s="825">
        <v>49.04</v>
      </c>
      <c r="M51" s="825">
        <v>49.04</v>
      </c>
      <c r="N51" s="822">
        <v>1</v>
      </c>
      <c r="O51" s="826">
        <v>0.5</v>
      </c>
      <c r="P51" s="825">
        <v>49.04</v>
      </c>
      <c r="Q51" s="827">
        <v>1</v>
      </c>
      <c r="R51" s="822">
        <v>1</v>
      </c>
      <c r="S51" s="827">
        <v>1</v>
      </c>
      <c r="T51" s="826">
        <v>0.5</v>
      </c>
      <c r="U51" s="828">
        <v>1</v>
      </c>
    </row>
    <row r="52" spans="1:21" ht="14.45" customHeight="1" x14ac:dyDescent="0.2">
      <c r="A52" s="821">
        <v>9</v>
      </c>
      <c r="B52" s="822" t="s">
        <v>1078</v>
      </c>
      <c r="C52" s="822" t="s">
        <v>1085</v>
      </c>
      <c r="D52" s="823" t="s">
        <v>1694</v>
      </c>
      <c r="E52" s="824" t="s">
        <v>1093</v>
      </c>
      <c r="F52" s="822" t="s">
        <v>1079</v>
      </c>
      <c r="G52" s="822" t="s">
        <v>1151</v>
      </c>
      <c r="H52" s="822" t="s">
        <v>696</v>
      </c>
      <c r="I52" s="822" t="s">
        <v>1250</v>
      </c>
      <c r="J52" s="822" t="s">
        <v>1153</v>
      </c>
      <c r="K52" s="822" t="s">
        <v>1251</v>
      </c>
      <c r="L52" s="825">
        <v>386.73</v>
      </c>
      <c r="M52" s="825">
        <v>773.46</v>
      </c>
      <c r="N52" s="822">
        <v>2</v>
      </c>
      <c r="O52" s="826">
        <v>1</v>
      </c>
      <c r="P52" s="825"/>
      <c r="Q52" s="827">
        <v>0</v>
      </c>
      <c r="R52" s="822"/>
      <c r="S52" s="827">
        <v>0</v>
      </c>
      <c r="T52" s="826"/>
      <c r="U52" s="828">
        <v>0</v>
      </c>
    </row>
    <row r="53" spans="1:21" ht="14.45" customHeight="1" x14ac:dyDescent="0.2">
      <c r="A53" s="821">
        <v>9</v>
      </c>
      <c r="B53" s="822" t="s">
        <v>1078</v>
      </c>
      <c r="C53" s="822" t="s">
        <v>1085</v>
      </c>
      <c r="D53" s="823" t="s">
        <v>1694</v>
      </c>
      <c r="E53" s="824" t="s">
        <v>1093</v>
      </c>
      <c r="F53" s="822" t="s">
        <v>1079</v>
      </c>
      <c r="G53" s="822" t="s">
        <v>1214</v>
      </c>
      <c r="H53" s="822" t="s">
        <v>329</v>
      </c>
      <c r="I53" s="822" t="s">
        <v>1252</v>
      </c>
      <c r="J53" s="822" t="s">
        <v>1216</v>
      </c>
      <c r="K53" s="822"/>
      <c r="L53" s="825">
        <v>0</v>
      </c>
      <c r="M53" s="825">
        <v>0</v>
      </c>
      <c r="N53" s="822">
        <v>2</v>
      </c>
      <c r="O53" s="826">
        <v>2</v>
      </c>
      <c r="P53" s="825">
        <v>0</v>
      </c>
      <c r="Q53" s="827"/>
      <c r="R53" s="822">
        <v>1</v>
      </c>
      <c r="S53" s="827">
        <v>0.5</v>
      </c>
      <c r="T53" s="826">
        <v>1</v>
      </c>
      <c r="U53" s="828">
        <v>0.5</v>
      </c>
    </row>
    <row r="54" spans="1:21" ht="14.45" customHeight="1" x14ac:dyDescent="0.2">
      <c r="A54" s="821">
        <v>9</v>
      </c>
      <c r="B54" s="822" t="s">
        <v>1078</v>
      </c>
      <c r="C54" s="822" t="s">
        <v>1085</v>
      </c>
      <c r="D54" s="823" t="s">
        <v>1694</v>
      </c>
      <c r="E54" s="824" t="s">
        <v>1093</v>
      </c>
      <c r="F54" s="822" t="s">
        <v>1079</v>
      </c>
      <c r="G54" s="822" t="s">
        <v>1253</v>
      </c>
      <c r="H54" s="822" t="s">
        <v>329</v>
      </c>
      <c r="I54" s="822" t="s">
        <v>1254</v>
      </c>
      <c r="J54" s="822" t="s">
        <v>681</v>
      </c>
      <c r="K54" s="822" t="s">
        <v>1255</v>
      </c>
      <c r="L54" s="825">
        <v>42.14</v>
      </c>
      <c r="M54" s="825">
        <v>42.14</v>
      </c>
      <c r="N54" s="822">
        <v>1</v>
      </c>
      <c r="O54" s="826">
        <v>1</v>
      </c>
      <c r="P54" s="825"/>
      <c r="Q54" s="827">
        <v>0</v>
      </c>
      <c r="R54" s="822"/>
      <c r="S54" s="827">
        <v>0</v>
      </c>
      <c r="T54" s="826"/>
      <c r="U54" s="828">
        <v>0</v>
      </c>
    </row>
    <row r="55" spans="1:21" ht="14.45" customHeight="1" x14ac:dyDescent="0.2">
      <c r="A55" s="821">
        <v>9</v>
      </c>
      <c r="B55" s="822" t="s">
        <v>1078</v>
      </c>
      <c r="C55" s="822" t="s">
        <v>1085</v>
      </c>
      <c r="D55" s="823" t="s">
        <v>1694</v>
      </c>
      <c r="E55" s="824" t="s">
        <v>1093</v>
      </c>
      <c r="F55" s="822" t="s">
        <v>1079</v>
      </c>
      <c r="G55" s="822" t="s">
        <v>1253</v>
      </c>
      <c r="H55" s="822" t="s">
        <v>329</v>
      </c>
      <c r="I55" s="822" t="s">
        <v>1256</v>
      </c>
      <c r="J55" s="822" t="s">
        <v>1257</v>
      </c>
      <c r="K55" s="822" t="s">
        <v>1258</v>
      </c>
      <c r="L55" s="825">
        <v>89.91</v>
      </c>
      <c r="M55" s="825">
        <v>89.91</v>
      </c>
      <c r="N55" s="822">
        <v>1</v>
      </c>
      <c r="O55" s="826">
        <v>1</v>
      </c>
      <c r="P55" s="825"/>
      <c r="Q55" s="827">
        <v>0</v>
      </c>
      <c r="R55" s="822"/>
      <c r="S55" s="827">
        <v>0</v>
      </c>
      <c r="T55" s="826"/>
      <c r="U55" s="828">
        <v>0</v>
      </c>
    </row>
    <row r="56" spans="1:21" ht="14.45" customHeight="1" x14ac:dyDescent="0.2">
      <c r="A56" s="821">
        <v>9</v>
      </c>
      <c r="B56" s="822" t="s">
        <v>1078</v>
      </c>
      <c r="C56" s="822" t="s">
        <v>1085</v>
      </c>
      <c r="D56" s="823" t="s">
        <v>1694</v>
      </c>
      <c r="E56" s="824" t="s">
        <v>1093</v>
      </c>
      <c r="F56" s="822" t="s">
        <v>1079</v>
      </c>
      <c r="G56" s="822" t="s">
        <v>1259</v>
      </c>
      <c r="H56" s="822" t="s">
        <v>329</v>
      </c>
      <c r="I56" s="822" t="s">
        <v>1260</v>
      </c>
      <c r="J56" s="822" t="s">
        <v>1261</v>
      </c>
      <c r="K56" s="822" t="s">
        <v>1262</v>
      </c>
      <c r="L56" s="825">
        <v>497.78</v>
      </c>
      <c r="M56" s="825">
        <v>1493.34</v>
      </c>
      <c r="N56" s="822">
        <v>3</v>
      </c>
      <c r="O56" s="826">
        <v>1</v>
      </c>
      <c r="P56" s="825"/>
      <c r="Q56" s="827">
        <v>0</v>
      </c>
      <c r="R56" s="822"/>
      <c r="S56" s="827">
        <v>0</v>
      </c>
      <c r="T56" s="826"/>
      <c r="U56" s="828">
        <v>0</v>
      </c>
    </row>
    <row r="57" spans="1:21" ht="14.45" customHeight="1" x14ac:dyDescent="0.2">
      <c r="A57" s="821">
        <v>9</v>
      </c>
      <c r="B57" s="822" t="s">
        <v>1078</v>
      </c>
      <c r="C57" s="822" t="s">
        <v>1085</v>
      </c>
      <c r="D57" s="823" t="s">
        <v>1694</v>
      </c>
      <c r="E57" s="824" t="s">
        <v>1093</v>
      </c>
      <c r="F57" s="822" t="s">
        <v>1079</v>
      </c>
      <c r="G57" s="822" t="s">
        <v>1263</v>
      </c>
      <c r="H57" s="822" t="s">
        <v>329</v>
      </c>
      <c r="I57" s="822" t="s">
        <v>1264</v>
      </c>
      <c r="J57" s="822" t="s">
        <v>1265</v>
      </c>
      <c r="K57" s="822" t="s">
        <v>1266</v>
      </c>
      <c r="L57" s="825">
        <v>39.24</v>
      </c>
      <c r="M57" s="825">
        <v>39.24</v>
      </c>
      <c r="N57" s="822">
        <v>1</v>
      </c>
      <c r="O57" s="826">
        <v>1</v>
      </c>
      <c r="P57" s="825">
        <v>39.24</v>
      </c>
      <c r="Q57" s="827">
        <v>1</v>
      </c>
      <c r="R57" s="822">
        <v>1</v>
      </c>
      <c r="S57" s="827">
        <v>1</v>
      </c>
      <c r="T57" s="826">
        <v>1</v>
      </c>
      <c r="U57" s="828">
        <v>1</v>
      </c>
    </row>
    <row r="58" spans="1:21" ht="14.45" customHeight="1" x14ac:dyDescent="0.2">
      <c r="A58" s="821">
        <v>9</v>
      </c>
      <c r="B58" s="822" t="s">
        <v>1078</v>
      </c>
      <c r="C58" s="822" t="s">
        <v>1085</v>
      </c>
      <c r="D58" s="823" t="s">
        <v>1694</v>
      </c>
      <c r="E58" s="824" t="s">
        <v>1093</v>
      </c>
      <c r="F58" s="822" t="s">
        <v>1079</v>
      </c>
      <c r="G58" s="822" t="s">
        <v>1267</v>
      </c>
      <c r="H58" s="822" t="s">
        <v>329</v>
      </c>
      <c r="I58" s="822" t="s">
        <v>1268</v>
      </c>
      <c r="J58" s="822" t="s">
        <v>874</v>
      </c>
      <c r="K58" s="822" t="s">
        <v>1269</v>
      </c>
      <c r="L58" s="825">
        <v>16.079999999999998</v>
      </c>
      <c r="M58" s="825">
        <v>16.079999999999998</v>
      </c>
      <c r="N58" s="822">
        <v>1</v>
      </c>
      <c r="O58" s="826">
        <v>1</v>
      </c>
      <c r="P58" s="825">
        <v>16.079999999999998</v>
      </c>
      <c r="Q58" s="827">
        <v>1</v>
      </c>
      <c r="R58" s="822">
        <v>1</v>
      </c>
      <c r="S58" s="827">
        <v>1</v>
      </c>
      <c r="T58" s="826">
        <v>1</v>
      </c>
      <c r="U58" s="828">
        <v>1</v>
      </c>
    </row>
    <row r="59" spans="1:21" ht="14.45" customHeight="1" x14ac:dyDescent="0.2">
      <c r="A59" s="821">
        <v>9</v>
      </c>
      <c r="B59" s="822" t="s">
        <v>1078</v>
      </c>
      <c r="C59" s="822" t="s">
        <v>1085</v>
      </c>
      <c r="D59" s="823" t="s">
        <v>1694</v>
      </c>
      <c r="E59" s="824" t="s">
        <v>1093</v>
      </c>
      <c r="F59" s="822" t="s">
        <v>1079</v>
      </c>
      <c r="G59" s="822" t="s">
        <v>1270</v>
      </c>
      <c r="H59" s="822" t="s">
        <v>329</v>
      </c>
      <c r="I59" s="822" t="s">
        <v>1271</v>
      </c>
      <c r="J59" s="822" t="s">
        <v>687</v>
      </c>
      <c r="K59" s="822" t="s">
        <v>1272</v>
      </c>
      <c r="L59" s="825">
        <v>61.97</v>
      </c>
      <c r="M59" s="825">
        <v>61.97</v>
      </c>
      <c r="N59" s="822">
        <v>1</v>
      </c>
      <c r="O59" s="826">
        <v>1</v>
      </c>
      <c r="P59" s="825"/>
      <c r="Q59" s="827">
        <v>0</v>
      </c>
      <c r="R59" s="822"/>
      <c r="S59" s="827">
        <v>0</v>
      </c>
      <c r="T59" s="826"/>
      <c r="U59" s="828">
        <v>0</v>
      </c>
    </row>
    <row r="60" spans="1:21" ht="14.45" customHeight="1" x14ac:dyDescent="0.2">
      <c r="A60" s="821">
        <v>9</v>
      </c>
      <c r="B60" s="822" t="s">
        <v>1078</v>
      </c>
      <c r="C60" s="822" t="s">
        <v>1085</v>
      </c>
      <c r="D60" s="823" t="s">
        <v>1694</v>
      </c>
      <c r="E60" s="824" t="s">
        <v>1093</v>
      </c>
      <c r="F60" s="822" t="s">
        <v>1079</v>
      </c>
      <c r="G60" s="822" t="s">
        <v>1273</v>
      </c>
      <c r="H60" s="822" t="s">
        <v>329</v>
      </c>
      <c r="I60" s="822" t="s">
        <v>1274</v>
      </c>
      <c r="J60" s="822" t="s">
        <v>832</v>
      </c>
      <c r="K60" s="822" t="s">
        <v>1275</v>
      </c>
      <c r="L60" s="825">
        <v>36.54</v>
      </c>
      <c r="M60" s="825">
        <v>328.86</v>
      </c>
      <c r="N60" s="822">
        <v>9</v>
      </c>
      <c r="O60" s="826">
        <v>6.5</v>
      </c>
      <c r="P60" s="825">
        <v>219.23999999999998</v>
      </c>
      <c r="Q60" s="827">
        <v>0.66666666666666663</v>
      </c>
      <c r="R60" s="822">
        <v>6</v>
      </c>
      <c r="S60" s="827">
        <v>0.66666666666666663</v>
      </c>
      <c r="T60" s="826">
        <v>4</v>
      </c>
      <c r="U60" s="828">
        <v>0.61538461538461542</v>
      </c>
    </row>
    <row r="61" spans="1:21" ht="14.45" customHeight="1" x14ac:dyDescent="0.2">
      <c r="A61" s="821">
        <v>9</v>
      </c>
      <c r="B61" s="822" t="s">
        <v>1078</v>
      </c>
      <c r="C61" s="822" t="s">
        <v>1085</v>
      </c>
      <c r="D61" s="823" t="s">
        <v>1694</v>
      </c>
      <c r="E61" s="824" t="s">
        <v>1093</v>
      </c>
      <c r="F61" s="822" t="s">
        <v>1079</v>
      </c>
      <c r="G61" s="822" t="s">
        <v>1276</v>
      </c>
      <c r="H61" s="822" t="s">
        <v>329</v>
      </c>
      <c r="I61" s="822" t="s">
        <v>1277</v>
      </c>
      <c r="J61" s="822" t="s">
        <v>1278</v>
      </c>
      <c r="K61" s="822" t="s">
        <v>1279</v>
      </c>
      <c r="L61" s="825">
        <v>31.65</v>
      </c>
      <c r="M61" s="825">
        <v>63.3</v>
      </c>
      <c r="N61" s="822">
        <v>2</v>
      </c>
      <c r="O61" s="826">
        <v>1</v>
      </c>
      <c r="P61" s="825">
        <v>63.3</v>
      </c>
      <c r="Q61" s="827">
        <v>1</v>
      </c>
      <c r="R61" s="822">
        <v>2</v>
      </c>
      <c r="S61" s="827">
        <v>1</v>
      </c>
      <c r="T61" s="826">
        <v>1</v>
      </c>
      <c r="U61" s="828">
        <v>1</v>
      </c>
    </row>
    <row r="62" spans="1:21" ht="14.45" customHeight="1" x14ac:dyDescent="0.2">
      <c r="A62" s="821">
        <v>9</v>
      </c>
      <c r="B62" s="822" t="s">
        <v>1078</v>
      </c>
      <c r="C62" s="822" t="s">
        <v>1085</v>
      </c>
      <c r="D62" s="823" t="s">
        <v>1694</v>
      </c>
      <c r="E62" s="824" t="s">
        <v>1093</v>
      </c>
      <c r="F62" s="822" t="s">
        <v>1079</v>
      </c>
      <c r="G62" s="822" t="s">
        <v>1280</v>
      </c>
      <c r="H62" s="822" t="s">
        <v>696</v>
      </c>
      <c r="I62" s="822" t="s">
        <v>1281</v>
      </c>
      <c r="J62" s="822" t="s">
        <v>1282</v>
      </c>
      <c r="K62" s="822" t="s">
        <v>1283</v>
      </c>
      <c r="L62" s="825">
        <v>63.34</v>
      </c>
      <c r="M62" s="825">
        <v>190.02</v>
      </c>
      <c r="N62" s="822">
        <v>3</v>
      </c>
      <c r="O62" s="826">
        <v>0.5</v>
      </c>
      <c r="P62" s="825"/>
      <c r="Q62" s="827">
        <v>0</v>
      </c>
      <c r="R62" s="822"/>
      <c r="S62" s="827">
        <v>0</v>
      </c>
      <c r="T62" s="826"/>
      <c r="U62" s="828">
        <v>0</v>
      </c>
    </row>
    <row r="63" spans="1:21" ht="14.45" customHeight="1" x14ac:dyDescent="0.2">
      <c r="A63" s="821">
        <v>9</v>
      </c>
      <c r="B63" s="822" t="s">
        <v>1078</v>
      </c>
      <c r="C63" s="822" t="s">
        <v>1085</v>
      </c>
      <c r="D63" s="823" t="s">
        <v>1694</v>
      </c>
      <c r="E63" s="824" t="s">
        <v>1093</v>
      </c>
      <c r="F63" s="822" t="s">
        <v>1079</v>
      </c>
      <c r="G63" s="822" t="s">
        <v>1284</v>
      </c>
      <c r="H63" s="822" t="s">
        <v>329</v>
      </c>
      <c r="I63" s="822" t="s">
        <v>1285</v>
      </c>
      <c r="J63" s="822" t="s">
        <v>1286</v>
      </c>
      <c r="K63" s="822" t="s">
        <v>1287</v>
      </c>
      <c r="L63" s="825">
        <v>546.12</v>
      </c>
      <c r="M63" s="825">
        <v>546.12</v>
      </c>
      <c r="N63" s="822">
        <v>1</v>
      </c>
      <c r="O63" s="826">
        <v>1</v>
      </c>
      <c r="P63" s="825">
        <v>546.12</v>
      </c>
      <c r="Q63" s="827">
        <v>1</v>
      </c>
      <c r="R63" s="822">
        <v>1</v>
      </c>
      <c r="S63" s="827">
        <v>1</v>
      </c>
      <c r="T63" s="826">
        <v>1</v>
      </c>
      <c r="U63" s="828">
        <v>1</v>
      </c>
    </row>
    <row r="64" spans="1:21" ht="14.45" customHeight="1" x14ac:dyDescent="0.2">
      <c r="A64" s="821">
        <v>9</v>
      </c>
      <c r="B64" s="822" t="s">
        <v>1078</v>
      </c>
      <c r="C64" s="822" t="s">
        <v>1085</v>
      </c>
      <c r="D64" s="823" t="s">
        <v>1694</v>
      </c>
      <c r="E64" s="824" t="s">
        <v>1093</v>
      </c>
      <c r="F64" s="822" t="s">
        <v>1079</v>
      </c>
      <c r="G64" s="822" t="s">
        <v>1288</v>
      </c>
      <c r="H64" s="822" t="s">
        <v>329</v>
      </c>
      <c r="I64" s="822" t="s">
        <v>1289</v>
      </c>
      <c r="J64" s="822" t="s">
        <v>1290</v>
      </c>
      <c r="K64" s="822" t="s">
        <v>1291</v>
      </c>
      <c r="L64" s="825">
        <v>0</v>
      </c>
      <c r="M64" s="825">
        <v>0</v>
      </c>
      <c r="N64" s="822">
        <v>17</v>
      </c>
      <c r="O64" s="826">
        <v>6</v>
      </c>
      <c r="P64" s="825"/>
      <c r="Q64" s="827"/>
      <c r="R64" s="822"/>
      <c r="S64" s="827">
        <v>0</v>
      </c>
      <c r="T64" s="826"/>
      <c r="U64" s="828">
        <v>0</v>
      </c>
    </row>
    <row r="65" spans="1:21" ht="14.45" customHeight="1" x14ac:dyDescent="0.2">
      <c r="A65" s="821">
        <v>9</v>
      </c>
      <c r="B65" s="822" t="s">
        <v>1078</v>
      </c>
      <c r="C65" s="822" t="s">
        <v>1085</v>
      </c>
      <c r="D65" s="823" t="s">
        <v>1694</v>
      </c>
      <c r="E65" s="824" t="s">
        <v>1093</v>
      </c>
      <c r="F65" s="822" t="s">
        <v>1079</v>
      </c>
      <c r="G65" s="822" t="s">
        <v>1163</v>
      </c>
      <c r="H65" s="822" t="s">
        <v>329</v>
      </c>
      <c r="I65" s="822" t="s">
        <v>1292</v>
      </c>
      <c r="J65" s="822" t="s">
        <v>1165</v>
      </c>
      <c r="K65" s="822" t="s">
        <v>1293</v>
      </c>
      <c r="L65" s="825">
        <v>70.209999999999994</v>
      </c>
      <c r="M65" s="825">
        <v>280.83999999999997</v>
      </c>
      <c r="N65" s="822">
        <v>4</v>
      </c>
      <c r="O65" s="826">
        <v>2.5</v>
      </c>
      <c r="P65" s="825">
        <v>210.63</v>
      </c>
      <c r="Q65" s="827">
        <v>0.75</v>
      </c>
      <c r="R65" s="822">
        <v>3</v>
      </c>
      <c r="S65" s="827">
        <v>0.75</v>
      </c>
      <c r="T65" s="826">
        <v>2</v>
      </c>
      <c r="U65" s="828">
        <v>0.8</v>
      </c>
    </row>
    <row r="66" spans="1:21" ht="14.45" customHeight="1" x14ac:dyDescent="0.2">
      <c r="A66" s="821">
        <v>9</v>
      </c>
      <c r="B66" s="822" t="s">
        <v>1078</v>
      </c>
      <c r="C66" s="822" t="s">
        <v>1085</v>
      </c>
      <c r="D66" s="823" t="s">
        <v>1694</v>
      </c>
      <c r="E66" s="824" t="s">
        <v>1093</v>
      </c>
      <c r="F66" s="822" t="s">
        <v>1079</v>
      </c>
      <c r="G66" s="822" t="s">
        <v>1294</v>
      </c>
      <c r="H66" s="822" t="s">
        <v>329</v>
      </c>
      <c r="I66" s="822" t="s">
        <v>1295</v>
      </c>
      <c r="J66" s="822" t="s">
        <v>1296</v>
      </c>
      <c r="K66" s="822" t="s">
        <v>1297</v>
      </c>
      <c r="L66" s="825">
        <v>0</v>
      </c>
      <c r="M66" s="825">
        <v>0</v>
      </c>
      <c r="N66" s="822">
        <v>7</v>
      </c>
      <c r="O66" s="826">
        <v>3</v>
      </c>
      <c r="P66" s="825">
        <v>0</v>
      </c>
      <c r="Q66" s="827"/>
      <c r="R66" s="822">
        <v>3</v>
      </c>
      <c r="S66" s="827">
        <v>0.42857142857142855</v>
      </c>
      <c r="T66" s="826">
        <v>1</v>
      </c>
      <c r="U66" s="828">
        <v>0.33333333333333331</v>
      </c>
    </row>
    <row r="67" spans="1:21" ht="14.45" customHeight="1" x14ac:dyDescent="0.2">
      <c r="A67" s="821">
        <v>9</v>
      </c>
      <c r="B67" s="822" t="s">
        <v>1078</v>
      </c>
      <c r="C67" s="822" t="s">
        <v>1085</v>
      </c>
      <c r="D67" s="823" t="s">
        <v>1694</v>
      </c>
      <c r="E67" s="824" t="s">
        <v>1093</v>
      </c>
      <c r="F67" s="822" t="s">
        <v>1079</v>
      </c>
      <c r="G67" s="822" t="s">
        <v>1183</v>
      </c>
      <c r="H67" s="822" t="s">
        <v>329</v>
      </c>
      <c r="I67" s="822" t="s">
        <v>1298</v>
      </c>
      <c r="J67" s="822" t="s">
        <v>1299</v>
      </c>
      <c r="K67" s="822" t="s">
        <v>1300</v>
      </c>
      <c r="L67" s="825">
        <v>97.76</v>
      </c>
      <c r="M67" s="825">
        <v>97.76</v>
      </c>
      <c r="N67" s="822">
        <v>1</v>
      </c>
      <c r="O67" s="826">
        <v>1</v>
      </c>
      <c r="P67" s="825">
        <v>97.76</v>
      </c>
      <c r="Q67" s="827">
        <v>1</v>
      </c>
      <c r="R67" s="822">
        <v>1</v>
      </c>
      <c r="S67" s="827">
        <v>1</v>
      </c>
      <c r="T67" s="826">
        <v>1</v>
      </c>
      <c r="U67" s="828">
        <v>1</v>
      </c>
    </row>
    <row r="68" spans="1:21" ht="14.45" customHeight="1" x14ac:dyDescent="0.2">
      <c r="A68" s="821">
        <v>9</v>
      </c>
      <c r="B68" s="822" t="s">
        <v>1078</v>
      </c>
      <c r="C68" s="822" t="s">
        <v>1085</v>
      </c>
      <c r="D68" s="823" t="s">
        <v>1694</v>
      </c>
      <c r="E68" s="824" t="s">
        <v>1093</v>
      </c>
      <c r="F68" s="822" t="s">
        <v>1079</v>
      </c>
      <c r="G68" s="822" t="s">
        <v>1183</v>
      </c>
      <c r="H68" s="822" t="s">
        <v>329</v>
      </c>
      <c r="I68" s="822" t="s">
        <v>1301</v>
      </c>
      <c r="J68" s="822" t="s">
        <v>1004</v>
      </c>
      <c r="K68" s="822" t="s">
        <v>1302</v>
      </c>
      <c r="L68" s="825">
        <v>87.98</v>
      </c>
      <c r="M68" s="825">
        <v>87.98</v>
      </c>
      <c r="N68" s="822">
        <v>1</v>
      </c>
      <c r="O68" s="826">
        <v>0.5</v>
      </c>
      <c r="P68" s="825"/>
      <c r="Q68" s="827">
        <v>0</v>
      </c>
      <c r="R68" s="822"/>
      <c r="S68" s="827">
        <v>0</v>
      </c>
      <c r="T68" s="826"/>
      <c r="U68" s="828">
        <v>0</v>
      </c>
    </row>
    <row r="69" spans="1:21" ht="14.45" customHeight="1" x14ac:dyDescent="0.2">
      <c r="A69" s="821">
        <v>9</v>
      </c>
      <c r="B69" s="822" t="s">
        <v>1078</v>
      </c>
      <c r="C69" s="822" t="s">
        <v>1085</v>
      </c>
      <c r="D69" s="823" t="s">
        <v>1694</v>
      </c>
      <c r="E69" s="824" t="s">
        <v>1093</v>
      </c>
      <c r="F69" s="822" t="s">
        <v>1079</v>
      </c>
      <c r="G69" s="822" t="s">
        <v>1303</v>
      </c>
      <c r="H69" s="822" t="s">
        <v>329</v>
      </c>
      <c r="I69" s="822" t="s">
        <v>1304</v>
      </c>
      <c r="J69" s="822" t="s">
        <v>624</v>
      </c>
      <c r="K69" s="822" t="s">
        <v>1305</v>
      </c>
      <c r="L69" s="825">
        <v>0</v>
      </c>
      <c r="M69" s="825">
        <v>0</v>
      </c>
      <c r="N69" s="822">
        <v>1</v>
      </c>
      <c r="O69" s="826">
        <v>1</v>
      </c>
      <c r="P69" s="825"/>
      <c r="Q69" s="827"/>
      <c r="R69" s="822"/>
      <c r="S69" s="827">
        <v>0</v>
      </c>
      <c r="T69" s="826"/>
      <c r="U69" s="828">
        <v>0</v>
      </c>
    </row>
    <row r="70" spans="1:21" ht="14.45" customHeight="1" x14ac:dyDescent="0.2">
      <c r="A70" s="821">
        <v>9</v>
      </c>
      <c r="B70" s="822" t="s">
        <v>1078</v>
      </c>
      <c r="C70" s="822" t="s">
        <v>1085</v>
      </c>
      <c r="D70" s="823" t="s">
        <v>1694</v>
      </c>
      <c r="E70" s="824" t="s">
        <v>1093</v>
      </c>
      <c r="F70" s="822" t="s">
        <v>1079</v>
      </c>
      <c r="G70" s="822" t="s">
        <v>1306</v>
      </c>
      <c r="H70" s="822" t="s">
        <v>329</v>
      </c>
      <c r="I70" s="822" t="s">
        <v>1307</v>
      </c>
      <c r="J70" s="822" t="s">
        <v>1308</v>
      </c>
      <c r="K70" s="822" t="s">
        <v>1309</v>
      </c>
      <c r="L70" s="825">
        <v>128.69999999999999</v>
      </c>
      <c r="M70" s="825">
        <v>128.69999999999999</v>
      </c>
      <c r="N70" s="822">
        <v>1</v>
      </c>
      <c r="O70" s="826">
        <v>1</v>
      </c>
      <c r="P70" s="825">
        <v>128.69999999999999</v>
      </c>
      <c r="Q70" s="827">
        <v>1</v>
      </c>
      <c r="R70" s="822">
        <v>1</v>
      </c>
      <c r="S70" s="827">
        <v>1</v>
      </c>
      <c r="T70" s="826">
        <v>1</v>
      </c>
      <c r="U70" s="828">
        <v>1</v>
      </c>
    </row>
    <row r="71" spans="1:21" ht="14.45" customHeight="1" x14ac:dyDescent="0.2">
      <c r="A71" s="821">
        <v>9</v>
      </c>
      <c r="B71" s="822" t="s">
        <v>1078</v>
      </c>
      <c r="C71" s="822" t="s">
        <v>1085</v>
      </c>
      <c r="D71" s="823" t="s">
        <v>1694</v>
      </c>
      <c r="E71" s="824" t="s">
        <v>1093</v>
      </c>
      <c r="F71" s="822" t="s">
        <v>1079</v>
      </c>
      <c r="G71" s="822" t="s">
        <v>1310</v>
      </c>
      <c r="H71" s="822" t="s">
        <v>329</v>
      </c>
      <c r="I71" s="822" t="s">
        <v>1311</v>
      </c>
      <c r="J71" s="822" t="s">
        <v>691</v>
      </c>
      <c r="K71" s="822" t="s">
        <v>1312</v>
      </c>
      <c r="L71" s="825">
        <v>61.97</v>
      </c>
      <c r="M71" s="825">
        <v>123.94</v>
      </c>
      <c r="N71" s="822">
        <v>2</v>
      </c>
      <c r="O71" s="826">
        <v>1.5</v>
      </c>
      <c r="P71" s="825"/>
      <c r="Q71" s="827">
        <v>0</v>
      </c>
      <c r="R71" s="822"/>
      <c r="S71" s="827">
        <v>0</v>
      </c>
      <c r="T71" s="826"/>
      <c r="U71" s="828">
        <v>0</v>
      </c>
    </row>
    <row r="72" spans="1:21" ht="14.45" customHeight="1" x14ac:dyDescent="0.2">
      <c r="A72" s="821">
        <v>9</v>
      </c>
      <c r="B72" s="822" t="s">
        <v>1078</v>
      </c>
      <c r="C72" s="822" t="s">
        <v>1085</v>
      </c>
      <c r="D72" s="823" t="s">
        <v>1694</v>
      </c>
      <c r="E72" s="824" t="s">
        <v>1093</v>
      </c>
      <c r="F72" s="822" t="s">
        <v>1079</v>
      </c>
      <c r="G72" s="822" t="s">
        <v>1313</v>
      </c>
      <c r="H72" s="822" t="s">
        <v>329</v>
      </c>
      <c r="I72" s="822" t="s">
        <v>1314</v>
      </c>
      <c r="J72" s="822" t="s">
        <v>1315</v>
      </c>
      <c r="K72" s="822" t="s">
        <v>1316</v>
      </c>
      <c r="L72" s="825">
        <v>1274.5999999999999</v>
      </c>
      <c r="M72" s="825">
        <v>1274.5999999999999</v>
      </c>
      <c r="N72" s="822">
        <v>1</v>
      </c>
      <c r="O72" s="826">
        <v>1</v>
      </c>
      <c r="P72" s="825"/>
      <c r="Q72" s="827">
        <v>0</v>
      </c>
      <c r="R72" s="822"/>
      <c r="S72" s="827">
        <v>0</v>
      </c>
      <c r="T72" s="826"/>
      <c r="U72" s="828">
        <v>0</v>
      </c>
    </row>
    <row r="73" spans="1:21" ht="14.45" customHeight="1" x14ac:dyDescent="0.2">
      <c r="A73" s="821">
        <v>9</v>
      </c>
      <c r="B73" s="822" t="s">
        <v>1078</v>
      </c>
      <c r="C73" s="822" t="s">
        <v>1085</v>
      </c>
      <c r="D73" s="823" t="s">
        <v>1694</v>
      </c>
      <c r="E73" s="824" t="s">
        <v>1093</v>
      </c>
      <c r="F73" s="822" t="s">
        <v>1079</v>
      </c>
      <c r="G73" s="822" t="s">
        <v>1317</v>
      </c>
      <c r="H73" s="822" t="s">
        <v>329</v>
      </c>
      <c r="I73" s="822" t="s">
        <v>1318</v>
      </c>
      <c r="J73" s="822" t="s">
        <v>1319</v>
      </c>
      <c r="K73" s="822" t="s">
        <v>1320</v>
      </c>
      <c r="L73" s="825">
        <v>109.84</v>
      </c>
      <c r="M73" s="825">
        <v>659.04</v>
      </c>
      <c r="N73" s="822">
        <v>6</v>
      </c>
      <c r="O73" s="826">
        <v>0.5</v>
      </c>
      <c r="P73" s="825"/>
      <c r="Q73" s="827">
        <v>0</v>
      </c>
      <c r="R73" s="822"/>
      <c r="S73" s="827">
        <v>0</v>
      </c>
      <c r="T73" s="826"/>
      <c r="U73" s="828">
        <v>0</v>
      </c>
    </row>
    <row r="74" spans="1:21" ht="14.45" customHeight="1" x14ac:dyDescent="0.2">
      <c r="A74" s="821">
        <v>9</v>
      </c>
      <c r="B74" s="822" t="s">
        <v>1078</v>
      </c>
      <c r="C74" s="822" t="s">
        <v>1085</v>
      </c>
      <c r="D74" s="823" t="s">
        <v>1694</v>
      </c>
      <c r="E74" s="824" t="s">
        <v>1093</v>
      </c>
      <c r="F74" s="822" t="s">
        <v>1079</v>
      </c>
      <c r="G74" s="822" t="s">
        <v>1206</v>
      </c>
      <c r="H74" s="822" t="s">
        <v>696</v>
      </c>
      <c r="I74" s="822" t="s">
        <v>1016</v>
      </c>
      <c r="J74" s="822" t="s">
        <v>1017</v>
      </c>
      <c r="K74" s="822" t="s">
        <v>1018</v>
      </c>
      <c r="L74" s="825">
        <v>80.28</v>
      </c>
      <c r="M74" s="825">
        <v>80.28</v>
      </c>
      <c r="N74" s="822">
        <v>1</v>
      </c>
      <c r="O74" s="826">
        <v>1</v>
      </c>
      <c r="P74" s="825">
        <v>80.28</v>
      </c>
      <c r="Q74" s="827">
        <v>1</v>
      </c>
      <c r="R74" s="822">
        <v>1</v>
      </c>
      <c r="S74" s="827">
        <v>1</v>
      </c>
      <c r="T74" s="826">
        <v>1</v>
      </c>
      <c r="U74" s="828">
        <v>1</v>
      </c>
    </row>
    <row r="75" spans="1:21" ht="14.45" customHeight="1" x14ac:dyDescent="0.2">
      <c r="A75" s="821">
        <v>9</v>
      </c>
      <c r="B75" s="822" t="s">
        <v>1078</v>
      </c>
      <c r="C75" s="822" t="s">
        <v>1085</v>
      </c>
      <c r="D75" s="823" t="s">
        <v>1694</v>
      </c>
      <c r="E75" s="824" t="s">
        <v>1093</v>
      </c>
      <c r="F75" s="822" t="s">
        <v>1079</v>
      </c>
      <c r="G75" s="822" t="s">
        <v>1210</v>
      </c>
      <c r="H75" s="822" t="s">
        <v>696</v>
      </c>
      <c r="I75" s="822" t="s">
        <v>1321</v>
      </c>
      <c r="J75" s="822" t="s">
        <v>1322</v>
      </c>
      <c r="K75" s="822" t="s">
        <v>1323</v>
      </c>
      <c r="L75" s="825">
        <v>1614.9</v>
      </c>
      <c r="M75" s="825">
        <v>1614.9</v>
      </c>
      <c r="N75" s="822">
        <v>1</v>
      </c>
      <c r="O75" s="826">
        <v>1</v>
      </c>
      <c r="P75" s="825"/>
      <c r="Q75" s="827">
        <v>0</v>
      </c>
      <c r="R75" s="822"/>
      <c r="S75" s="827">
        <v>0</v>
      </c>
      <c r="T75" s="826"/>
      <c r="U75" s="828">
        <v>0</v>
      </c>
    </row>
    <row r="76" spans="1:21" ht="14.45" customHeight="1" x14ac:dyDescent="0.2">
      <c r="A76" s="821">
        <v>9</v>
      </c>
      <c r="B76" s="822" t="s">
        <v>1078</v>
      </c>
      <c r="C76" s="822" t="s">
        <v>1085</v>
      </c>
      <c r="D76" s="823" t="s">
        <v>1694</v>
      </c>
      <c r="E76" s="824" t="s">
        <v>1093</v>
      </c>
      <c r="F76" s="822" t="s">
        <v>1079</v>
      </c>
      <c r="G76" s="822" t="s">
        <v>1210</v>
      </c>
      <c r="H76" s="822" t="s">
        <v>696</v>
      </c>
      <c r="I76" s="822" t="s">
        <v>1324</v>
      </c>
      <c r="J76" s="822" t="s">
        <v>1325</v>
      </c>
      <c r="K76" s="822" t="s">
        <v>1326</v>
      </c>
      <c r="L76" s="825">
        <v>72.27</v>
      </c>
      <c r="M76" s="825">
        <v>39893.039999999994</v>
      </c>
      <c r="N76" s="822">
        <v>552</v>
      </c>
      <c r="O76" s="826">
        <v>4.5</v>
      </c>
      <c r="P76" s="825">
        <v>17344.8</v>
      </c>
      <c r="Q76" s="827">
        <v>0.43478260869565222</v>
      </c>
      <c r="R76" s="822">
        <v>240</v>
      </c>
      <c r="S76" s="827">
        <v>0.43478260869565216</v>
      </c>
      <c r="T76" s="826">
        <v>1.5</v>
      </c>
      <c r="U76" s="828">
        <v>0.33333333333333331</v>
      </c>
    </row>
    <row r="77" spans="1:21" ht="14.45" customHeight="1" x14ac:dyDescent="0.2">
      <c r="A77" s="821">
        <v>9</v>
      </c>
      <c r="B77" s="822" t="s">
        <v>1078</v>
      </c>
      <c r="C77" s="822" t="s">
        <v>1085</v>
      </c>
      <c r="D77" s="823" t="s">
        <v>1694</v>
      </c>
      <c r="E77" s="824" t="s">
        <v>1093</v>
      </c>
      <c r="F77" s="822" t="s">
        <v>1079</v>
      </c>
      <c r="G77" s="822" t="s">
        <v>1210</v>
      </c>
      <c r="H77" s="822" t="s">
        <v>696</v>
      </c>
      <c r="I77" s="822" t="s">
        <v>1327</v>
      </c>
      <c r="J77" s="822" t="s">
        <v>1328</v>
      </c>
      <c r="K77" s="822" t="s">
        <v>1329</v>
      </c>
      <c r="L77" s="825">
        <v>135.54</v>
      </c>
      <c r="M77" s="825">
        <v>677.69999999999993</v>
      </c>
      <c r="N77" s="822">
        <v>5</v>
      </c>
      <c r="O77" s="826">
        <v>0.5</v>
      </c>
      <c r="P77" s="825">
        <v>677.69999999999993</v>
      </c>
      <c r="Q77" s="827">
        <v>1</v>
      </c>
      <c r="R77" s="822">
        <v>5</v>
      </c>
      <c r="S77" s="827">
        <v>1</v>
      </c>
      <c r="T77" s="826">
        <v>0.5</v>
      </c>
      <c r="U77" s="828">
        <v>1</v>
      </c>
    </row>
    <row r="78" spans="1:21" ht="14.45" customHeight="1" x14ac:dyDescent="0.2">
      <c r="A78" s="821">
        <v>9</v>
      </c>
      <c r="B78" s="822" t="s">
        <v>1078</v>
      </c>
      <c r="C78" s="822" t="s">
        <v>1085</v>
      </c>
      <c r="D78" s="823" t="s">
        <v>1694</v>
      </c>
      <c r="E78" s="824" t="s">
        <v>1093</v>
      </c>
      <c r="F78" s="822" t="s">
        <v>1079</v>
      </c>
      <c r="G78" s="822" t="s">
        <v>1210</v>
      </c>
      <c r="H78" s="822" t="s">
        <v>696</v>
      </c>
      <c r="I78" s="822" t="s">
        <v>1330</v>
      </c>
      <c r="J78" s="822" t="s">
        <v>1331</v>
      </c>
      <c r="K78" s="822" t="s">
        <v>1329</v>
      </c>
      <c r="L78" s="825">
        <v>135.54</v>
      </c>
      <c r="M78" s="825">
        <v>677.69999999999993</v>
      </c>
      <c r="N78" s="822">
        <v>5</v>
      </c>
      <c r="O78" s="826">
        <v>1</v>
      </c>
      <c r="P78" s="825">
        <v>677.69999999999993</v>
      </c>
      <c r="Q78" s="827">
        <v>1</v>
      </c>
      <c r="R78" s="822">
        <v>5</v>
      </c>
      <c r="S78" s="827">
        <v>1</v>
      </c>
      <c r="T78" s="826">
        <v>1</v>
      </c>
      <c r="U78" s="828">
        <v>1</v>
      </c>
    </row>
    <row r="79" spans="1:21" ht="14.45" customHeight="1" x14ac:dyDescent="0.2">
      <c r="A79" s="821">
        <v>9</v>
      </c>
      <c r="B79" s="822" t="s">
        <v>1078</v>
      </c>
      <c r="C79" s="822" t="s">
        <v>1085</v>
      </c>
      <c r="D79" s="823" t="s">
        <v>1694</v>
      </c>
      <c r="E79" s="824" t="s">
        <v>1093</v>
      </c>
      <c r="F79" s="822" t="s">
        <v>1079</v>
      </c>
      <c r="G79" s="822" t="s">
        <v>1210</v>
      </c>
      <c r="H79" s="822" t="s">
        <v>329</v>
      </c>
      <c r="I79" s="822" t="s">
        <v>1332</v>
      </c>
      <c r="J79" s="822" t="s">
        <v>1333</v>
      </c>
      <c r="K79" s="822" t="s">
        <v>1323</v>
      </c>
      <c r="L79" s="825">
        <v>294.81</v>
      </c>
      <c r="M79" s="825">
        <v>3537.7200000000003</v>
      </c>
      <c r="N79" s="822">
        <v>12</v>
      </c>
      <c r="O79" s="826">
        <v>2</v>
      </c>
      <c r="P79" s="825">
        <v>2063.67</v>
      </c>
      <c r="Q79" s="827">
        <v>0.58333333333333326</v>
      </c>
      <c r="R79" s="822">
        <v>7</v>
      </c>
      <c r="S79" s="827">
        <v>0.58333333333333337</v>
      </c>
      <c r="T79" s="826">
        <v>1</v>
      </c>
      <c r="U79" s="828">
        <v>0.5</v>
      </c>
    </row>
    <row r="80" spans="1:21" ht="14.45" customHeight="1" x14ac:dyDescent="0.2">
      <c r="A80" s="821">
        <v>9</v>
      </c>
      <c r="B80" s="822" t="s">
        <v>1078</v>
      </c>
      <c r="C80" s="822" t="s">
        <v>1085</v>
      </c>
      <c r="D80" s="823" t="s">
        <v>1694</v>
      </c>
      <c r="E80" s="824" t="s">
        <v>1093</v>
      </c>
      <c r="F80" s="822" t="s">
        <v>1079</v>
      </c>
      <c r="G80" s="822" t="s">
        <v>1210</v>
      </c>
      <c r="H80" s="822" t="s">
        <v>329</v>
      </c>
      <c r="I80" s="822" t="s">
        <v>1334</v>
      </c>
      <c r="J80" s="822" t="s">
        <v>1335</v>
      </c>
      <c r="K80" s="822" t="s">
        <v>1336</v>
      </c>
      <c r="L80" s="825">
        <v>2635.97</v>
      </c>
      <c r="M80" s="825">
        <v>42175.520000000004</v>
      </c>
      <c r="N80" s="822">
        <v>16</v>
      </c>
      <c r="O80" s="826">
        <v>3</v>
      </c>
      <c r="P80" s="825">
        <v>7907.91</v>
      </c>
      <c r="Q80" s="827">
        <v>0.18749999999999997</v>
      </c>
      <c r="R80" s="822">
        <v>3</v>
      </c>
      <c r="S80" s="827">
        <v>0.1875</v>
      </c>
      <c r="T80" s="826">
        <v>1</v>
      </c>
      <c r="U80" s="828">
        <v>0.33333333333333331</v>
      </c>
    </row>
    <row r="81" spans="1:21" ht="14.45" customHeight="1" x14ac:dyDescent="0.2">
      <c r="A81" s="821">
        <v>9</v>
      </c>
      <c r="B81" s="822" t="s">
        <v>1078</v>
      </c>
      <c r="C81" s="822" t="s">
        <v>1085</v>
      </c>
      <c r="D81" s="823" t="s">
        <v>1694</v>
      </c>
      <c r="E81" s="824" t="s">
        <v>1093</v>
      </c>
      <c r="F81" s="822" t="s">
        <v>1079</v>
      </c>
      <c r="G81" s="822" t="s">
        <v>1210</v>
      </c>
      <c r="H81" s="822" t="s">
        <v>329</v>
      </c>
      <c r="I81" s="822" t="s">
        <v>1337</v>
      </c>
      <c r="J81" s="822" t="s">
        <v>1338</v>
      </c>
      <c r="K81" s="822" t="s">
        <v>1339</v>
      </c>
      <c r="L81" s="825">
        <v>2844.97</v>
      </c>
      <c r="M81" s="825">
        <v>56899.399999999994</v>
      </c>
      <c r="N81" s="822">
        <v>20</v>
      </c>
      <c r="O81" s="826">
        <v>4</v>
      </c>
      <c r="P81" s="825"/>
      <c r="Q81" s="827">
        <v>0</v>
      </c>
      <c r="R81" s="822"/>
      <c r="S81" s="827">
        <v>0</v>
      </c>
      <c r="T81" s="826"/>
      <c r="U81" s="828">
        <v>0</v>
      </c>
    </row>
    <row r="82" spans="1:21" ht="14.45" customHeight="1" x14ac:dyDescent="0.2">
      <c r="A82" s="821">
        <v>9</v>
      </c>
      <c r="B82" s="822" t="s">
        <v>1078</v>
      </c>
      <c r="C82" s="822" t="s">
        <v>1085</v>
      </c>
      <c r="D82" s="823" t="s">
        <v>1694</v>
      </c>
      <c r="E82" s="824" t="s">
        <v>1093</v>
      </c>
      <c r="F82" s="822" t="s">
        <v>1079</v>
      </c>
      <c r="G82" s="822" t="s">
        <v>1210</v>
      </c>
      <c r="H82" s="822" t="s">
        <v>329</v>
      </c>
      <c r="I82" s="822" t="s">
        <v>1340</v>
      </c>
      <c r="J82" s="822" t="s">
        <v>1341</v>
      </c>
      <c r="K82" s="822" t="s">
        <v>1342</v>
      </c>
      <c r="L82" s="825">
        <v>289.07</v>
      </c>
      <c r="M82" s="825">
        <v>2023.49</v>
      </c>
      <c r="N82" s="822">
        <v>7</v>
      </c>
      <c r="O82" s="826">
        <v>1</v>
      </c>
      <c r="P82" s="825">
        <v>2023.49</v>
      </c>
      <c r="Q82" s="827">
        <v>1</v>
      </c>
      <c r="R82" s="822">
        <v>7</v>
      </c>
      <c r="S82" s="827">
        <v>1</v>
      </c>
      <c r="T82" s="826">
        <v>1</v>
      </c>
      <c r="U82" s="828">
        <v>1</v>
      </c>
    </row>
    <row r="83" spans="1:21" ht="14.45" customHeight="1" x14ac:dyDescent="0.2">
      <c r="A83" s="821">
        <v>9</v>
      </c>
      <c r="B83" s="822" t="s">
        <v>1078</v>
      </c>
      <c r="C83" s="822" t="s">
        <v>1085</v>
      </c>
      <c r="D83" s="823" t="s">
        <v>1694</v>
      </c>
      <c r="E83" s="824" t="s">
        <v>1093</v>
      </c>
      <c r="F83" s="822" t="s">
        <v>1079</v>
      </c>
      <c r="G83" s="822" t="s">
        <v>1210</v>
      </c>
      <c r="H83" s="822" t="s">
        <v>329</v>
      </c>
      <c r="I83" s="822" t="s">
        <v>1343</v>
      </c>
      <c r="J83" s="822" t="s">
        <v>1325</v>
      </c>
      <c r="K83" s="822" t="s">
        <v>1342</v>
      </c>
      <c r="L83" s="825">
        <v>289.07</v>
      </c>
      <c r="M83" s="825">
        <v>90767.98000000001</v>
      </c>
      <c r="N83" s="822">
        <v>314</v>
      </c>
      <c r="O83" s="826">
        <v>14</v>
      </c>
      <c r="P83" s="825">
        <v>21391.18</v>
      </c>
      <c r="Q83" s="827">
        <v>0.23566878980891717</v>
      </c>
      <c r="R83" s="822">
        <v>74</v>
      </c>
      <c r="S83" s="827">
        <v>0.2356687898089172</v>
      </c>
      <c r="T83" s="826">
        <v>5</v>
      </c>
      <c r="U83" s="828">
        <v>0.35714285714285715</v>
      </c>
    </row>
    <row r="84" spans="1:21" ht="14.45" customHeight="1" x14ac:dyDescent="0.2">
      <c r="A84" s="821">
        <v>9</v>
      </c>
      <c r="B84" s="822" t="s">
        <v>1078</v>
      </c>
      <c r="C84" s="822" t="s">
        <v>1085</v>
      </c>
      <c r="D84" s="823" t="s">
        <v>1694</v>
      </c>
      <c r="E84" s="824" t="s">
        <v>1093</v>
      </c>
      <c r="F84" s="822" t="s">
        <v>1079</v>
      </c>
      <c r="G84" s="822" t="s">
        <v>1210</v>
      </c>
      <c r="H84" s="822" t="s">
        <v>329</v>
      </c>
      <c r="I84" s="822" t="s">
        <v>1344</v>
      </c>
      <c r="J84" s="822" t="s">
        <v>1345</v>
      </c>
      <c r="K84" s="822" t="s">
        <v>1342</v>
      </c>
      <c r="L84" s="825">
        <v>289.07</v>
      </c>
      <c r="M84" s="825">
        <v>2023.49</v>
      </c>
      <c r="N84" s="822">
        <v>7</v>
      </c>
      <c r="O84" s="826">
        <v>1.5</v>
      </c>
      <c r="P84" s="825">
        <v>2023.49</v>
      </c>
      <c r="Q84" s="827">
        <v>1</v>
      </c>
      <c r="R84" s="822">
        <v>7</v>
      </c>
      <c r="S84" s="827">
        <v>1</v>
      </c>
      <c r="T84" s="826">
        <v>1.5</v>
      </c>
      <c r="U84" s="828">
        <v>1</v>
      </c>
    </row>
    <row r="85" spans="1:21" ht="14.45" customHeight="1" x14ac:dyDescent="0.2">
      <c r="A85" s="821">
        <v>9</v>
      </c>
      <c r="B85" s="822" t="s">
        <v>1078</v>
      </c>
      <c r="C85" s="822" t="s">
        <v>1085</v>
      </c>
      <c r="D85" s="823" t="s">
        <v>1694</v>
      </c>
      <c r="E85" s="824" t="s">
        <v>1093</v>
      </c>
      <c r="F85" s="822" t="s">
        <v>1079</v>
      </c>
      <c r="G85" s="822" t="s">
        <v>1210</v>
      </c>
      <c r="H85" s="822" t="s">
        <v>329</v>
      </c>
      <c r="I85" s="822" t="s">
        <v>1346</v>
      </c>
      <c r="J85" s="822" t="s">
        <v>1347</v>
      </c>
      <c r="K85" s="822" t="s">
        <v>1342</v>
      </c>
      <c r="L85" s="825">
        <v>289.07</v>
      </c>
      <c r="M85" s="825">
        <v>2023.49</v>
      </c>
      <c r="N85" s="822">
        <v>7</v>
      </c>
      <c r="O85" s="826">
        <v>1</v>
      </c>
      <c r="P85" s="825">
        <v>2023.49</v>
      </c>
      <c r="Q85" s="827">
        <v>1</v>
      </c>
      <c r="R85" s="822">
        <v>7</v>
      </c>
      <c r="S85" s="827">
        <v>1</v>
      </c>
      <c r="T85" s="826">
        <v>1</v>
      </c>
      <c r="U85" s="828">
        <v>1</v>
      </c>
    </row>
    <row r="86" spans="1:21" ht="14.45" customHeight="1" x14ac:dyDescent="0.2">
      <c r="A86" s="821">
        <v>9</v>
      </c>
      <c r="B86" s="822" t="s">
        <v>1078</v>
      </c>
      <c r="C86" s="822" t="s">
        <v>1085</v>
      </c>
      <c r="D86" s="823" t="s">
        <v>1694</v>
      </c>
      <c r="E86" s="824" t="s">
        <v>1093</v>
      </c>
      <c r="F86" s="822" t="s">
        <v>1079</v>
      </c>
      <c r="G86" s="822" t="s">
        <v>1210</v>
      </c>
      <c r="H86" s="822" t="s">
        <v>329</v>
      </c>
      <c r="I86" s="822" t="s">
        <v>1348</v>
      </c>
      <c r="J86" s="822" t="s">
        <v>1349</v>
      </c>
      <c r="K86" s="822" t="s">
        <v>1342</v>
      </c>
      <c r="L86" s="825">
        <v>289.07</v>
      </c>
      <c r="M86" s="825">
        <v>3757.9100000000003</v>
      </c>
      <c r="N86" s="822">
        <v>13</v>
      </c>
      <c r="O86" s="826">
        <v>1.5</v>
      </c>
      <c r="P86" s="825">
        <v>289.07</v>
      </c>
      <c r="Q86" s="827">
        <v>7.6923076923076913E-2</v>
      </c>
      <c r="R86" s="822">
        <v>1</v>
      </c>
      <c r="S86" s="827">
        <v>7.6923076923076927E-2</v>
      </c>
      <c r="T86" s="826">
        <v>0.5</v>
      </c>
      <c r="U86" s="828">
        <v>0.33333333333333331</v>
      </c>
    </row>
    <row r="87" spans="1:21" ht="14.45" customHeight="1" x14ac:dyDescent="0.2">
      <c r="A87" s="821">
        <v>9</v>
      </c>
      <c r="B87" s="822" t="s">
        <v>1078</v>
      </c>
      <c r="C87" s="822" t="s">
        <v>1085</v>
      </c>
      <c r="D87" s="823" t="s">
        <v>1694</v>
      </c>
      <c r="E87" s="824" t="s">
        <v>1093</v>
      </c>
      <c r="F87" s="822" t="s">
        <v>1079</v>
      </c>
      <c r="G87" s="822" t="s">
        <v>1210</v>
      </c>
      <c r="H87" s="822" t="s">
        <v>329</v>
      </c>
      <c r="I87" s="822" t="s">
        <v>1350</v>
      </c>
      <c r="J87" s="822" t="s">
        <v>1338</v>
      </c>
      <c r="K87" s="822" t="s">
        <v>1339</v>
      </c>
      <c r="L87" s="825">
        <v>2844.97</v>
      </c>
      <c r="M87" s="825">
        <v>31294.67</v>
      </c>
      <c r="N87" s="822">
        <v>11</v>
      </c>
      <c r="O87" s="826">
        <v>2</v>
      </c>
      <c r="P87" s="825">
        <v>17069.82</v>
      </c>
      <c r="Q87" s="827">
        <v>0.54545454545454553</v>
      </c>
      <c r="R87" s="822">
        <v>6</v>
      </c>
      <c r="S87" s="827">
        <v>0.54545454545454541</v>
      </c>
      <c r="T87" s="826">
        <v>1</v>
      </c>
      <c r="U87" s="828">
        <v>0.5</v>
      </c>
    </row>
    <row r="88" spans="1:21" ht="14.45" customHeight="1" x14ac:dyDescent="0.2">
      <c r="A88" s="821">
        <v>9</v>
      </c>
      <c r="B88" s="822" t="s">
        <v>1078</v>
      </c>
      <c r="C88" s="822" t="s">
        <v>1085</v>
      </c>
      <c r="D88" s="823" t="s">
        <v>1694</v>
      </c>
      <c r="E88" s="824" t="s">
        <v>1093</v>
      </c>
      <c r="F88" s="822" t="s">
        <v>1079</v>
      </c>
      <c r="G88" s="822" t="s">
        <v>1210</v>
      </c>
      <c r="H88" s="822" t="s">
        <v>329</v>
      </c>
      <c r="I88" s="822" t="s">
        <v>1211</v>
      </c>
      <c r="J88" s="822" t="s">
        <v>1212</v>
      </c>
      <c r="K88" s="822" t="s">
        <v>1213</v>
      </c>
      <c r="L88" s="825">
        <v>294.81</v>
      </c>
      <c r="M88" s="825">
        <v>2653.29</v>
      </c>
      <c r="N88" s="822">
        <v>9</v>
      </c>
      <c r="O88" s="826">
        <v>2</v>
      </c>
      <c r="P88" s="825">
        <v>1179.24</v>
      </c>
      <c r="Q88" s="827">
        <v>0.44444444444444448</v>
      </c>
      <c r="R88" s="822">
        <v>4</v>
      </c>
      <c r="S88" s="827">
        <v>0.44444444444444442</v>
      </c>
      <c r="T88" s="826">
        <v>1</v>
      </c>
      <c r="U88" s="828">
        <v>0.5</v>
      </c>
    </row>
    <row r="89" spans="1:21" ht="14.45" customHeight="1" x14ac:dyDescent="0.2">
      <c r="A89" s="821">
        <v>9</v>
      </c>
      <c r="B89" s="822" t="s">
        <v>1078</v>
      </c>
      <c r="C89" s="822" t="s">
        <v>1085</v>
      </c>
      <c r="D89" s="823" t="s">
        <v>1694</v>
      </c>
      <c r="E89" s="824" t="s">
        <v>1093</v>
      </c>
      <c r="F89" s="822" t="s">
        <v>1079</v>
      </c>
      <c r="G89" s="822" t="s">
        <v>1210</v>
      </c>
      <c r="H89" s="822" t="s">
        <v>696</v>
      </c>
      <c r="I89" s="822" t="s">
        <v>1351</v>
      </c>
      <c r="J89" s="822" t="s">
        <v>1335</v>
      </c>
      <c r="K89" s="822" t="s">
        <v>1336</v>
      </c>
      <c r="L89" s="825">
        <v>2963.52</v>
      </c>
      <c r="M89" s="825">
        <v>82978.559999999998</v>
      </c>
      <c r="N89" s="822">
        <v>28</v>
      </c>
      <c r="O89" s="826">
        <v>7</v>
      </c>
      <c r="P89" s="825">
        <v>26671.68</v>
      </c>
      <c r="Q89" s="827">
        <v>0.32142857142857145</v>
      </c>
      <c r="R89" s="822">
        <v>9</v>
      </c>
      <c r="S89" s="827">
        <v>0.32142857142857145</v>
      </c>
      <c r="T89" s="826">
        <v>4</v>
      </c>
      <c r="U89" s="828">
        <v>0.5714285714285714</v>
      </c>
    </row>
    <row r="90" spans="1:21" ht="14.45" customHeight="1" x14ac:dyDescent="0.2">
      <c r="A90" s="821">
        <v>9</v>
      </c>
      <c r="B90" s="822" t="s">
        <v>1078</v>
      </c>
      <c r="C90" s="822" t="s">
        <v>1085</v>
      </c>
      <c r="D90" s="823" t="s">
        <v>1694</v>
      </c>
      <c r="E90" s="824" t="s">
        <v>1093</v>
      </c>
      <c r="F90" s="822" t="s">
        <v>1079</v>
      </c>
      <c r="G90" s="822" t="s">
        <v>1210</v>
      </c>
      <c r="H90" s="822" t="s">
        <v>696</v>
      </c>
      <c r="I90" s="822" t="s">
        <v>1352</v>
      </c>
      <c r="J90" s="822" t="s">
        <v>1353</v>
      </c>
      <c r="K90" s="822" t="s">
        <v>1213</v>
      </c>
      <c r="L90" s="825">
        <v>1614.9</v>
      </c>
      <c r="M90" s="825">
        <v>20993.7</v>
      </c>
      <c r="N90" s="822">
        <v>13</v>
      </c>
      <c r="O90" s="826">
        <v>3</v>
      </c>
      <c r="P90" s="825"/>
      <c r="Q90" s="827">
        <v>0</v>
      </c>
      <c r="R90" s="822"/>
      <c r="S90" s="827">
        <v>0</v>
      </c>
      <c r="T90" s="826"/>
      <c r="U90" s="828">
        <v>0</v>
      </c>
    </row>
    <row r="91" spans="1:21" ht="14.45" customHeight="1" x14ac:dyDescent="0.2">
      <c r="A91" s="821">
        <v>9</v>
      </c>
      <c r="B91" s="822" t="s">
        <v>1078</v>
      </c>
      <c r="C91" s="822" t="s">
        <v>1085</v>
      </c>
      <c r="D91" s="823" t="s">
        <v>1694</v>
      </c>
      <c r="E91" s="824" t="s">
        <v>1093</v>
      </c>
      <c r="F91" s="822" t="s">
        <v>1079</v>
      </c>
      <c r="G91" s="822" t="s">
        <v>1354</v>
      </c>
      <c r="H91" s="822" t="s">
        <v>329</v>
      </c>
      <c r="I91" s="822" t="s">
        <v>1355</v>
      </c>
      <c r="J91" s="822" t="s">
        <v>1356</v>
      </c>
      <c r="K91" s="822" t="s">
        <v>1357</v>
      </c>
      <c r="L91" s="825">
        <v>121.92</v>
      </c>
      <c r="M91" s="825">
        <v>1097.28</v>
      </c>
      <c r="N91" s="822">
        <v>9</v>
      </c>
      <c r="O91" s="826">
        <v>3</v>
      </c>
      <c r="P91" s="825"/>
      <c r="Q91" s="827">
        <v>0</v>
      </c>
      <c r="R91" s="822"/>
      <c r="S91" s="827">
        <v>0</v>
      </c>
      <c r="T91" s="826"/>
      <c r="U91" s="828">
        <v>0</v>
      </c>
    </row>
    <row r="92" spans="1:21" ht="14.45" customHeight="1" x14ac:dyDescent="0.2">
      <c r="A92" s="821">
        <v>9</v>
      </c>
      <c r="B92" s="822" t="s">
        <v>1078</v>
      </c>
      <c r="C92" s="822" t="s">
        <v>1085</v>
      </c>
      <c r="D92" s="823" t="s">
        <v>1694</v>
      </c>
      <c r="E92" s="824" t="s">
        <v>1093</v>
      </c>
      <c r="F92" s="822" t="s">
        <v>1079</v>
      </c>
      <c r="G92" s="822" t="s">
        <v>1354</v>
      </c>
      <c r="H92" s="822" t="s">
        <v>329</v>
      </c>
      <c r="I92" s="822" t="s">
        <v>1358</v>
      </c>
      <c r="J92" s="822" t="s">
        <v>1356</v>
      </c>
      <c r="K92" s="822" t="s">
        <v>1357</v>
      </c>
      <c r="L92" s="825">
        <v>121.92</v>
      </c>
      <c r="M92" s="825">
        <v>731.52</v>
      </c>
      <c r="N92" s="822">
        <v>6</v>
      </c>
      <c r="O92" s="826">
        <v>2</v>
      </c>
      <c r="P92" s="825">
        <v>731.52</v>
      </c>
      <c r="Q92" s="827">
        <v>1</v>
      </c>
      <c r="R92" s="822">
        <v>6</v>
      </c>
      <c r="S92" s="827">
        <v>1</v>
      </c>
      <c r="T92" s="826">
        <v>2</v>
      </c>
      <c r="U92" s="828">
        <v>1</v>
      </c>
    </row>
    <row r="93" spans="1:21" ht="14.45" customHeight="1" x14ac:dyDescent="0.2">
      <c r="A93" s="821">
        <v>9</v>
      </c>
      <c r="B93" s="822" t="s">
        <v>1078</v>
      </c>
      <c r="C93" s="822" t="s">
        <v>1085</v>
      </c>
      <c r="D93" s="823" t="s">
        <v>1694</v>
      </c>
      <c r="E93" s="824" t="s">
        <v>1093</v>
      </c>
      <c r="F93" s="822" t="s">
        <v>1080</v>
      </c>
      <c r="G93" s="822" t="s">
        <v>1214</v>
      </c>
      <c r="H93" s="822" t="s">
        <v>329</v>
      </c>
      <c r="I93" s="822" t="s">
        <v>1252</v>
      </c>
      <c r="J93" s="822" t="s">
        <v>1216</v>
      </c>
      <c r="K93" s="822"/>
      <c r="L93" s="825">
        <v>0</v>
      </c>
      <c r="M93" s="825">
        <v>0</v>
      </c>
      <c r="N93" s="822">
        <v>1</v>
      </c>
      <c r="O93" s="826">
        <v>1</v>
      </c>
      <c r="P93" s="825">
        <v>0</v>
      </c>
      <c r="Q93" s="827"/>
      <c r="R93" s="822">
        <v>1</v>
      </c>
      <c r="S93" s="827">
        <v>1</v>
      </c>
      <c r="T93" s="826">
        <v>1</v>
      </c>
      <c r="U93" s="828">
        <v>1</v>
      </c>
    </row>
    <row r="94" spans="1:21" ht="14.45" customHeight="1" x14ac:dyDescent="0.2">
      <c r="A94" s="821">
        <v>9</v>
      </c>
      <c r="B94" s="822" t="s">
        <v>1078</v>
      </c>
      <c r="C94" s="822" t="s">
        <v>1085</v>
      </c>
      <c r="D94" s="823" t="s">
        <v>1694</v>
      </c>
      <c r="E94" s="824" t="s">
        <v>1093</v>
      </c>
      <c r="F94" s="822" t="s">
        <v>1080</v>
      </c>
      <c r="G94" s="822" t="s">
        <v>1214</v>
      </c>
      <c r="H94" s="822" t="s">
        <v>329</v>
      </c>
      <c r="I94" s="822" t="s">
        <v>1359</v>
      </c>
      <c r="J94" s="822" t="s">
        <v>1216</v>
      </c>
      <c r="K94" s="822"/>
      <c r="L94" s="825">
        <v>0</v>
      </c>
      <c r="M94" s="825">
        <v>0</v>
      </c>
      <c r="N94" s="822">
        <v>1</v>
      </c>
      <c r="O94" s="826">
        <v>1</v>
      </c>
      <c r="P94" s="825">
        <v>0</v>
      </c>
      <c r="Q94" s="827"/>
      <c r="R94" s="822">
        <v>1</v>
      </c>
      <c r="S94" s="827">
        <v>1</v>
      </c>
      <c r="T94" s="826">
        <v>1</v>
      </c>
      <c r="U94" s="828">
        <v>1</v>
      </c>
    </row>
    <row r="95" spans="1:21" ht="14.45" customHeight="1" x14ac:dyDescent="0.2">
      <c r="A95" s="821">
        <v>9</v>
      </c>
      <c r="B95" s="822" t="s">
        <v>1078</v>
      </c>
      <c r="C95" s="822" t="s">
        <v>1085</v>
      </c>
      <c r="D95" s="823" t="s">
        <v>1694</v>
      </c>
      <c r="E95" s="824" t="s">
        <v>1093</v>
      </c>
      <c r="F95" s="822" t="s">
        <v>1080</v>
      </c>
      <c r="G95" s="822" t="s">
        <v>1214</v>
      </c>
      <c r="H95" s="822" t="s">
        <v>329</v>
      </c>
      <c r="I95" s="822" t="s">
        <v>1360</v>
      </c>
      <c r="J95" s="822" t="s">
        <v>1216</v>
      </c>
      <c r="K95" s="822"/>
      <c r="L95" s="825">
        <v>0</v>
      </c>
      <c r="M95" s="825">
        <v>0</v>
      </c>
      <c r="N95" s="822">
        <v>1</v>
      </c>
      <c r="O95" s="826">
        <v>1</v>
      </c>
      <c r="P95" s="825"/>
      <c r="Q95" s="827"/>
      <c r="R95" s="822"/>
      <c r="S95" s="827">
        <v>0</v>
      </c>
      <c r="T95" s="826"/>
      <c r="U95" s="828">
        <v>0</v>
      </c>
    </row>
    <row r="96" spans="1:21" ht="14.45" customHeight="1" x14ac:dyDescent="0.2">
      <c r="A96" s="821">
        <v>9</v>
      </c>
      <c r="B96" s="822" t="s">
        <v>1078</v>
      </c>
      <c r="C96" s="822" t="s">
        <v>1085</v>
      </c>
      <c r="D96" s="823" t="s">
        <v>1694</v>
      </c>
      <c r="E96" s="824" t="s">
        <v>1093</v>
      </c>
      <c r="F96" s="822" t="s">
        <v>1080</v>
      </c>
      <c r="G96" s="822" t="s">
        <v>1214</v>
      </c>
      <c r="H96" s="822" t="s">
        <v>329</v>
      </c>
      <c r="I96" s="822" t="s">
        <v>1361</v>
      </c>
      <c r="J96" s="822" t="s">
        <v>1216</v>
      </c>
      <c r="K96" s="822"/>
      <c r="L96" s="825">
        <v>0</v>
      </c>
      <c r="M96" s="825">
        <v>0</v>
      </c>
      <c r="N96" s="822">
        <v>1</v>
      </c>
      <c r="O96" s="826">
        <v>1</v>
      </c>
      <c r="P96" s="825"/>
      <c r="Q96" s="827"/>
      <c r="R96" s="822"/>
      <c r="S96" s="827">
        <v>0</v>
      </c>
      <c r="T96" s="826"/>
      <c r="U96" s="828">
        <v>0</v>
      </c>
    </row>
    <row r="97" spans="1:21" ht="14.45" customHeight="1" x14ac:dyDescent="0.2">
      <c r="A97" s="821">
        <v>9</v>
      </c>
      <c r="B97" s="822" t="s">
        <v>1078</v>
      </c>
      <c r="C97" s="822" t="s">
        <v>1085</v>
      </c>
      <c r="D97" s="823" t="s">
        <v>1694</v>
      </c>
      <c r="E97" s="824" t="s">
        <v>1093</v>
      </c>
      <c r="F97" s="822" t="s">
        <v>1080</v>
      </c>
      <c r="G97" s="822" t="s">
        <v>1214</v>
      </c>
      <c r="H97" s="822" t="s">
        <v>329</v>
      </c>
      <c r="I97" s="822" t="s">
        <v>1362</v>
      </c>
      <c r="J97" s="822" t="s">
        <v>1216</v>
      </c>
      <c r="K97" s="822"/>
      <c r="L97" s="825">
        <v>0</v>
      </c>
      <c r="M97" s="825">
        <v>0</v>
      </c>
      <c r="N97" s="822">
        <v>2</v>
      </c>
      <c r="O97" s="826">
        <v>2</v>
      </c>
      <c r="P97" s="825">
        <v>0</v>
      </c>
      <c r="Q97" s="827"/>
      <c r="R97" s="822">
        <v>2</v>
      </c>
      <c r="S97" s="827">
        <v>1</v>
      </c>
      <c r="T97" s="826">
        <v>2</v>
      </c>
      <c r="U97" s="828">
        <v>1</v>
      </c>
    </row>
    <row r="98" spans="1:21" ht="14.45" customHeight="1" x14ac:dyDescent="0.2">
      <c r="A98" s="821">
        <v>9</v>
      </c>
      <c r="B98" s="822" t="s">
        <v>1078</v>
      </c>
      <c r="C98" s="822" t="s">
        <v>1085</v>
      </c>
      <c r="D98" s="823" t="s">
        <v>1694</v>
      </c>
      <c r="E98" s="824" t="s">
        <v>1093</v>
      </c>
      <c r="F98" s="822" t="s">
        <v>1081</v>
      </c>
      <c r="G98" s="822" t="s">
        <v>1214</v>
      </c>
      <c r="H98" s="822" t="s">
        <v>329</v>
      </c>
      <c r="I98" s="822" t="s">
        <v>1363</v>
      </c>
      <c r="J98" s="822" t="s">
        <v>1364</v>
      </c>
      <c r="K98" s="822" t="s">
        <v>1365</v>
      </c>
      <c r="L98" s="825">
        <v>0</v>
      </c>
      <c r="M98" s="825">
        <v>0</v>
      </c>
      <c r="N98" s="822">
        <v>3</v>
      </c>
      <c r="O98" s="826">
        <v>3</v>
      </c>
      <c r="P98" s="825"/>
      <c r="Q98" s="827"/>
      <c r="R98" s="822"/>
      <c r="S98" s="827">
        <v>0</v>
      </c>
      <c r="T98" s="826"/>
      <c r="U98" s="828">
        <v>0</v>
      </c>
    </row>
    <row r="99" spans="1:21" ht="14.45" customHeight="1" x14ac:dyDescent="0.2">
      <c r="A99" s="821">
        <v>9</v>
      </c>
      <c r="B99" s="822" t="s">
        <v>1078</v>
      </c>
      <c r="C99" s="822" t="s">
        <v>1085</v>
      </c>
      <c r="D99" s="823" t="s">
        <v>1694</v>
      </c>
      <c r="E99" s="824" t="s">
        <v>1097</v>
      </c>
      <c r="F99" s="822" t="s">
        <v>1079</v>
      </c>
      <c r="G99" s="822" t="s">
        <v>1116</v>
      </c>
      <c r="H99" s="822" t="s">
        <v>329</v>
      </c>
      <c r="I99" s="822" t="s">
        <v>1366</v>
      </c>
      <c r="J99" s="822" t="s">
        <v>1118</v>
      </c>
      <c r="K99" s="822" t="s">
        <v>1367</v>
      </c>
      <c r="L99" s="825">
        <v>42.1</v>
      </c>
      <c r="M99" s="825">
        <v>84.2</v>
      </c>
      <c r="N99" s="822">
        <v>2</v>
      </c>
      <c r="O99" s="826">
        <v>1</v>
      </c>
      <c r="P99" s="825"/>
      <c r="Q99" s="827">
        <v>0</v>
      </c>
      <c r="R99" s="822"/>
      <c r="S99" s="827">
        <v>0</v>
      </c>
      <c r="T99" s="826"/>
      <c r="U99" s="828">
        <v>0</v>
      </c>
    </row>
    <row r="100" spans="1:21" ht="14.45" customHeight="1" x14ac:dyDescent="0.2">
      <c r="A100" s="821">
        <v>9</v>
      </c>
      <c r="B100" s="822" t="s">
        <v>1078</v>
      </c>
      <c r="C100" s="822" t="s">
        <v>1085</v>
      </c>
      <c r="D100" s="823" t="s">
        <v>1694</v>
      </c>
      <c r="E100" s="824" t="s">
        <v>1097</v>
      </c>
      <c r="F100" s="822" t="s">
        <v>1079</v>
      </c>
      <c r="G100" s="822" t="s">
        <v>1368</v>
      </c>
      <c r="H100" s="822" t="s">
        <v>329</v>
      </c>
      <c r="I100" s="822" t="s">
        <v>1369</v>
      </c>
      <c r="J100" s="822" t="s">
        <v>1370</v>
      </c>
      <c r="K100" s="822" t="s">
        <v>1371</v>
      </c>
      <c r="L100" s="825">
        <v>91.11</v>
      </c>
      <c r="M100" s="825">
        <v>182.22</v>
      </c>
      <c r="N100" s="822">
        <v>2</v>
      </c>
      <c r="O100" s="826">
        <v>1</v>
      </c>
      <c r="P100" s="825"/>
      <c r="Q100" s="827">
        <v>0</v>
      </c>
      <c r="R100" s="822"/>
      <c r="S100" s="827">
        <v>0</v>
      </c>
      <c r="T100" s="826"/>
      <c r="U100" s="828">
        <v>0</v>
      </c>
    </row>
    <row r="101" spans="1:21" ht="14.45" customHeight="1" x14ac:dyDescent="0.2">
      <c r="A101" s="821">
        <v>9</v>
      </c>
      <c r="B101" s="822" t="s">
        <v>1078</v>
      </c>
      <c r="C101" s="822" t="s">
        <v>1085</v>
      </c>
      <c r="D101" s="823" t="s">
        <v>1694</v>
      </c>
      <c r="E101" s="824" t="s">
        <v>1097</v>
      </c>
      <c r="F101" s="822" t="s">
        <v>1079</v>
      </c>
      <c r="G101" s="822" t="s">
        <v>1143</v>
      </c>
      <c r="H101" s="822" t="s">
        <v>329</v>
      </c>
      <c r="I101" s="822" t="s">
        <v>1144</v>
      </c>
      <c r="J101" s="822" t="s">
        <v>652</v>
      </c>
      <c r="K101" s="822" t="s">
        <v>653</v>
      </c>
      <c r="L101" s="825">
        <v>105.63</v>
      </c>
      <c r="M101" s="825">
        <v>1795.71</v>
      </c>
      <c r="N101" s="822">
        <v>17</v>
      </c>
      <c r="O101" s="826">
        <v>11</v>
      </c>
      <c r="P101" s="825">
        <v>1267.56</v>
      </c>
      <c r="Q101" s="827">
        <v>0.70588235294117641</v>
      </c>
      <c r="R101" s="822">
        <v>12</v>
      </c>
      <c r="S101" s="827">
        <v>0.70588235294117652</v>
      </c>
      <c r="T101" s="826">
        <v>8</v>
      </c>
      <c r="U101" s="828">
        <v>0.72727272727272729</v>
      </c>
    </row>
    <row r="102" spans="1:21" ht="14.45" customHeight="1" x14ac:dyDescent="0.2">
      <c r="A102" s="821">
        <v>9</v>
      </c>
      <c r="B102" s="822" t="s">
        <v>1078</v>
      </c>
      <c r="C102" s="822" t="s">
        <v>1085</v>
      </c>
      <c r="D102" s="823" t="s">
        <v>1694</v>
      </c>
      <c r="E102" s="824" t="s">
        <v>1097</v>
      </c>
      <c r="F102" s="822" t="s">
        <v>1079</v>
      </c>
      <c r="G102" s="822" t="s">
        <v>1149</v>
      </c>
      <c r="H102" s="822" t="s">
        <v>329</v>
      </c>
      <c r="I102" s="822" t="s">
        <v>1248</v>
      </c>
      <c r="J102" s="822" t="s">
        <v>676</v>
      </c>
      <c r="K102" s="822" t="s">
        <v>677</v>
      </c>
      <c r="L102" s="825">
        <v>49.04</v>
      </c>
      <c r="M102" s="825">
        <v>784.6400000000001</v>
      </c>
      <c r="N102" s="822">
        <v>16</v>
      </c>
      <c r="O102" s="826">
        <v>8</v>
      </c>
      <c r="P102" s="825">
        <v>441.36000000000007</v>
      </c>
      <c r="Q102" s="827">
        <v>0.5625</v>
      </c>
      <c r="R102" s="822">
        <v>9</v>
      </c>
      <c r="S102" s="827">
        <v>0.5625</v>
      </c>
      <c r="T102" s="826">
        <v>5</v>
      </c>
      <c r="U102" s="828">
        <v>0.625</v>
      </c>
    </row>
    <row r="103" spans="1:21" ht="14.45" customHeight="1" x14ac:dyDescent="0.2">
      <c r="A103" s="821">
        <v>9</v>
      </c>
      <c r="B103" s="822" t="s">
        <v>1078</v>
      </c>
      <c r="C103" s="822" t="s">
        <v>1085</v>
      </c>
      <c r="D103" s="823" t="s">
        <v>1694</v>
      </c>
      <c r="E103" s="824" t="s">
        <v>1097</v>
      </c>
      <c r="F103" s="822" t="s">
        <v>1079</v>
      </c>
      <c r="G103" s="822" t="s">
        <v>1149</v>
      </c>
      <c r="H103" s="822" t="s">
        <v>329</v>
      </c>
      <c r="I103" s="822" t="s">
        <v>1150</v>
      </c>
      <c r="J103" s="822" t="s">
        <v>632</v>
      </c>
      <c r="K103" s="822" t="s">
        <v>633</v>
      </c>
      <c r="L103" s="825">
        <v>0</v>
      </c>
      <c r="M103" s="825">
        <v>0</v>
      </c>
      <c r="N103" s="822">
        <v>7</v>
      </c>
      <c r="O103" s="826">
        <v>4</v>
      </c>
      <c r="P103" s="825">
        <v>0</v>
      </c>
      <c r="Q103" s="827"/>
      <c r="R103" s="822">
        <v>5</v>
      </c>
      <c r="S103" s="827">
        <v>0.7142857142857143</v>
      </c>
      <c r="T103" s="826">
        <v>2.5</v>
      </c>
      <c r="U103" s="828">
        <v>0.625</v>
      </c>
    </row>
    <row r="104" spans="1:21" ht="14.45" customHeight="1" x14ac:dyDescent="0.2">
      <c r="A104" s="821">
        <v>9</v>
      </c>
      <c r="B104" s="822" t="s">
        <v>1078</v>
      </c>
      <c r="C104" s="822" t="s">
        <v>1085</v>
      </c>
      <c r="D104" s="823" t="s">
        <v>1694</v>
      </c>
      <c r="E104" s="824" t="s">
        <v>1097</v>
      </c>
      <c r="F104" s="822" t="s">
        <v>1079</v>
      </c>
      <c r="G104" s="822" t="s">
        <v>1259</v>
      </c>
      <c r="H104" s="822" t="s">
        <v>329</v>
      </c>
      <c r="I104" s="822" t="s">
        <v>1260</v>
      </c>
      <c r="J104" s="822" t="s">
        <v>1261</v>
      </c>
      <c r="K104" s="822" t="s">
        <v>1262</v>
      </c>
      <c r="L104" s="825">
        <v>497.78</v>
      </c>
      <c r="M104" s="825">
        <v>497.78</v>
      </c>
      <c r="N104" s="822">
        <v>1</v>
      </c>
      <c r="O104" s="826">
        <v>1</v>
      </c>
      <c r="P104" s="825"/>
      <c r="Q104" s="827">
        <v>0</v>
      </c>
      <c r="R104" s="822"/>
      <c r="S104" s="827">
        <v>0</v>
      </c>
      <c r="T104" s="826"/>
      <c r="U104" s="828">
        <v>0</v>
      </c>
    </row>
    <row r="105" spans="1:21" ht="14.45" customHeight="1" x14ac:dyDescent="0.2">
      <c r="A105" s="821">
        <v>9</v>
      </c>
      <c r="B105" s="822" t="s">
        <v>1078</v>
      </c>
      <c r="C105" s="822" t="s">
        <v>1085</v>
      </c>
      <c r="D105" s="823" t="s">
        <v>1694</v>
      </c>
      <c r="E105" s="824" t="s">
        <v>1097</v>
      </c>
      <c r="F105" s="822" t="s">
        <v>1079</v>
      </c>
      <c r="G105" s="822" t="s">
        <v>1372</v>
      </c>
      <c r="H105" s="822" t="s">
        <v>329</v>
      </c>
      <c r="I105" s="822" t="s">
        <v>1373</v>
      </c>
      <c r="J105" s="822" t="s">
        <v>638</v>
      </c>
      <c r="K105" s="822" t="s">
        <v>639</v>
      </c>
      <c r="L105" s="825">
        <v>0</v>
      </c>
      <c r="M105" s="825">
        <v>0</v>
      </c>
      <c r="N105" s="822">
        <v>1</v>
      </c>
      <c r="O105" s="826">
        <v>1</v>
      </c>
      <c r="P105" s="825">
        <v>0</v>
      </c>
      <c r="Q105" s="827"/>
      <c r="R105" s="822">
        <v>1</v>
      </c>
      <c r="S105" s="827">
        <v>1</v>
      </c>
      <c r="T105" s="826">
        <v>1</v>
      </c>
      <c r="U105" s="828">
        <v>1</v>
      </c>
    </row>
    <row r="106" spans="1:21" ht="14.45" customHeight="1" x14ac:dyDescent="0.2">
      <c r="A106" s="821">
        <v>9</v>
      </c>
      <c r="B106" s="822" t="s">
        <v>1078</v>
      </c>
      <c r="C106" s="822" t="s">
        <v>1085</v>
      </c>
      <c r="D106" s="823" t="s">
        <v>1694</v>
      </c>
      <c r="E106" s="824" t="s">
        <v>1097</v>
      </c>
      <c r="F106" s="822" t="s">
        <v>1079</v>
      </c>
      <c r="G106" s="822" t="s">
        <v>1273</v>
      </c>
      <c r="H106" s="822" t="s">
        <v>329</v>
      </c>
      <c r="I106" s="822" t="s">
        <v>1274</v>
      </c>
      <c r="J106" s="822" t="s">
        <v>832</v>
      </c>
      <c r="K106" s="822" t="s">
        <v>1275</v>
      </c>
      <c r="L106" s="825">
        <v>36.54</v>
      </c>
      <c r="M106" s="825">
        <v>438.47999999999996</v>
      </c>
      <c r="N106" s="822">
        <v>12</v>
      </c>
      <c r="O106" s="826">
        <v>9</v>
      </c>
      <c r="P106" s="825">
        <v>182.7</v>
      </c>
      <c r="Q106" s="827">
        <v>0.41666666666666669</v>
      </c>
      <c r="R106" s="822">
        <v>5</v>
      </c>
      <c r="S106" s="827">
        <v>0.41666666666666669</v>
      </c>
      <c r="T106" s="826">
        <v>3</v>
      </c>
      <c r="U106" s="828">
        <v>0.33333333333333331</v>
      </c>
    </row>
    <row r="107" spans="1:21" ht="14.45" customHeight="1" x14ac:dyDescent="0.2">
      <c r="A107" s="821">
        <v>9</v>
      </c>
      <c r="B107" s="822" t="s">
        <v>1078</v>
      </c>
      <c r="C107" s="822" t="s">
        <v>1085</v>
      </c>
      <c r="D107" s="823" t="s">
        <v>1694</v>
      </c>
      <c r="E107" s="824" t="s">
        <v>1097</v>
      </c>
      <c r="F107" s="822" t="s">
        <v>1079</v>
      </c>
      <c r="G107" s="822" t="s">
        <v>1374</v>
      </c>
      <c r="H107" s="822" t="s">
        <v>329</v>
      </c>
      <c r="I107" s="822" t="s">
        <v>1375</v>
      </c>
      <c r="J107" s="822" t="s">
        <v>1376</v>
      </c>
      <c r="K107" s="822" t="s">
        <v>1194</v>
      </c>
      <c r="L107" s="825">
        <v>163.54</v>
      </c>
      <c r="M107" s="825">
        <v>327.08</v>
      </c>
      <c r="N107" s="822">
        <v>2</v>
      </c>
      <c r="O107" s="826">
        <v>1</v>
      </c>
      <c r="P107" s="825">
        <v>327.08</v>
      </c>
      <c r="Q107" s="827">
        <v>1</v>
      </c>
      <c r="R107" s="822">
        <v>2</v>
      </c>
      <c r="S107" s="827">
        <v>1</v>
      </c>
      <c r="T107" s="826">
        <v>1</v>
      </c>
      <c r="U107" s="828">
        <v>1</v>
      </c>
    </row>
    <row r="108" spans="1:21" ht="14.45" customHeight="1" x14ac:dyDescent="0.2">
      <c r="A108" s="821">
        <v>9</v>
      </c>
      <c r="B108" s="822" t="s">
        <v>1078</v>
      </c>
      <c r="C108" s="822" t="s">
        <v>1085</v>
      </c>
      <c r="D108" s="823" t="s">
        <v>1694</v>
      </c>
      <c r="E108" s="824" t="s">
        <v>1097</v>
      </c>
      <c r="F108" s="822" t="s">
        <v>1079</v>
      </c>
      <c r="G108" s="822" t="s">
        <v>1377</v>
      </c>
      <c r="H108" s="822" t="s">
        <v>329</v>
      </c>
      <c r="I108" s="822" t="s">
        <v>1378</v>
      </c>
      <c r="J108" s="822" t="s">
        <v>1379</v>
      </c>
      <c r="K108" s="822" t="s">
        <v>1380</v>
      </c>
      <c r="L108" s="825">
        <v>176.32</v>
      </c>
      <c r="M108" s="825">
        <v>176.32</v>
      </c>
      <c r="N108" s="822">
        <v>1</v>
      </c>
      <c r="O108" s="826">
        <v>0.5</v>
      </c>
      <c r="P108" s="825">
        <v>176.32</v>
      </c>
      <c r="Q108" s="827">
        <v>1</v>
      </c>
      <c r="R108" s="822">
        <v>1</v>
      </c>
      <c r="S108" s="827">
        <v>1</v>
      </c>
      <c r="T108" s="826">
        <v>0.5</v>
      </c>
      <c r="U108" s="828">
        <v>1</v>
      </c>
    </row>
    <row r="109" spans="1:21" ht="14.45" customHeight="1" x14ac:dyDescent="0.2">
      <c r="A109" s="821">
        <v>9</v>
      </c>
      <c r="B109" s="822" t="s">
        <v>1078</v>
      </c>
      <c r="C109" s="822" t="s">
        <v>1085</v>
      </c>
      <c r="D109" s="823" t="s">
        <v>1694</v>
      </c>
      <c r="E109" s="824" t="s">
        <v>1097</v>
      </c>
      <c r="F109" s="822" t="s">
        <v>1079</v>
      </c>
      <c r="G109" s="822" t="s">
        <v>1381</v>
      </c>
      <c r="H109" s="822" t="s">
        <v>329</v>
      </c>
      <c r="I109" s="822" t="s">
        <v>1382</v>
      </c>
      <c r="J109" s="822" t="s">
        <v>1383</v>
      </c>
      <c r="K109" s="822" t="s">
        <v>1384</v>
      </c>
      <c r="L109" s="825">
        <v>90.95</v>
      </c>
      <c r="M109" s="825">
        <v>181.9</v>
      </c>
      <c r="N109" s="822">
        <v>2</v>
      </c>
      <c r="O109" s="826">
        <v>1</v>
      </c>
      <c r="P109" s="825">
        <v>181.9</v>
      </c>
      <c r="Q109" s="827">
        <v>1</v>
      </c>
      <c r="R109" s="822">
        <v>2</v>
      </c>
      <c r="S109" s="827">
        <v>1</v>
      </c>
      <c r="T109" s="826">
        <v>1</v>
      </c>
      <c r="U109" s="828">
        <v>1</v>
      </c>
    </row>
    <row r="110" spans="1:21" ht="14.45" customHeight="1" x14ac:dyDescent="0.2">
      <c r="A110" s="821">
        <v>9</v>
      </c>
      <c r="B110" s="822" t="s">
        <v>1078</v>
      </c>
      <c r="C110" s="822" t="s">
        <v>1085</v>
      </c>
      <c r="D110" s="823" t="s">
        <v>1694</v>
      </c>
      <c r="E110" s="824" t="s">
        <v>1097</v>
      </c>
      <c r="F110" s="822" t="s">
        <v>1079</v>
      </c>
      <c r="G110" s="822" t="s">
        <v>1171</v>
      </c>
      <c r="H110" s="822" t="s">
        <v>329</v>
      </c>
      <c r="I110" s="822" t="s">
        <v>1385</v>
      </c>
      <c r="J110" s="822" t="s">
        <v>1386</v>
      </c>
      <c r="K110" s="822" t="s">
        <v>1387</v>
      </c>
      <c r="L110" s="825">
        <v>141.25</v>
      </c>
      <c r="M110" s="825">
        <v>141.25</v>
      </c>
      <c r="N110" s="822">
        <v>1</v>
      </c>
      <c r="O110" s="826">
        <v>0.5</v>
      </c>
      <c r="P110" s="825">
        <v>141.25</v>
      </c>
      <c r="Q110" s="827">
        <v>1</v>
      </c>
      <c r="R110" s="822">
        <v>1</v>
      </c>
      <c r="S110" s="827">
        <v>1</v>
      </c>
      <c r="T110" s="826">
        <v>0.5</v>
      </c>
      <c r="U110" s="828">
        <v>1</v>
      </c>
    </row>
    <row r="111" spans="1:21" ht="14.45" customHeight="1" x14ac:dyDescent="0.2">
      <c r="A111" s="821">
        <v>9</v>
      </c>
      <c r="B111" s="822" t="s">
        <v>1078</v>
      </c>
      <c r="C111" s="822" t="s">
        <v>1085</v>
      </c>
      <c r="D111" s="823" t="s">
        <v>1694</v>
      </c>
      <c r="E111" s="824" t="s">
        <v>1097</v>
      </c>
      <c r="F111" s="822" t="s">
        <v>1079</v>
      </c>
      <c r="G111" s="822" t="s">
        <v>1294</v>
      </c>
      <c r="H111" s="822" t="s">
        <v>329</v>
      </c>
      <c r="I111" s="822" t="s">
        <v>1295</v>
      </c>
      <c r="J111" s="822" t="s">
        <v>1296</v>
      </c>
      <c r="K111" s="822" t="s">
        <v>1297</v>
      </c>
      <c r="L111" s="825">
        <v>0</v>
      </c>
      <c r="M111" s="825">
        <v>0</v>
      </c>
      <c r="N111" s="822">
        <v>2</v>
      </c>
      <c r="O111" s="826">
        <v>1</v>
      </c>
      <c r="P111" s="825"/>
      <c r="Q111" s="827"/>
      <c r="R111" s="822"/>
      <c r="S111" s="827">
        <v>0</v>
      </c>
      <c r="T111" s="826"/>
      <c r="U111" s="828">
        <v>0</v>
      </c>
    </row>
    <row r="112" spans="1:21" ht="14.45" customHeight="1" x14ac:dyDescent="0.2">
      <c r="A112" s="821">
        <v>9</v>
      </c>
      <c r="B112" s="822" t="s">
        <v>1078</v>
      </c>
      <c r="C112" s="822" t="s">
        <v>1085</v>
      </c>
      <c r="D112" s="823" t="s">
        <v>1694</v>
      </c>
      <c r="E112" s="824" t="s">
        <v>1097</v>
      </c>
      <c r="F112" s="822" t="s">
        <v>1079</v>
      </c>
      <c r="G112" s="822" t="s">
        <v>1388</v>
      </c>
      <c r="H112" s="822" t="s">
        <v>329</v>
      </c>
      <c r="I112" s="822" t="s">
        <v>1389</v>
      </c>
      <c r="J112" s="822" t="s">
        <v>1390</v>
      </c>
      <c r="K112" s="822" t="s">
        <v>1391</v>
      </c>
      <c r="L112" s="825">
        <v>179.21</v>
      </c>
      <c r="M112" s="825">
        <v>358.42</v>
      </c>
      <c r="N112" s="822">
        <v>2</v>
      </c>
      <c r="O112" s="826">
        <v>2</v>
      </c>
      <c r="P112" s="825">
        <v>358.42</v>
      </c>
      <c r="Q112" s="827">
        <v>1</v>
      </c>
      <c r="R112" s="822">
        <v>2</v>
      </c>
      <c r="S112" s="827">
        <v>1</v>
      </c>
      <c r="T112" s="826">
        <v>2</v>
      </c>
      <c r="U112" s="828">
        <v>1</v>
      </c>
    </row>
    <row r="113" spans="1:21" ht="14.45" customHeight="1" x14ac:dyDescent="0.2">
      <c r="A113" s="821">
        <v>9</v>
      </c>
      <c r="B113" s="822" t="s">
        <v>1078</v>
      </c>
      <c r="C113" s="822" t="s">
        <v>1085</v>
      </c>
      <c r="D113" s="823" t="s">
        <v>1694</v>
      </c>
      <c r="E113" s="824" t="s">
        <v>1097</v>
      </c>
      <c r="F113" s="822" t="s">
        <v>1079</v>
      </c>
      <c r="G113" s="822" t="s">
        <v>1392</v>
      </c>
      <c r="H113" s="822" t="s">
        <v>329</v>
      </c>
      <c r="I113" s="822" t="s">
        <v>1393</v>
      </c>
      <c r="J113" s="822" t="s">
        <v>1394</v>
      </c>
      <c r="K113" s="822" t="s">
        <v>1395</v>
      </c>
      <c r="L113" s="825">
        <v>14.95</v>
      </c>
      <c r="M113" s="825">
        <v>14.95</v>
      </c>
      <c r="N113" s="822">
        <v>1</v>
      </c>
      <c r="O113" s="826">
        <v>1</v>
      </c>
      <c r="P113" s="825">
        <v>14.95</v>
      </c>
      <c r="Q113" s="827">
        <v>1</v>
      </c>
      <c r="R113" s="822">
        <v>1</v>
      </c>
      <c r="S113" s="827">
        <v>1</v>
      </c>
      <c r="T113" s="826">
        <v>1</v>
      </c>
      <c r="U113" s="828">
        <v>1</v>
      </c>
    </row>
    <row r="114" spans="1:21" ht="14.45" customHeight="1" x14ac:dyDescent="0.2">
      <c r="A114" s="821">
        <v>9</v>
      </c>
      <c r="B114" s="822" t="s">
        <v>1078</v>
      </c>
      <c r="C114" s="822" t="s">
        <v>1085</v>
      </c>
      <c r="D114" s="823" t="s">
        <v>1694</v>
      </c>
      <c r="E114" s="824" t="s">
        <v>1097</v>
      </c>
      <c r="F114" s="822" t="s">
        <v>1079</v>
      </c>
      <c r="G114" s="822" t="s">
        <v>1392</v>
      </c>
      <c r="H114" s="822" t="s">
        <v>329</v>
      </c>
      <c r="I114" s="822" t="s">
        <v>1396</v>
      </c>
      <c r="J114" s="822" t="s">
        <v>1394</v>
      </c>
      <c r="K114" s="822" t="s">
        <v>1397</v>
      </c>
      <c r="L114" s="825">
        <v>18.690000000000001</v>
      </c>
      <c r="M114" s="825">
        <v>37.380000000000003</v>
      </c>
      <c r="N114" s="822">
        <v>2</v>
      </c>
      <c r="O114" s="826">
        <v>2</v>
      </c>
      <c r="P114" s="825">
        <v>37.380000000000003</v>
      </c>
      <c r="Q114" s="827">
        <v>1</v>
      </c>
      <c r="R114" s="822">
        <v>2</v>
      </c>
      <c r="S114" s="827">
        <v>1</v>
      </c>
      <c r="T114" s="826">
        <v>2</v>
      </c>
      <c r="U114" s="828">
        <v>1</v>
      </c>
    </row>
    <row r="115" spans="1:21" ht="14.45" customHeight="1" x14ac:dyDescent="0.2">
      <c r="A115" s="821">
        <v>9</v>
      </c>
      <c r="B115" s="822" t="s">
        <v>1078</v>
      </c>
      <c r="C115" s="822" t="s">
        <v>1085</v>
      </c>
      <c r="D115" s="823" t="s">
        <v>1694</v>
      </c>
      <c r="E115" s="824" t="s">
        <v>1097</v>
      </c>
      <c r="F115" s="822" t="s">
        <v>1079</v>
      </c>
      <c r="G115" s="822" t="s">
        <v>1398</v>
      </c>
      <c r="H115" s="822" t="s">
        <v>329</v>
      </c>
      <c r="I115" s="822" t="s">
        <v>1399</v>
      </c>
      <c r="J115" s="822" t="s">
        <v>1400</v>
      </c>
      <c r="K115" s="822" t="s">
        <v>1401</v>
      </c>
      <c r="L115" s="825">
        <v>60.28</v>
      </c>
      <c r="M115" s="825">
        <v>120.56</v>
      </c>
      <c r="N115" s="822">
        <v>2</v>
      </c>
      <c r="O115" s="826">
        <v>2</v>
      </c>
      <c r="P115" s="825"/>
      <c r="Q115" s="827">
        <v>0</v>
      </c>
      <c r="R115" s="822"/>
      <c r="S115" s="827">
        <v>0</v>
      </c>
      <c r="T115" s="826"/>
      <c r="U115" s="828">
        <v>0</v>
      </c>
    </row>
    <row r="116" spans="1:21" ht="14.45" customHeight="1" x14ac:dyDescent="0.2">
      <c r="A116" s="821">
        <v>9</v>
      </c>
      <c r="B116" s="822" t="s">
        <v>1078</v>
      </c>
      <c r="C116" s="822" t="s">
        <v>1085</v>
      </c>
      <c r="D116" s="823" t="s">
        <v>1694</v>
      </c>
      <c r="E116" s="824" t="s">
        <v>1097</v>
      </c>
      <c r="F116" s="822" t="s">
        <v>1079</v>
      </c>
      <c r="G116" s="822" t="s">
        <v>1310</v>
      </c>
      <c r="H116" s="822" t="s">
        <v>329</v>
      </c>
      <c r="I116" s="822" t="s">
        <v>1311</v>
      </c>
      <c r="J116" s="822" t="s">
        <v>691</v>
      </c>
      <c r="K116" s="822" t="s">
        <v>1312</v>
      </c>
      <c r="L116" s="825">
        <v>61.97</v>
      </c>
      <c r="M116" s="825">
        <v>371.82000000000005</v>
      </c>
      <c r="N116" s="822">
        <v>6</v>
      </c>
      <c r="O116" s="826">
        <v>6</v>
      </c>
      <c r="P116" s="825">
        <v>309.85000000000002</v>
      </c>
      <c r="Q116" s="827">
        <v>0.83333333333333326</v>
      </c>
      <c r="R116" s="822">
        <v>5</v>
      </c>
      <c r="S116" s="827">
        <v>0.83333333333333337</v>
      </c>
      <c r="T116" s="826">
        <v>5</v>
      </c>
      <c r="U116" s="828">
        <v>0.83333333333333337</v>
      </c>
    </row>
    <row r="117" spans="1:21" ht="14.45" customHeight="1" x14ac:dyDescent="0.2">
      <c r="A117" s="821">
        <v>9</v>
      </c>
      <c r="B117" s="822" t="s">
        <v>1078</v>
      </c>
      <c r="C117" s="822" t="s">
        <v>1085</v>
      </c>
      <c r="D117" s="823" t="s">
        <v>1694</v>
      </c>
      <c r="E117" s="824" t="s">
        <v>1097</v>
      </c>
      <c r="F117" s="822" t="s">
        <v>1079</v>
      </c>
      <c r="G117" s="822" t="s">
        <v>1206</v>
      </c>
      <c r="H117" s="822" t="s">
        <v>696</v>
      </c>
      <c r="I117" s="822" t="s">
        <v>1402</v>
      </c>
      <c r="J117" s="822" t="s">
        <v>1403</v>
      </c>
      <c r="K117" s="822" t="s">
        <v>1404</v>
      </c>
      <c r="L117" s="825">
        <v>154.36000000000001</v>
      </c>
      <c r="M117" s="825">
        <v>463.08000000000004</v>
      </c>
      <c r="N117" s="822">
        <v>3</v>
      </c>
      <c r="O117" s="826">
        <v>2</v>
      </c>
      <c r="P117" s="825">
        <v>463.08000000000004</v>
      </c>
      <c r="Q117" s="827">
        <v>1</v>
      </c>
      <c r="R117" s="822">
        <v>3</v>
      </c>
      <c r="S117" s="827">
        <v>1</v>
      </c>
      <c r="T117" s="826">
        <v>2</v>
      </c>
      <c r="U117" s="828">
        <v>1</v>
      </c>
    </row>
    <row r="118" spans="1:21" ht="14.45" customHeight="1" x14ac:dyDescent="0.2">
      <c r="A118" s="821">
        <v>9</v>
      </c>
      <c r="B118" s="822" t="s">
        <v>1078</v>
      </c>
      <c r="C118" s="822" t="s">
        <v>1085</v>
      </c>
      <c r="D118" s="823" t="s">
        <v>1694</v>
      </c>
      <c r="E118" s="824" t="s">
        <v>1097</v>
      </c>
      <c r="F118" s="822" t="s">
        <v>1079</v>
      </c>
      <c r="G118" s="822" t="s">
        <v>1210</v>
      </c>
      <c r="H118" s="822" t="s">
        <v>696</v>
      </c>
      <c r="I118" s="822" t="s">
        <v>1321</v>
      </c>
      <c r="J118" s="822" t="s">
        <v>1322</v>
      </c>
      <c r="K118" s="822" t="s">
        <v>1323</v>
      </c>
      <c r="L118" s="825">
        <v>1614.9</v>
      </c>
      <c r="M118" s="825">
        <v>1614.9</v>
      </c>
      <c r="N118" s="822">
        <v>1</v>
      </c>
      <c r="O118" s="826">
        <v>1</v>
      </c>
      <c r="P118" s="825"/>
      <c r="Q118" s="827">
        <v>0</v>
      </c>
      <c r="R118" s="822"/>
      <c r="S118" s="827">
        <v>0</v>
      </c>
      <c r="T118" s="826"/>
      <c r="U118" s="828">
        <v>0</v>
      </c>
    </row>
    <row r="119" spans="1:21" ht="14.45" customHeight="1" x14ac:dyDescent="0.2">
      <c r="A119" s="821">
        <v>9</v>
      </c>
      <c r="B119" s="822" t="s">
        <v>1078</v>
      </c>
      <c r="C119" s="822" t="s">
        <v>1085</v>
      </c>
      <c r="D119" s="823" t="s">
        <v>1694</v>
      </c>
      <c r="E119" s="824" t="s">
        <v>1097</v>
      </c>
      <c r="F119" s="822" t="s">
        <v>1079</v>
      </c>
      <c r="G119" s="822" t="s">
        <v>1210</v>
      </c>
      <c r="H119" s="822" t="s">
        <v>696</v>
      </c>
      <c r="I119" s="822" t="s">
        <v>1324</v>
      </c>
      <c r="J119" s="822" t="s">
        <v>1325</v>
      </c>
      <c r="K119" s="822" t="s">
        <v>1326</v>
      </c>
      <c r="L119" s="825">
        <v>72.27</v>
      </c>
      <c r="M119" s="825">
        <v>75305.34</v>
      </c>
      <c r="N119" s="822">
        <v>1042</v>
      </c>
      <c r="O119" s="826">
        <v>10.5</v>
      </c>
      <c r="P119" s="825">
        <v>35267.760000000002</v>
      </c>
      <c r="Q119" s="827">
        <v>0.46833013435700582</v>
      </c>
      <c r="R119" s="822">
        <v>488</v>
      </c>
      <c r="S119" s="827">
        <v>0.46833013435700577</v>
      </c>
      <c r="T119" s="826">
        <v>5</v>
      </c>
      <c r="U119" s="828">
        <v>0.47619047619047616</v>
      </c>
    </row>
    <row r="120" spans="1:21" ht="14.45" customHeight="1" x14ac:dyDescent="0.2">
      <c r="A120" s="821">
        <v>9</v>
      </c>
      <c r="B120" s="822" t="s">
        <v>1078</v>
      </c>
      <c r="C120" s="822" t="s">
        <v>1085</v>
      </c>
      <c r="D120" s="823" t="s">
        <v>1694</v>
      </c>
      <c r="E120" s="824" t="s">
        <v>1097</v>
      </c>
      <c r="F120" s="822" t="s">
        <v>1079</v>
      </c>
      <c r="G120" s="822" t="s">
        <v>1210</v>
      </c>
      <c r="H120" s="822" t="s">
        <v>696</v>
      </c>
      <c r="I120" s="822" t="s">
        <v>1405</v>
      </c>
      <c r="J120" s="822" t="s">
        <v>1347</v>
      </c>
      <c r="K120" s="822" t="s">
        <v>1326</v>
      </c>
      <c r="L120" s="825">
        <v>72.27</v>
      </c>
      <c r="M120" s="825">
        <v>5203.4399999999996</v>
      </c>
      <c r="N120" s="822">
        <v>72</v>
      </c>
      <c r="O120" s="826">
        <v>0.5</v>
      </c>
      <c r="P120" s="825">
        <v>5203.4399999999996</v>
      </c>
      <c r="Q120" s="827">
        <v>1</v>
      </c>
      <c r="R120" s="822">
        <v>72</v>
      </c>
      <c r="S120" s="827">
        <v>1</v>
      </c>
      <c r="T120" s="826">
        <v>0.5</v>
      </c>
      <c r="U120" s="828">
        <v>1</v>
      </c>
    </row>
    <row r="121" spans="1:21" ht="14.45" customHeight="1" x14ac:dyDescent="0.2">
      <c r="A121" s="821">
        <v>9</v>
      </c>
      <c r="B121" s="822" t="s">
        <v>1078</v>
      </c>
      <c r="C121" s="822" t="s">
        <v>1085</v>
      </c>
      <c r="D121" s="823" t="s">
        <v>1694</v>
      </c>
      <c r="E121" s="824" t="s">
        <v>1097</v>
      </c>
      <c r="F121" s="822" t="s">
        <v>1079</v>
      </c>
      <c r="G121" s="822" t="s">
        <v>1210</v>
      </c>
      <c r="H121" s="822" t="s">
        <v>696</v>
      </c>
      <c r="I121" s="822" t="s">
        <v>1406</v>
      </c>
      <c r="J121" s="822" t="s">
        <v>1345</v>
      </c>
      <c r="K121" s="822" t="s">
        <v>1326</v>
      </c>
      <c r="L121" s="825">
        <v>72.27</v>
      </c>
      <c r="M121" s="825">
        <v>5203.4399999999996</v>
      </c>
      <c r="N121" s="822">
        <v>72</v>
      </c>
      <c r="O121" s="826">
        <v>0.5</v>
      </c>
      <c r="P121" s="825">
        <v>5203.4399999999996</v>
      </c>
      <c r="Q121" s="827">
        <v>1</v>
      </c>
      <c r="R121" s="822">
        <v>72</v>
      </c>
      <c r="S121" s="827">
        <v>1</v>
      </c>
      <c r="T121" s="826">
        <v>0.5</v>
      </c>
      <c r="U121" s="828">
        <v>1</v>
      </c>
    </row>
    <row r="122" spans="1:21" ht="14.45" customHeight="1" x14ac:dyDescent="0.2">
      <c r="A122" s="821">
        <v>9</v>
      </c>
      <c r="B122" s="822" t="s">
        <v>1078</v>
      </c>
      <c r="C122" s="822" t="s">
        <v>1085</v>
      </c>
      <c r="D122" s="823" t="s">
        <v>1694</v>
      </c>
      <c r="E122" s="824" t="s">
        <v>1097</v>
      </c>
      <c r="F122" s="822" t="s">
        <v>1079</v>
      </c>
      <c r="G122" s="822" t="s">
        <v>1210</v>
      </c>
      <c r="H122" s="822" t="s">
        <v>696</v>
      </c>
      <c r="I122" s="822" t="s">
        <v>1407</v>
      </c>
      <c r="J122" s="822" t="s">
        <v>1341</v>
      </c>
      <c r="K122" s="822" t="s">
        <v>1326</v>
      </c>
      <c r="L122" s="825">
        <v>72.27</v>
      </c>
      <c r="M122" s="825">
        <v>5203.4399999999996</v>
      </c>
      <c r="N122" s="822">
        <v>72</v>
      </c>
      <c r="O122" s="826">
        <v>0.5</v>
      </c>
      <c r="P122" s="825">
        <v>5203.4399999999996</v>
      </c>
      <c r="Q122" s="827">
        <v>1</v>
      </c>
      <c r="R122" s="822">
        <v>72</v>
      </c>
      <c r="S122" s="827">
        <v>1</v>
      </c>
      <c r="T122" s="826">
        <v>0.5</v>
      </c>
      <c r="U122" s="828">
        <v>1</v>
      </c>
    </row>
    <row r="123" spans="1:21" ht="14.45" customHeight="1" x14ac:dyDescent="0.2">
      <c r="A123" s="821">
        <v>9</v>
      </c>
      <c r="B123" s="822" t="s">
        <v>1078</v>
      </c>
      <c r="C123" s="822" t="s">
        <v>1085</v>
      </c>
      <c r="D123" s="823" t="s">
        <v>1694</v>
      </c>
      <c r="E123" s="824" t="s">
        <v>1097</v>
      </c>
      <c r="F123" s="822" t="s">
        <v>1079</v>
      </c>
      <c r="G123" s="822" t="s">
        <v>1210</v>
      </c>
      <c r="H123" s="822" t="s">
        <v>696</v>
      </c>
      <c r="I123" s="822" t="s">
        <v>1327</v>
      </c>
      <c r="J123" s="822" t="s">
        <v>1328</v>
      </c>
      <c r="K123" s="822" t="s">
        <v>1329</v>
      </c>
      <c r="L123" s="825">
        <v>135.54</v>
      </c>
      <c r="M123" s="825">
        <v>2575.2599999999998</v>
      </c>
      <c r="N123" s="822">
        <v>19</v>
      </c>
      <c r="O123" s="826">
        <v>2</v>
      </c>
      <c r="P123" s="825">
        <v>2033.1</v>
      </c>
      <c r="Q123" s="827">
        <v>0.78947368421052633</v>
      </c>
      <c r="R123" s="822">
        <v>15</v>
      </c>
      <c r="S123" s="827">
        <v>0.78947368421052633</v>
      </c>
      <c r="T123" s="826">
        <v>1</v>
      </c>
      <c r="U123" s="828">
        <v>0.5</v>
      </c>
    </row>
    <row r="124" spans="1:21" ht="14.45" customHeight="1" x14ac:dyDescent="0.2">
      <c r="A124" s="821">
        <v>9</v>
      </c>
      <c r="B124" s="822" t="s">
        <v>1078</v>
      </c>
      <c r="C124" s="822" t="s">
        <v>1085</v>
      </c>
      <c r="D124" s="823" t="s">
        <v>1694</v>
      </c>
      <c r="E124" s="824" t="s">
        <v>1097</v>
      </c>
      <c r="F124" s="822" t="s">
        <v>1079</v>
      </c>
      <c r="G124" s="822" t="s">
        <v>1210</v>
      </c>
      <c r="H124" s="822" t="s">
        <v>696</v>
      </c>
      <c r="I124" s="822" t="s">
        <v>1330</v>
      </c>
      <c r="J124" s="822" t="s">
        <v>1331</v>
      </c>
      <c r="K124" s="822" t="s">
        <v>1329</v>
      </c>
      <c r="L124" s="825">
        <v>135.54</v>
      </c>
      <c r="M124" s="825">
        <v>2575.2599999999998</v>
      </c>
      <c r="N124" s="822">
        <v>19</v>
      </c>
      <c r="O124" s="826">
        <v>1</v>
      </c>
      <c r="P124" s="825">
        <v>2033.1</v>
      </c>
      <c r="Q124" s="827">
        <v>0.78947368421052633</v>
      </c>
      <c r="R124" s="822">
        <v>15</v>
      </c>
      <c r="S124" s="827">
        <v>0.78947368421052633</v>
      </c>
      <c r="T124" s="826">
        <v>0.5</v>
      </c>
      <c r="U124" s="828">
        <v>0.5</v>
      </c>
    </row>
    <row r="125" spans="1:21" ht="14.45" customHeight="1" x14ac:dyDescent="0.2">
      <c r="A125" s="821">
        <v>9</v>
      </c>
      <c r="B125" s="822" t="s">
        <v>1078</v>
      </c>
      <c r="C125" s="822" t="s">
        <v>1085</v>
      </c>
      <c r="D125" s="823" t="s">
        <v>1694</v>
      </c>
      <c r="E125" s="824" t="s">
        <v>1097</v>
      </c>
      <c r="F125" s="822" t="s">
        <v>1079</v>
      </c>
      <c r="G125" s="822" t="s">
        <v>1210</v>
      </c>
      <c r="H125" s="822" t="s">
        <v>329</v>
      </c>
      <c r="I125" s="822" t="s">
        <v>1337</v>
      </c>
      <c r="J125" s="822" t="s">
        <v>1338</v>
      </c>
      <c r="K125" s="822" t="s">
        <v>1339</v>
      </c>
      <c r="L125" s="825">
        <v>2844.97</v>
      </c>
      <c r="M125" s="825">
        <v>65434.310000000005</v>
      </c>
      <c r="N125" s="822">
        <v>23</v>
      </c>
      <c r="O125" s="826">
        <v>5</v>
      </c>
      <c r="P125" s="825">
        <v>51209.460000000006</v>
      </c>
      <c r="Q125" s="827">
        <v>0.78260869565217395</v>
      </c>
      <c r="R125" s="822">
        <v>18</v>
      </c>
      <c r="S125" s="827">
        <v>0.78260869565217395</v>
      </c>
      <c r="T125" s="826">
        <v>4</v>
      </c>
      <c r="U125" s="828">
        <v>0.8</v>
      </c>
    </row>
    <row r="126" spans="1:21" ht="14.45" customHeight="1" x14ac:dyDescent="0.2">
      <c r="A126" s="821">
        <v>9</v>
      </c>
      <c r="B126" s="822" t="s">
        <v>1078</v>
      </c>
      <c r="C126" s="822" t="s">
        <v>1085</v>
      </c>
      <c r="D126" s="823" t="s">
        <v>1694</v>
      </c>
      <c r="E126" s="824" t="s">
        <v>1097</v>
      </c>
      <c r="F126" s="822" t="s">
        <v>1079</v>
      </c>
      <c r="G126" s="822" t="s">
        <v>1210</v>
      </c>
      <c r="H126" s="822" t="s">
        <v>329</v>
      </c>
      <c r="I126" s="822" t="s">
        <v>1340</v>
      </c>
      <c r="J126" s="822" t="s">
        <v>1341</v>
      </c>
      <c r="K126" s="822" t="s">
        <v>1342</v>
      </c>
      <c r="L126" s="825">
        <v>289.07</v>
      </c>
      <c r="M126" s="825">
        <v>21391.18</v>
      </c>
      <c r="N126" s="822">
        <v>74</v>
      </c>
      <c r="O126" s="826">
        <v>5</v>
      </c>
      <c r="P126" s="825">
        <v>8672.1</v>
      </c>
      <c r="Q126" s="827">
        <v>0.40540540540540543</v>
      </c>
      <c r="R126" s="822">
        <v>30</v>
      </c>
      <c r="S126" s="827">
        <v>0.40540540540540543</v>
      </c>
      <c r="T126" s="826">
        <v>2</v>
      </c>
      <c r="U126" s="828">
        <v>0.4</v>
      </c>
    </row>
    <row r="127" spans="1:21" ht="14.45" customHeight="1" x14ac:dyDescent="0.2">
      <c r="A127" s="821">
        <v>9</v>
      </c>
      <c r="B127" s="822" t="s">
        <v>1078</v>
      </c>
      <c r="C127" s="822" t="s">
        <v>1085</v>
      </c>
      <c r="D127" s="823" t="s">
        <v>1694</v>
      </c>
      <c r="E127" s="824" t="s">
        <v>1097</v>
      </c>
      <c r="F127" s="822" t="s">
        <v>1079</v>
      </c>
      <c r="G127" s="822" t="s">
        <v>1210</v>
      </c>
      <c r="H127" s="822" t="s">
        <v>329</v>
      </c>
      <c r="I127" s="822" t="s">
        <v>1343</v>
      </c>
      <c r="J127" s="822" t="s">
        <v>1325</v>
      </c>
      <c r="K127" s="822" t="s">
        <v>1342</v>
      </c>
      <c r="L127" s="825">
        <v>289.07</v>
      </c>
      <c r="M127" s="825">
        <v>30063.279999999999</v>
      </c>
      <c r="N127" s="822">
        <v>104</v>
      </c>
      <c r="O127" s="826">
        <v>6.5</v>
      </c>
      <c r="P127" s="825">
        <v>2890.7</v>
      </c>
      <c r="Q127" s="827">
        <v>9.6153846153846145E-2</v>
      </c>
      <c r="R127" s="822">
        <v>10</v>
      </c>
      <c r="S127" s="827">
        <v>9.6153846153846159E-2</v>
      </c>
      <c r="T127" s="826">
        <v>1.5</v>
      </c>
      <c r="U127" s="828">
        <v>0.23076923076923078</v>
      </c>
    </row>
    <row r="128" spans="1:21" ht="14.45" customHeight="1" x14ac:dyDescent="0.2">
      <c r="A128" s="821">
        <v>9</v>
      </c>
      <c r="B128" s="822" t="s">
        <v>1078</v>
      </c>
      <c r="C128" s="822" t="s">
        <v>1085</v>
      </c>
      <c r="D128" s="823" t="s">
        <v>1694</v>
      </c>
      <c r="E128" s="824" t="s">
        <v>1097</v>
      </c>
      <c r="F128" s="822" t="s">
        <v>1079</v>
      </c>
      <c r="G128" s="822" t="s">
        <v>1210</v>
      </c>
      <c r="H128" s="822" t="s">
        <v>329</v>
      </c>
      <c r="I128" s="822" t="s">
        <v>1344</v>
      </c>
      <c r="J128" s="822" t="s">
        <v>1345</v>
      </c>
      <c r="K128" s="822" t="s">
        <v>1342</v>
      </c>
      <c r="L128" s="825">
        <v>289.07</v>
      </c>
      <c r="M128" s="825">
        <v>21391.18</v>
      </c>
      <c r="N128" s="822">
        <v>74</v>
      </c>
      <c r="O128" s="826">
        <v>5.5</v>
      </c>
      <c r="P128" s="825">
        <v>8672.1</v>
      </c>
      <c r="Q128" s="827">
        <v>0.40540540540540543</v>
      </c>
      <c r="R128" s="822">
        <v>30</v>
      </c>
      <c r="S128" s="827">
        <v>0.40540540540540543</v>
      </c>
      <c r="T128" s="826">
        <v>2.5</v>
      </c>
      <c r="U128" s="828">
        <v>0.45454545454545453</v>
      </c>
    </row>
    <row r="129" spans="1:21" ht="14.45" customHeight="1" x14ac:dyDescent="0.2">
      <c r="A129" s="821">
        <v>9</v>
      </c>
      <c r="B129" s="822" t="s">
        <v>1078</v>
      </c>
      <c r="C129" s="822" t="s">
        <v>1085</v>
      </c>
      <c r="D129" s="823" t="s">
        <v>1694</v>
      </c>
      <c r="E129" s="824" t="s">
        <v>1097</v>
      </c>
      <c r="F129" s="822" t="s">
        <v>1079</v>
      </c>
      <c r="G129" s="822" t="s">
        <v>1210</v>
      </c>
      <c r="H129" s="822" t="s">
        <v>329</v>
      </c>
      <c r="I129" s="822" t="s">
        <v>1346</v>
      </c>
      <c r="J129" s="822" t="s">
        <v>1347</v>
      </c>
      <c r="K129" s="822" t="s">
        <v>1342</v>
      </c>
      <c r="L129" s="825">
        <v>289.07</v>
      </c>
      <c r="M129" s="825">
        <v>8672.1</v>
      </c>
      <c r="N129" s="822">
        <v>30</v>
      </c>
      <c r="O129" s="826">
        <v>2</v>
      </c>
      <c r="P129" s="825">
        <v>8672.1</v>
      </c>
      <c r="Q129" s="827">
        <v>1</v>
      </c>
      <c r="R129" s="822">
        <v>30</v>
      </c>
      <c r="S129" s="827">
        <v>1</v>
      </c>
      <c r="T129" s="826">
        <v>2</v>
      </c>
      <c r="U129" s="828">
        <v>1</v>
      </c>
    </row>
    <row r="130" spans="1:21" ht="14.45" customHeight="1" x14ac:dyDescent="0.2">
      <c r="A130" s="821">
        <v>9</v>
      </c>
      <c r="B130" s="822" t="s">
        <v>1078</v>
      </c>
      <c r="C130" s="822" t="s">
        <v>1085</v>
      </c>
      <c r="D130" s="823" t="s">
        <v>1694</v>
      </c>
      <c r="E130" s="824" t="s">
        <v>1097</v>
      </c>
      <c r="F130" s="822" t="s">
        <v>1079</v>
      </c>
      <c r="G130" s="822" t="s">
        <v>1210</v>
      </c>
      <c r="H130" s="822" t="s">
        <v>329</v>
      </c>
      <c r="I130" s="822" t="s">
        <v>1348</v>
      </c>
      <c r="J130" s="822" t="s">
        <v>1349</v>
      </c>
      <c r="K130" s="822" t="s">
        <v>1342</v>
      </c>
      <c r="L130" s="825">
        <v>289.07</v>
      </c>
      <c r="M130" s="825">
        <v>21391.18</v>
      </c>
      <c r="N130" s="822">
        <v>74</v>
      </c>
      <c r="O130" s="826">
        <v>5</v>
      </c>
      <c r="P130" s="825">
        <v>8672.1</v>
      </c>
      <c r="Q130" s="827">
        <v>0.40540540540540543</v>
      </c>
      <c r="R130" s="822">
        <v>30</v>
      </c>
      <c r="S130" s="827">
        <v>0.40540540540540543</v>
      </c>
      <c r="T130" s="826">
        <v>2</v>
      </c>
      <c r="U130" s="828">
        <v>0.4</v>
      </c>
    </row>
    <row r="131" spans="1:21" ht="14.45" customHeight="1" x14ac:dyDescent="0.2">
      <c r="A131" s="821">
        <v>9</v>
      </c>
      <c r="B131" s="822" t="s">
        <v>1078</v>
      </c>
      <c r="C131" s="822" t="s">
        <v>1085</v>
      </c>
      <c r="D131" s="823" t="s">
        <v>1694</v>
      </c>
      <c r="E131" s="824" t="s">
        <v>1097</v>
      </c>
      <c r="F131" s="822" t="s">
        <v>1079</v>
      </c>
      <c r="G131" s="822" t="s">
        <v>1210</v>
      </c>
      <c r="H131" s="822" t="s">
        <v>329</v>
      </c>
      <c r="I131" s="822" t="s">
        <v>1350</v>
      </c>
      <c r="J131" s="822" t="s">
        <v>1338</v>
      </c>
      <c r="K131" s="822" t="s">
        <v>1339</v>
      </c>
      <c r="L131" s="825">
        <v>2844.97</v>
      </c>
      <c r="M131" s="825">
        <v>31294.67</v>
      </c>
      <c r="N131" s="822">
        <v>11</v>
      </c>
      <c r="O131" s="826">
        <v>2</v>
      </c>
      <c r="P131" s="825">
        <v>17069.82</v>
      </c>
      <c r="Q131" s="827">
        <v>0.54545454545454553</v>
      </c>
      <c r="R131" s="822">
        <v>6</v>
      </c>
      <c r="S131" s="827">
        <v>0.54545454545454541</v>
      </c>
      <c r="T131" s="826">
        <v>1</v>
      </c>
      <c r="U131" s="828">
        <v>0.5</v>
      </c>
    </row>
    <row r="132" spans="1:21" ht="14.45" customHeight="1" x14ac:dyDescent="0.2">
      <c r="A132" s="821">
        <v>9</v>
      </c>
      <c r="B132" s="822" t="s">
        <v>1078</v>
      </c>
      <c r="C132" s="822" t="s">
        <v>1085</v>
      </c>
      <c r="D132" s="823" t="s">
        <v>1694</v>
      </c>
      <c r="E132" s="824" t="s">
        <v>1097</v>
      </c>
      <c r="F132" s="822" t="s">
        <v>1079</v>
      </c>
      <c r="G132" s="822" t="s">
        <v>1210</v>
      </c>
      <c r="H132" s="822" t="s">
        <v>329</v>
      </c>
      <c r="I132" s="822" t="s">
        <v>1211</v>
      </c>
      <c r="J132" s="822" t="s">
        <v>1212</v>
      </c>
      <c r="K132" s="822" t="s">
        <v>1213</v>
      </c>
      <c r="L132" s="825">
        <v>294.81</v>
      </c>
      <c r="M132" s="825">
        <v>17688.599999999999</v>
      </c>
      <c r="N132" s="822">
        <v>60</v>
      </c>
      <c r="O132" s="826">
        <v>13.5</v>
      </c>
      <c r="P132" s="825">
        <v>10907.97</v>
      </c>
      <c r="Q132" s="827">
        <v>0.6166666666666667</v>
      </c>
      <c r="R132" s="822">
        <v>37</v>
      </c>
      <c r="S132" s="827">
        <v>0.6166666666666667</v>
      </c>
      <c r="T132" s="826">
        <v>8</v>
      </c>
      <c r="U132" s="828">
        <v>0.59259259259259256</v>
      </c>
    </row>
    <row r="133" spans="1:21" ht="14.45" customHeight="1" x14ac:dyDescent="0.2">
      <c r="A133" s="821">
        <v>9</v>
      </c>
      <c r="B133" s="822" t="s">
        <v>1078</v>
      </c>
      <c r="C133" s="822" t="s">
        <v>1085</v>
      </c>
      <c r="D133" s="823" t="s">
        <v>1694</v>
      </c>
      <c r="E133" s="824" t="s">
        <v>1097</v>
      </c>
      <c r="F133" s="822" t="s">
        <v>1079</v>
      </c>
      <c r="G133" s="822" t="s">
        <v>1210</v>
      </c>
      <c r="H133" s="822" t="s">
        <v>329</v>
      </c>
      <c r="I133" s="822" t="s">
        <v>1408</v>
      </c>
      <c r="J133" s="822" t="s">
        <v>1409</v>
      </c>
      <c r="K133" s="822" t="s">
        <v>1410</v>
      </c>
      <c r="L133" s="825">
        <v>331.56</v>
      </c>
      <c r="M133" s="825">
        <v>3647.16</v>
      </c>
      <c r="N133" s="822">
        <v>11</v>
      </c>
      <c r="O133" s="826">
        <v>3.5</v>
      </c>
      <c r="P133" s="825">
        <v>663.12</v>
      </c>
      <c r="Q133" s="827">
        <v>0.18181818181818182</v>
      </c>
      <c r="R133" s="822">
        <v>2</v>
      </c>
      <c r="S133" s="827">
        <v>0.18181818181818182</v>
      </c>
      <c r="T133" s="826">
        <v>0.5</v>
      </c>
      <c r="U133" s="828">
        <v>0.14285714285714285</v>
      </c>
    </row>
    <row r="134" spans="1:21" ht="14.45" customHeight="1" x14ac:dyDescent="0.2">
      <c r="A134" s="821">
        <v>9</v>
      </c>
      <c r="B134" s="822" t="s">
        <v>1078</v>
      </c>
      <c r="C134" s="822" t="s">
        <v>1085</v>
      </c>
      <c r="D134" s="823" t="s">
        <v>1694</v>
      </c>
      <c r="E134" s="824" t="s">
        <v>1097</v>
      </c>
      <c r="F134" s="822" t="s">
        <v>1079</v>
      </c>
      <c r="G134" s="822" t="s">
        <v>1210</v>
      </c>
      <c r="H134" s="822" t="s">
        <v>696</v>
      </c>
      <c r="I134" s="822" t="s">
        <v>1351</v>
      </c>
      <c r="J134" s="822" t="s">
        <v>1335</v>
      </c>
      <c r="K134" s="822" t="s">
        <v>1336</v>
      </c>
      <c r="L134" s="825">
        <v>2963.52</v>
      </c>
      <c r="M134" s="825">
        <v>50379.839999999997</v>
      </c>
      <c r="N134" s="822">
        <v>17</v>
      </c>
      <c r="O134" s="826">
        <v>4</v>
      </c>
      <c r="P134" s="825">
        <v>8890.56</v>
      </c>
      <c r="Q134" s="827">
        <v>0.17647058823529413</v>
      </c>
      <c r="R134" s="822">
        <v>3</v>
      </c>
      <c r="S134" s="827">
        <v>0.17647058823529413</v>
      </c>
      <c r="T134" s="826">
        <v>1</v>
      </c>
      <c r="U134" s="828">
        <v>0.25</v>
      </c>
    </row>
    <row r="135" spans="1:21" ht="14.45" customHeight="1" x14ac:dyDescent="0.2">
      <c r="A135" s="821">
        <v>9</v>
      </c>
      <c r="B135" s="822" t="s">
        <v>1078</v>
      </c>
      <c r="C135" s="822" t="s">
        <v>1085</v>
      </c>
      <c r="D135" s="823" t="s">
        <v>1694</v>
      </c>
      <c r="E135" s="824" t="s">
        <v>1097</v>
      </c>
      <c r="F135" s="822" t="s">
        <v>1079</v>
      </c>
      <c r="G135" s="822" t="s">
        <v>1210</v>
      </c>
      <c r="H135" s="822" t="s">
        <v>329</v>
      </c>
      <c r="I135" s="822" t="s">
        <v>1411</v>
      </c>
      <c r="J135" s="822" t="s">
        <v>1412</v>
      </c>
      <c r="K135" s="822" t="s">
        <v>1213</v>
      </c>
      <c r="L135" s="825">
        <v>307.55</v>
      </c>
      <c r="M135" s="825">
        <v>1537.75</v>
      </c>
      <c r="N135" s="822">
        <v>5</v>
      </c>
      <c r="O135" s="826">
        <v>3</v>
      </c>
      <c r="P135" s="825">
        <v>307.55</v>
      </c>
      <c r="Q135" s="827">
        <v>0.2</v>
      </c>
      <c r="R135" s="822">
        <v>1</v>
      </c>
      <c r="S135" s="827">
        <v>0.2</v>
      </c>
      <c r="T135" s="826">
        <v>1</v>
      </c>
      <c r="U135" s="828">
        <v>0.33333333333333331</v>
      </c>
    </row>
    <row r="136" spans="1:21" ht="14.45" customHeight="1" x14ac:dyDescent="0.2">
      <c r="A136" s="821">
        <v>9</v>
      </c>
      <c r="B136" s="822" t="s">
        <v>1078</v>
      </c>
      <c r="C136" s="822" t="s">
        <v>1085</v>
      </c>
      <c r="D136" s="823" t="s">
        <v>1694</v>
      </c>
      <c r="E136" s="824" t="s">
        <v>1097</v>
      </c>
      <c r="F136" s="822" t="s">
        <v>1079</v>
      </c>
      <c r="G136" s="822" t="s">
        <v>1210</v>
      </c>
      <c r="H136" s="822" t="s">
        <v>329</v>
      </c>
      <c r="I136" s="822" t="s">
        <v>1413</v>
      </c>
      <c r="J136" s="822" t="s">
        <v>1414</v>
      </c>
      <c r="K136" s="822" t="s">
        <v>1415</v>
      </c>
      <c r="L136" s="825">
        <v>3229.8</v>
      </c>
      <c r="M136" s="825">
        <v>16149</v>
      </c>
      <c r="N136" s="822">
        <v>5</v>
      </c>
      <c r="O136" s="826">
        <v>2</v>
      </c>
      <c r="P136" s="825">
        <v>16149</v>
      </c>
      <c r="Q136" s="827">
        <v>1</v>
      </c>
      <c r="R136" s="822">
        <v>5</v>
      </c>
      <c r="S136" s="827">
        <v>1</v>
      </c>
      <c r="T136" s="826">
        <v>2</v>
      </c>
      <c r="U136" s="828">
        <v>1</v>
      </c>
    </row>
    <row r="137" spans="1:21" ht="14.45" customHeight="1" x14ac:dyDescent="0.2">
      <c r="A137" s="821">
        <v>9</v>
      </c>
      <c r="B137" s="822" t="s">
        <v>1078</v>
      </c>
      <c r="C137" s="822" t="s">
        <v>1085</v>
      </c>
      <c r="D137" s="823" t="s">
        <v>1694</v>
      </c>
      <c r="E137" s="824" t="s">
        <v>1097</v>
      </c>
      <c r="F137" s="822" t="s">
        <v>1080</v>
      </c>
      <c r="G137" s="822" t="s">
        <v>1214</v>
      </c>
      <c r="H137" s="822" t="s">
        <v>329</v>
      </c>
      <c r="I137" s="822" t="s">
        <v>1416</v>
      </c>
      <c r="J137" s="822" t="s">
        <v>1216</v>
      </c>
      <c r="K137" s="822"/>
      <c r="L137" s="825">
        <v>0</v>
      </c>
      <c r="M137" s="825">
        <v>0</v>
      </c>
      <c r="N137" s="822">
        <v>1</v>
      </c>
      <c r="O137" s="826">
        <v>1</v>
      </c>
      <c r="P137" s="825">
        <v>0</v>
      </c>
      <c r="Q137" s="827"/>
      <c r="R137" s="822">
        <v>1</v>
      </c>
      <c r="S137" s="827">
        <v>1</v>
      </c>
      <c r="T137" s="826">
        <v>1</v>
      </c>
      <c r="U137" s="828">
        <v>1</v>
      </c>
    </row>
    <row r="138" spans="1:21" ht="14.45" customHeight="1" x14ac:dyDescent="0.2">
      <c r="A138" s="821">
        <v>9</v>
      </c>
      <c r="B138" s="822" t="s">
        <v>1078</v>
      </c>
      <c r="C138" s="822" t="s">
        <v>1085</v>
      </c>
      <c r="D138" s="823" t="s">
        <v>1694</v>
      </c>
      <c r="E138" s="824" t="s">
        <v>1097</v>
      </c>
      <c r="F138" s="822" t="s">
        <v>1080</v>
      </c>
      <c r="G138" s="822" t="s">
        <v>1214</v>
      </c>
      <c r="H138" s="822" t="s">
        <v>329</v>
      </c>
      <c r="I138" s="822" t="s">
        <v>1360</v>
      </c>
      <c r="J138" s="822" t="s">
        <v>1216</v>
      </c>
      <c r="K138" s="822"/>
      <c r="L138" s="825">
        <v>0</v>
      </c>
      <c r="M138" s="825">
        <v>0</v>
      </c>
      <c r="N138" s="822">
        <v>11</v>
      </c>
      <c r="O138" s="826">
        <v>11</v>
      </c>
      <c r="P138" s="825"/>
      <c r="Q138" s="827"/>
      <c r="R138" s="822"/>
      <c r="S138" s="827">
        <v>0</v>
      </c>
      <c r="T138" s="826"/>
      <c r="U138" s="828">
        <v>0</v>
      </c>
    </row>
    <row r="139" spans="1:21" ht="14.45" customHeight="1" x14ac:dyDescent="0.2">
      <c r="A139" s="821">
        <v>9</v>
      </c>
      <c r="B139" s="822" t="s">
        <v>1078</v>
      </c>
      <c r="C139" s="822" t="s">
        <v>1085</v>
      </c>
      <c r="D139" s="823" t="s">
        <v>1694</v>
      </c>
      <c r="E139" s="824" t="s">
        <v>1097</v>
      </c>
      <c r="F139" s="822" t="s">
        <v>1081</v>
      </c>
      <c r="G139" s="822" t="s">
        <v>1214</v>
      </c>
      <c r="H139" s="822" t="s">
        <v>329</v>
      </c>
      <c r="I139" s="822" t="s">
        <v>1252</v>
      </c>
      <c r="J139" s="822" t="s">
        <v>1216</v>
      </c>
      <c r="K139" s="822"/>
      <c r="L139" s="825">
        <v>0</v>
      </c>
      <c r="M139" s="825">
        <v>0</v>
      </c>
      <c r="N139" s="822">
        <v>44</v>
      </c>
      <c r="O139" s="826">
        <v>6</v>
      </c>
      <c r="P139" s="825">
        <v>0</v>
      </c>
      <c r="Q139" s="827"/>
      <c r="R139" s="822">
        <v>20</v>
      </c>
      <c r="S139" s="827">
        <v>0.45454545454545453</v>
      </c>
      <c r="T139" s="826">
        <v>1</v>
      </c>
      <c r="U139" s="828">
        <v>0.16666666666666666</v>
      </c>
    </row>
    <row r="140" spans="1:21" ht="14.45" customHeight="1" x14ac:dyDescent="0.2">
      <c r="A140" s="821">
        <v>9</v>
      </c>
      <c r="B140" s="822" t="s">
        <v>1078</v>
      </c>
      <c r="C140" s="822" t="s">
        <v>1085</v>
      </c>
      <c r="D140" s="823" t="s">
        <v>1694</v>
      </c>
      <c r="E140" s="824" t="s">
        <v>1097</v>
      </c>
      <c r="F140" s="822" t="s">
        <v>1081</v>
      </c>
      <c r="G140" s="822" t="s">
        <v>1214</v>
      </c>
      <c r="H140" s="822" t="s">
        <v>329</v>
      </c>
      <c r="I140" s="822" t="s">
        <v>1417</v>
      </c>
      <c r="J140" s="822" t="s">
        <v>1216</v>
      </c>
      <c r="K140" s="822"/>
      <c r="L140" s="825">
        <v>0</v>
      </c>
      <c r="M140" s="825">
        <v>0</v>
      </c>
      <c r="N140" s="822">
        <v>1</v>
      </c>
      <c r="O140" s="826">
        <v>1</v>
      </c>
      <c r="P140" s="825"/>
      <c r="Q140" s="827"/>
      <c r="R140" s="822"/>
      <c r="S140" s="827">
        <v>0</v>
      </c>
      <c r="T140" s="826"/>
      <c r="U140" s="828">
        <v>0</v>
      </c>
    </row>
    <row r="141" spans="1:21" ht="14.45" customHeight="1" x14ac:dyDescent="0.2">
      <c r="A141" s="821">
        <v>9</v>
      </c>
      <c r="B141" s="822" t="s">
        <v>1078</v>
      </c>
      <c r="C141" s="822" t="s">
        <v>1085</v>
      </c>
      <c r="D141" s="823" t="s">
        <v>1694</v>
      </c>
      <c r="E141" s="824" t="s">
        <v>1097</v>
      </c>
      <c r="F141" s="822" t="s">
        <v>1081</v>
      </c>
      <c r="G141" s="822" t="s">
        <v>1418</v>
      </c>
      <c r="H141" s="822" t="s">
        <v>329</v>
      </c>
      <c r="I141" s="822" t="s">
        <v>1419</v>
      </c>
      <c r="J141" s="822" t="s">
        <v>1420</v>
      </c>
      <c r="K141" s="822" t="s">
        <v>1421</v>
      </c>
      <c r="L141" s="825">
        <v>60</v>
      </c>
      <c r="M141" s="825">
        <v>60</v>
      </c>
      <c r="N141" s="822">
        <v>1</v>
      </c>
      <c r="O141" s="826">
        <v>1</v>
      </c>
      <c r="P141" s="825"/>
      <c r="Q141" s="827">
        <v>0</v>
      </c>
      <c r="R141" s="822"/>
      <c r="S141" s="827">
        <v>0</v>
      </c>
      <c r="T141" s="826"/>
      <c r="U141" s="828">
        <v>0</v>
      </c>
    </row>
    <row r="142" spans="1:21" ht="14.45" customHeight="1" x14ac:dyDescent="0.2">
      <c r="A142" s="821">
        <v>9</v>
      </c>
      <c r="B142" s="822" t="s">
        <v>1078</v>
      </c>
      <c r="C142" s="822" t="s">
        <v>1085</v>
      </c>
      <c r="D142" s="823" t="s">
        <v>1694</v>
      </c>
      <c r="E142" s="824" t="s">
        <v>1097</v>
      </c>
      <c r="F142" s="822" t="s">
        <v>1081</v>
      </c>
      <c r="G142" s="822" t="s">
        <v>1418</v>
      </c>
      <c r="H142" s="822" t="s">
        <v>329</v>
      </c>
      <c r="I142" s="822" t="s">
        <v>1422</v>
      </c>
      <c r="J142" s="822" t="s">
        <v>1423</v>
      </c>
      <c r="K142" s="822" t="s">
        <v>1424</v>
      </c>
      <c r="L142" s="825">
        <v>150</v>
      </c>
      <c r="M142" s="825">
        <v>300</v>
      </c>
      <c r="N142" s="822">
        <v>2</v>
      </c>
      <c r="O142" s="826">
        <v>2</v>
      </c>
      <c r="P142" s="825"/>
      <c r="Q142" s="827">
        <v>0</v>
      </c>
      <c r="R142" s="822"/>
      <c r="S142" s="827">
        <v>0</v>
      </c>
      <c r="T142" s="826"/>
      <c r="U142" s="828">
        <v>0</v>
      </c>
    </row>
    <row r="143" spans="1:21" ht="14.45" customHeight="1" x14ac:dyDescent="0.2">
      <c r="A143" s="821">
        <v>9</v>
      </c>
      <c r="B143" s="822" t="s">
        <v>1078</v>
      </c>
      <c r="C143" s="822" t="s">
        <v>1085</v>
      </c>
      <c r="D143" s="823" t="s">
        <v>1694</v>
      </c>
      <c r="E143" s="824" t="s">
        <v>1097</v>
      </c>
      <c r="F143" s="822" t="s">
        <v>1081</v>
      </c>
      <c r="G143" s="822" t="s">
        <v>1418</v>
      </c>
      <c r="H143" s="822" t="s">
        <v>329</v>
      </c>
      <c r="I143" s="822" t="s">
        <v>1425</v>
      </c>
      <c r="J143" s="822" t="s">
        <v>1426</v>
      </c>
      <c r="K143" s="822" t="s">
        <v>1427</v>
      </c>
      <c r="L143" s="825">
        <v>60</v>
      </c>
      <c r="M143" s="825">
        <v>180</v>
      </c>
      <c r="N143" s="822">
        <v>3</v>
      </c>
      <c r="O143" s="826">
        <v>3</v>
      </c>
      <c r="P143" s="825">
        <v>60</v>
      </c>
      <c r="Q143" s="827">
        <v>0.33333333333333331</v>
      </c>
      <c r="R143" s="822">
        <v>1</v>
      </c>
      <c r="S143" s="827">
        <v>0.33333333333333331</v>
      </c>
      <c r="T143" s="826">
        <v>1</v>
      </c>
      <c r="U143" s="828">
        <v>0.33333333333333331</v>
      </c>
    </row>
    <row r="144" spans="1:21" ht="14.45" customHeight="1" x14ac:dyDescent="0.2">
      <c r="A144" s="821">
        <v>9</v>
      </c>
      <c r="B144" s="822" t="s">
        <v>1078</v>
      </c>
      <c r="C144" s="822" t="s">
        <v>1085</v>
      </c>
      <c r="D144" s="823" t="s">
        <v>1694</v>
      </c>
      <c r="E144" s="824" t="s">
        <v>1102</v>
      </c>
      <c r="F144" s="822" t="s">
        <v>1079</v>
      </c>
      <c r="G144" s="822" t="s">
        <v>1112</v>
      </c>
      <c r="H144" s="822" t="s">
        <v>329</v>
      </c>
      <c r="I144" s="822" t="s">
        <v>1113</v>
      </c>
      <c r="J144" s="822" t="s">
        <v>1114</v>
      </c>
      <c r="K144" s="822" t="s">
        <v>1115</v>
      </c>
      <c r="L144" s="825">
        <v>97.96</v>
      </c>
      <c r="M144" s="825">
        <v>97.96</v>
      </c>
      <c r="N144" s="822">
        <v>1</v>
      </c>
      <c r="O144" s="826">
        <v>1</v>
      </c>
      <c r="P144" s="825">
        <v>97.96</v>
      </c>
      <c r="Q144" s="827">
        <v>1</v>
      </c>
      <c r="R144" s="822">
        <v>1</v>
      </c>
      <c r="S144" s="827">
        <v>1</v>
      </c>
      <c r="T144" s="826">
        <v>1</v>
      </c>
      <c r="U144" s="828">
        <v>1</v>
      </c>
    </row>
    <row r="145" spans="1:21" ht="14.45" customHeight="1" x14ac:dyDescent="0.2">
      <c r="A145" s="821">
        <v>9</v>
      </c>
      <c r="B145" s="822" t="s">
        <v>1078</v>
      </c>
      <c r="C145" s="822" t="s">
        <v>1085</v>
      </c>
      <c r="D145" s="823" t="s">
        <v>1694</v>
      </c>
      <c r="E145" s="824" t="s">
        <v>1102</v>
      </c>
      <c r="F145" s="822" t="s">
        <v>1079</v>
      </c>
      <c r="G145" s="822" t="s">
        <v>1116</v>
      </c>
      <c r="H145" s="822" t="s">
        <v>329</v>
      </c>
      <c r="I145" s="822" t="s">
        <v>1366</v>
      </c>
      <c r="J145" s="822" t="s">
        <v>1118</v>
      </c>
      <c r="K145" s="822" t="s">
        <v>1367</v>
      </c>
      <c r="L145" s="825">
        <v>42.1</v>
      </c>
      <c r="M145" s="825">
        <v>42.1</v>
      </c>
      <c r="N145" s="822">
        <v>1</v>
      </c>
      <c r="O145" s="826">
        <v>1</v>
      </c>
      <c r="P145" s="825"/>
      <c r="Q145" s="827">
        <v>0</v>
      </c>
      <c r="R145" s="822"/>
      <c r="S145" s="827">
        <v>0</v>
      </c>
      <c r="T145" s="826"/>
      <c r="U145" s="828">
        <v>0</v>
      </c>
    </row>
    <row r="146" spans="1:21" ht="14.45" customHeight="1" x14ac:dyDescent="0.2">
      <c r="A146" s="821">
        <v>9</v>
      </c>
      <c r="B146" s="822" t="s">
        <v>1078</v>
      </c>
      <c r="C146" s="822" t="s">
        <v>1085</v>
      </c>
      <c r="D146" s="823" t="s">
        <v>1694</v>
      </c>
      <c r="E146" s="824" t="s">
        <v>1102</v>
      </c>
      <c r="F146" s="822" t="s">
        <v>1079</v>
      </c>
      <c r="G146" s="822" t="s">
        <v>1428</v>
      </c>
      <c r="H146" s="822" t="s">
        <v>696</v>
      </c>
      <c r="I146" s="822" t="s">
        <v>1429</v>
      </c>
      <c r="J146" s="822" t="s">
        <v>1430</v>
      </c>
      <c r="K146" s="822" t="s">
        <v>1380</v>
      </c>
      <c r="L146" s="825">
        <v>176.32</v>
      </c>
      <c r="M146" s="825">
        <v>176.32</v>
      </c>
      <c r="N146" s="822">
        <v>1</v>
      </c>
      <c r="O146" s="826">
        <v>0.5</v>
      </c>
      <c r="P146" s="825">
        <v>176.32</v>
      </c>
      <c r="Q146" s="827">
        <v>1</v>
      </c>
      <c r="R146" s="822">
        <v>1</v>
      </c>
      <c r="S146" s="827">
        <v>1</v>
      </c>
      <c r="T146" s="826">
        <v>0.5</v>
      </c>
      <c r="U146" s="828">
        <v>1</v>
      </c>
    </row>
    <row r="147" spans="1:21" ht="14.45" customHeight="1" x14ac:dyDescent="0.2">
      <c r="A147" s="821">
        <v>9</v>
      </c>
      <c r="B147" s="822" t="s">
        <v>1078</v>
      </c>
      <c r="C147" s="822" t="s">
        <v>1085</v>
      </c>
      <c r="D147" s="823" t="s">
        <v>1694</v>
      </c>
      <c r="E147" s="824" t="s">
        <v>1102</v>
      </c>
      <c r="F147" s="822" t="s">
        <v>1079</v>
      </c>
      <c r="G147" s="822" t="s">
        <v>1431</v>
      </c>
      <c r="H147" s="822" t="s">
        <v>329</v>
      </c>
      <c r="I147" s="822" t="s">
        <v>1432</v>
      </c>
      <c r="J147" s="822" t="s">
        <v>1433</v>
      </c>
      <c r="K147" s="822" t="s">
        <v>1434</v>
      </c>
      <c r="L147" s="825">
        <v>80.760000000000005</v>
      </c>
      <c r="M147" s="825">
        <v>80.760000000000005</v>
      </c>
      <c r="N147" s="822">
        <v>1</v>
      </c>
      <c r="O147" s="826">
        <v>0.5</v>
      </c>
      <c r="P147" s="825">
        <v>80.760000000000005</v>
      </c>
      <c r="Q147" s="827">
        <v>1</v>
      </c>
      <c r="R147" s="822">
        <v>1</v>
      </c>
      <c r="S147" s="827">
        <v>1</v>
      </c>
      <c r="T147" s="826">
        <v>0.5</v>
      </c>
      <c r="U147" s="828">
        <v>1</v>
      </c>
    </row>
    <row r="148" spans="1:21" ht="14.45" customHeight="1" x14ac:dyDescent="0.2">
      <c r="A148" s="821">
        <v>9</v>
      </c>
      <c r="B148" s="822" t="s">
        <v>1078</v>
      </c>
      <c r="C148" s="822" t="s">
        <v>1085</v>
      </c>
      <c r="D148" s="823" t="s">
        <v>1694</v>
      </c>
      <c r="E148" s="824" t="s">
        <v>1102</v>
      </c>
      <c r="F148" s="822" t="s">
        <v>1079</v>
      </c>
      <c r="G148" s="822" t="s">
        <v>1435</v>
      </c>
      <c r="H148" s="822" t="s">
        <v>696</v>
      </c>
      <c r="I148" s="822" t="s">
        <v>1067</v>
      </c>
      <c r="J148" s="822" t="s">
        <v>1068</v>
      </c>
      <c r="K148" s="822" t="s">
        <v>1069</v>
      </c>
      <c r="L148" s="825">
        <v>120.15</v>
      </c>
      <c r="M148" s="825">
        <v>120.15</v>
      </c>
      <c r="N148" s="822">
        <v>1</v>
      </c>
      <c r="O148" s="826">
        <v>1</v>
      </c>
      <c r="P148" s="825">
        <v>120.15</v>
      </c>
      <c r="Q148" s="827">
        <v>1</v>
      </c>
      <c r="R148" s="822">
        <v>1</v>
      </c>
      <c r="S148" s="827">
        <v>1</v>
      </c>
      <c r="T148" s="826">
        <v>1</v>
      </c>
      <c r="U148" s="828">
        <v>1</v>
      </c>
    </row>
    <row r="149" spans="1:21" ht="14.45" customHeight="1" x14ac:dyDescent="0.2">
      <c r="A149" s="821">
        <v>9</v>
      </c>
      <c r="B149" s="822" t="s">
        <v>1078</v>
      </c>
      <c r="C149" s="822" t="s">
        <v>1085</v>
      </c>
      <c r="D149" s="823" t="s">
        <v>1694</v>
      </c>
      <c r="E149" s="824" t="s">
        <v>1102</v>
      </c>
      <c r="F149" s="822" t="s">
        <v>1079</v>
      </c>
      <c r="G149" s="822" t="s">
        <v>1143</v>
      </c>
      <c r="H149" s="822" t="s">
        <v>329</v>
      </c>
      <c r="I149" s="822" t="s">
        <v>1144</v>
      </c>
      <c r="J149" s="822" t="s">
        <v>652</v>
      </c>
      <c r="K149" s="822" t="s">
        <v>653</v>
      </c>
      <c r="L149" s="825">
        <v>105.63</v>
      </c>
      <c r="M149" s="825">
        <v>316.89</v>
      </c>
      <c r="N149" s="822">
        <v>3</v>
      </c>
      <c r="O149" s="826">
        <v>2.5</v>
      </c>
      <c r="P149" s="825">
        <v>211.26</v>
      </c>
      <c r="Q149" s="827">
        <v>0.66666666666666663</v>
      </c>
      <c r="R149" s="822">
        <v>2</v>
      </c>
      <c r="S149" s="827">
        <v>0.66666666666666663</v>
      </c>
      <c r="T149" s="826">
        <v>1.5</v>
      </c>
      <c r="U149" s="828">
        <v>0.6</v>
      </c>
    </row>
    <row r="150" spans="1:21" ht="14.45" customHeight="1" x14ac:dyDescent="0.2">
      <c r="A150" s="821">
        <v>9</v>
      </c>
      <c r="B150" s="822" t="s">
        <v>1078</v>
      </c>
      <c r="C150" s="822" t="s">
        <v>1085</v>
      </c>
      <c r="D150" s="823" t="s">
        <v>1694</v>
      </c>
      <c r="E150" s="824" t="s">
        <v>1102</v>
      </c>
      <c r="F150" s="822" t="s">
        <v>1079</v>
      </c>
      <c r="G150" s="822" t="s">
        <v>1149</v>
      </c>
      <c r="H150" s="822" t="s">
        <v>329</v>
      </c>
      <c r="I150" s="822" t="s">
        <v>1248</v>
      </c>
      <c r="J150" s="822" t="s">
        <v>676</v>
      </c>
      <c r="K150" s="822" t="s">
        <v>677</v>
      </c>
      <c r="L150" s="825">
        <v>49.04</v>
      </c>
      <c r="M150" s="825">
        <v>245.2</v>
      </c>
      <c r="N150" s="822">
        <v>5</v>
      </c>
      <c r="O150" s="826">
        <v>3.5</v>
      </c>
      <c r="P150" s="825">
        <v>49.04</v>
      </c>
      <c r="Q150" s="827">
        <v>0.2</v>
      </c>
      <c r="R150" s="822">
        <v>1</v>
      </c>
      <c r="S150" s="827">
        <v>0.2</v>
      </c>
      <c r="T150" s="826">
        <v>0.5</v>
      </c>
      <c r="U150" s="828">
        <v>0.14285714285714285</v>
      </c>
    </row>
    <row r="151" spans="1:21" ht="14.45" customHeight="1" x14ac:dyDescent="0.2">
      <c r="A151" s="821">
        <v>9</v>
      </c>
      <c r="B151" s="822" t="s">
        <v>1078</v>
      </c>
      <c r="C151" s="822" t="s">
        <v>1085</v>
      </c>
      <c r="D151" s="823" t="s">
        <v>1694</v>
      </c>
      <c r="E151" s="824" t="s">
        <v>1102</v>
      </c>
      <c r="F151" s="822" t="s">
        <v>1079</v>
      </c>
      <c r="G151" s="822" t="s">
        <v>1267</v>
      </c>
      <c r="H151" s="822" t="s">
        <v>329</v>
      </c>
      <c r="I151" s="822" t="s">
        <v>1268</v>
      </c>
      <c r="J151" s="822" t="s">
        <v>874</v>
      </c>
      <c r="K151" s="822" t="s">
        <v>1269</v>
      </c>
      <c r="L151" s="825">
        <v>16.079999999999998</v>
      </c>
      <c r="M151" s="825">
        <v>16.079999999999998</v>
      </c>
      <c r="N151" s="822">
        <v>1</v>
      </c>
      <c r="O151" s="826">
        <v>0.5</v>
      </c>
      <c r="P151" s="825">
        <v>16.079999999999998</v>
      </c>
      <c r="Q151" s="827">
        <v>1</v>
      </c>
      <c r="R151" s="822">
        <v>1</v>
      </c>
      <c r="S151" s="827">
        <v>1</v>
      </c>
      <c r="T151" s="826">
        <v>0.5</v>
      </c>
      <c r="U151" s="828">
        <v>1</v>
      </c>
    </row>
    <row r="152" spans="1:21" ht="14.45" customHeight="1" x14ac:dyDescent="0.2">
      <c r="A152" s="821">
        <v>9</v>
      </c>
      <c r="B152" s="822" t="s">
        <v>1078</v>
      </c>
      <c r="C152" s="822" t="s">
        <v>1085</v>
      </c>
      <c r="D152" s="823" t="s">
        <v>1694</v>
      </c>
      <c r="E152" s="824" t="s">
        <v>1102</v>
      </c>
      <c r="F152" s="822" t="s">
        <v>1079</v>
      </c>
      <c r="G152" s="822" t="s">
        <v>1436</v>
      </c>
      <c r="H152" s="822" t="s">
        <v>329</v>
      </c>
      <c r="I152" s="822" t="s">
        <v>1437</v>
      </c>
      <c r="J152" s="822" t="s">
        <v>1438</v>
      </c>
      <c r="K152" s="822" t="s">
        <v>1439</v>
      </c>
      <c r="L152" s="825">
        <v>38.5</v>
      </c>
      <c r="M152" s="825">
        <v>115.5</v>
      </c>
      <c r="N152" s="822">
        <v>3</v>
      </c>
      <c r="O152" s="826">
        <v>1.5</v>
      </c>
      <c r="P152" s="825"/>
      <c r="Q152" s="827">
        <v>0</v>
      </c>
      <c r="R152" s="822"/>
      <c r="S152" s="827">
        <v>0</v>
      </c>
      <c r="T152" s="826"/>
      <c r="U152" s="828">
        <v>0</v>
      </c>
    </row>
    <row r="153" spans="1:21" ht="14.45" customHeight="1" x14ac:dyDescent="0.2">
      <c r="A153" s="821">
        <v>9</v>
      </c>
      <c r="B153" s="822" t="s">
        <v>1078</v>
      </c>
      <c r="C153" s="822" t="s">
        <v>1085</v>
      </c>
      <c r="D153" s="823" t="s">
        <v>1694</v>
      </c>
      <c r="E153" s="824" t="s">
        <v>1102</v>
      </c>
      <c r="F153" s="822" t="s">
        <v>1079</v>
      </c>
      <c r="G153" s="822" t="s">
        <v>1273</v>
      </c>
      <c r="H153" s="822" t="s">
        <v>329</v>
      </c>
      <c r="I153" s="822" t="s">
        <v>1274</v>
      </c>
      <c r="J153" s="822" t="s">
        <v>832</v>
      </c>
      <c r="K153" s="822" t="s">
        <v>1275</v>
      </c>
      <c r="L153" s="825">
        <v>36.54</v>
      </c>
      <c r="M153" s="825">
        <v>511.56000000000006</v>
      </c>
      <c r="N153" s="822">
        <v>14</v>
      </c>
      <c r="O153" s="826">
        <v>13</v>
      </c>
      <c r="P153" s="825">
        <v>109.62</v>
      </c>
      <c r="Q153" s="827">
        <v>0.21428571428571427</v>
      </c>
      <c r="R153" s="822">
        <v>3</v>
      </c>
      <c r="S153" s="827">
        <v>0.21428571428571427</v>
      </c>
      <c r="T153" s="826">
        <v>3</v>
      </c>
      <c r="U153" s="828">
        <v>0.23076923076923078</v>
      </c>
    </row>
    <row r="154" spans="1:21" ht="14.45" customHeight="1" x14ac:dyDescent="0.2">
      <c r="A154" s="821">
        <v>9</v>
      </c>
      <c r="B154" s="822" t="s">
        <v>1078</v>
      </c>
      <c r="C154" s="822" t="s">
        <v>1085</v>
      </c>
      <c r="D154" s="823" t="s">
        <v>1694</v>
      </c>
      <c r="E154" s="824" t="s">
        <v>1102</v>
      </c>
      <c r="F154" s="822" t="s">
        <v>1079</v>
      </c>
      <c r="G154" s="822" t="s">
        <v>1381</v>
      </c>
      <c r="H154" s="822" t="s">
        <v>329</v>
      </c>
      <c r="I154" s="822" t="s">
        <v>1382</v>
      </c>
      <c r="J154" s="822" t="s">
        <v>1383</v>
      </c>
      <c r="K154" s="822" t="s">
        <v>1384</v>
      </c>
      <c r="L154" s="825">
        <v>90.95</v>
      </c>
      <c r="M154" s="825">
        <v>90.95</v>
      </c>
      <c r="N154" s="822">
        <v>1</v>
      </c>
      <c r="O154" s="826">
        <v>1</v>
      </c>
      <c r="P154" s="825">
        <v>90.95</v>
      </c>
      <c r="Q154" s="827">
        <v>1</v>
      </c>
      <c r="R154" s="822">
        <v>1</v>
      </c>
      <c r="S154" s="827">
        <v>1</v>
      </c>
      <c r="T154" s="826">
        <v>1</v>
      </c>
      <c r="U154" s="828">
        <v>1</v>
      </c>
    </row>
    <row r="155" spans="1:21" ht="14.45" customHeight="1" x14ac:dyDescent="0.2">
      <c r="A155" s="821">
        <v>9</v>
      </c>
      <c r="B155" s="822" t="s">
        <v>1078</v>
      </c>
      <c r="C155" s="822" t="s">
        <v>1085</v>
      </c>
      <c r="D155" s="823" t="s">
        <v>1694</v>
      </c>
      <c r="E155" s="824" t="s">
        <v>1102</v>
      </c>
      <c r="F155" s="822" t="s">
        <v>1079</v>
      </c>
      <c r="G155" s="822" t="s">
        <v>1171</v>
      </c>
      <c r="H155" s="822" t="s">
        <v>329</v>
      </c>
      <c r="I155" s="822" t="s">
        <v>1385</v>
      </c>
      <c r="J155" s="822" t="s">
        <v>1386</v>
      </c>
      <c r="K155" s="822" t="s">
        <v>1387</v>
      </c>
      <c r="L155" s="825">
        <v>141.25</v>
      </c>
      <c r="M155" s="825">
        <v>141.25</v>
      </c>
      <c r="N155" s="822">
        <v>1</v>
      </c>
      <c r="O155" s="826">
        <v>0.5</v>
      </c>
      <c r="P155" s="825">
        <v>141.25</v>
      </c>
      <c r="Q155" s="827">
        <v>1</v>
      </c>
      <c r="R155" s="822">
        <v>1</v>
      </c>
      <c r="S155" s="827">
        <v>1</v>
      </c>
      <c r="T155" s="826">
        <v>0.5</v>
      </c>
      <c r="U155" s="828">
        <v>1</v>
      </c>
    </row>
    <row r="156" spans="1:21" ht="14.45" customHeight="1" x14ac:dyDescent="0.2">
      <c r="A156" s="821">
        <v>9</v>
      </c>
      <c r="B156" s="822" t="s">
        <v>1078</v>
      </c>
      <c r="C156" s="822" t="s">
        <v>1085</v>
      </c>
      <c r="D156" s="823" t="s">
        <v>1694</v>
      </c>
      <c r="E156" s="824" t="s">
        <v>1102</v>
      </c>
      <c r="F156" s="822" t="s">
        <v>1079</v>
      </c>
      <c r="G156" s="822" t="s">
        <v>1388</v>
      </c>
      <c r="H156" s="822" t="s">
        <v>329</v>
      </c>
      <c r="I156" s="822" t="s">
        <v>1389</v>
      </c>
      <c r="J156" s="822" t="s">
        <v>1390</v>
      </c>
      <c r="K156" s="822" t="s">
        <v>1391</v>
      </c>
      <c r="L156" s="825">
        <v>179.21</v>
      </c>
      <c r="M156" s="825">
        <v>179.21</v>
      </c>
      <c r="N156" s="822">
        <v>1</v>
      </c>
      <c r="O156" s="826">
        <v>1</v>
      </c>
      <c r="P156" s="825">
        <v>179.21</v>
      </c>
      <c r="Q156" s="827">
        <v>1</v>
      </c>
      <c r="R156" s="822">
        <v>1</v>
      </c>
      <c r="S156" s="827">
        <v>1</v>
      </c>
      <c r="T156" s="826">
        <v>1</v>
      </c>
      <c r="U156" s="828">
        <v>1</v>
      </c>
    </row>
    <row r="157" spans="1:21" ht="14.45" customHeight="1" x14ac:dyDescent="0.2">
      <c r="A157" s="821">
        <v>9</v>
      </c>
      <c r="B157" s="822" t="s">
        <v>1078</v>
      </c>
      <c r="C157" s="822" t="s">
        <v>1085</v>
      </c>
      <c r="D157" s="823" t="s">
        <v>1694</v>
      </c>
      <c r="E157" s="824" t="s">
        <v>1102</v>
      </c>
      <c r="F157" s="822" t="s">
        <v>1079</v>
      </c>
      <c r="G157" s="822" t="s">
        <v>1183</v>
      </c>
      <c r="H157" s="822" t="s">
        <v>329</v>
      </c>
      <c r="I157" s="822" t="s">
        <v>1301</v>
      </c>
      <c r="J157" s="822" t="s">
        <v>1004</v>
      </c>
      <c r="K157" s="822" t="s">
        <v>1302</v>
      </c>
      <c r="L157" s="825">
        <v>87.98</v>
      </c>
      <c r="M157" s="825">
        <v>87.98</v>
      </c>
      <c r="N157" s="822">
        <v>1</v>
      </c>
      <c r="O157" s="826">
        <v>1</v>
      </c>
      <c r="P157" s="825"/>
      <c r="Q157" s="827">
        <v>0</v>
      </c>
      <c r="R157" s="822"/>
      <c r="S157" s="827">
        <v>0</v>
      </c>
      <c r="T157" s="826"/>
      <c r="U157" s="828">
        <v>0</v>
      </c>
    </row>
    <row r="158" spans="1:21" ht="14.45" customHeight="1" x14ac:dyDescent="0.2">
      <c r="A158" s="821">
        <v>9</v>
      </c>
      <c r="B158" s="822" t="s">
        <v>1078</v>
      </c>
      <c r="C158" s="822" t="s">
        <v>1085</v>
      </c>
      <c r="D158" s="823" t="s">
        <v>1694</v>
      </c>
      <c r="E158" s="824" t="s">
        <v>1102</v>
      </c>
      <c r="F158" s="822" t="s">
        <v>1079</v>
      </c>
      <c r="G158" s="822" t="s">
        <v>1440</v>
      </c>
      <c r="H158" s="822" t="s">
        <v>329</v>
      </c>
      <c r="I158" s="822" t="s">
        <v>1441</v>
      </c>
      <c r="J158" s="822" t="s">
        <v>1442</v>
      </c>
      <c r="K158" s="822" t="s">
        <v>1443</v>
      </c>
      <c r="L158" s="825">
        <v>107.37</v>
      </c>
      <c r="M158" s="825">
        <v>107.37</v>
      </c>
      <c r="N158" s="822">
        <v>1</v>
      </c>
      <c r="O158" s="826">
        <v>0.5</v>
      </c>
      <c r="P158" s="825"/>
      <c r="Q158" s="827">
        <v>0</v>
      </c>
      <c r="R158" s="822"/>
      <c r="S158" s="827">
        <v>0</v>
      </c>
      <c r="T158" s="826"/>
      <c r="U158" s="828">
        <v>0</v>
      </c>
    </row>
    <row r="159" spans="1:21" ht="14.45" customHeight="1" x14ac:dyDescent="0.2">
      <c r="A159" s="821">
        <v>9</v>
      </c>
      <c r="B159" s="822" t="s">
        <v>1078</v>
      </c>
      <c r="C159" s="822" t="s">
        <v>1085</v>
      </c>
      <c r="D159" s="823" t="s">
        <v>1694</v>
      </c>
      <c r="E159" s="824" t="s">
        <v>1102</v>
      </c>
      <c r="F159" s="822" t="s">
        <v>1079</v>
      </c>
      <c r="G159" s="822" t="s">
        <v>1190</v>
      </c>
      <c r="H159" s="822" t="s">
        <v>696</v>
      </c>
      <c r="I159" s="822" t="s">
        <v>1191</v>
      </c>
      <c r="J159" s="822" t="s">
        <v>888</v>
      </c>
      <c r="K159" s="822" t="s">
        <v>889</v>
      </c>
      <c r="L159" s="825">
        <v>63.75</v>
      </c>
      <c r="M159" s="825">
        <v>63.75</v>
      </c>
      <c r="N159" s="822">
        <v>1</v>
      </c>
      <c r="O159" s="826">
        <v>1</v>
      </c>
      <c r="P159" s="825"/>
      <c r="Q159" s="827">
        <v>0</v>
      </c>
      <c r="R159" s="822"/>
      <c r="S159" s="827">
        <v>0</v>
      </c>
      <c r="T159" s="826"/>
      <c r="U159" s="828">
        <v>0</v>
      </c>
    </row>
    <row r="160" spans="1:21" ht="14.45" customHeight="1" x14ac:dyDescent="0.2">
      <c r="A160" s="821">
        <v>9</v>
      </c>
      <c r="B160" s="822" t="s">
        <v>1078</v>
      </c>
      <c r="C160" s="822" t="s">
        <v>1085</v>
      </c>
      <c r="D160" s="823" t="s">
        <v>1694</v>
      </c>
      <c r="E160" s="824" t="s">
        <v>1102</v>
      </c>
      <c r="F160" s="822" t="s">
        <v>1079</v>
      </c>
      <c r="G160" s="822" t="s">
        <v>1210</v>
      </c>
      <c r="H160" s="822" t="s">
        <v>329</v>
      </c>
      <c r="I160" s="822" t="s">
        <v>1337</v>
      </c>
      <c r="J160" s="822" t="s">
        <v>1338</v>
      </c>
      <c r="K160" s="822" t="s">
        <v>1339</v>
      </c>
      <c r="L160" s="825">
        <v>2844.97</v>
      </c>
      <c r="M160" s="825">
        <v>31294.67</v>
      </c>
      <c r="N160" s="822">
        <v>11</v>
      </c>
      <c r="O160" s="826">
        <v>4</v>
      </c>
      <c r="P160" s="825">
        <v>25604.73</v>
      </c>
      <c r="Q160" s="827">
        <v>0.81818181818181823</v>
      </c>
      <c r="R160" s="822">
        <v>9</v>
      </c>
      <c r="S160" s="827">
        <v>0.81818181818181823</v>
      </c>
      <c r="T160" s="826">
        <v>3</v>
      </c>
      <c r="U160" s="828">
        <v>0.75</v>
      </c>
    </row>
    <row r="161" spans="1:21" ht="14.45" customHeight="1" x14ac:dyDescent="0.2">
      <c r="A161" s="821">
        <v>9</v>
      </c>
      <c r="B161" s="822" t="s">
        <v>1078</v>
      </c>
      <c r="C161" s="822" t="s">
        <v>1085</v>
      </c>
      <c r="D161" s="823" t="s">
        <v>1694</v>
      </c>
      <c r="E161" s="824" t="s">
        <v>1102</v>
      </c>
      <c r="F161" s="822" t="s">
        <v>1079</v>
      </c>
      <c r="G161" s="822" t="s">
        <v>1210</v>
      </c>
      <c r="H161" s="822" t="s">
        <v>329</v>
      </c>
      <c r="I161" s="822" t="s">
        <v>1340</v>
      </c>
      <c r="J161" s="822" t="s">
        <v>1341</v>
      </c>
      <c r="K161" s="822" t="s">
        <v>1342</v>
      </c>
      <c r="L161" s="825">
        <v>289.07</v>
      </c>
      <c r="M161" s="825">
        <v>8672.0999999999985</v>
      </c>
      <c r="N161" s="822">
        <v>30</v>
      </c>
      <c r="O161" s="826">
        <v>1.5</v>
      </c>
      <c r="P161" s="825"/>
      <c r="Q161" s="827">
        <v>0</v>
      </c>
      <c r="R161" s="822"/>
      <c r="S161" s="827">
        <v>0</v>
      </c>
      <c r="T161" s="826"/>
      <c r="U161" s="828">
        <v>0</v>
      </c>
    </row>
    <row r="162" spans="1:21" ht="14.45" customHeight="1" x14ac:dyDescent="0.2">
      <c r="A162" s="821">
        <v>9</v>
      </c>
      <c r="B162" s="822" t="s">
        <v>1078</v>
      </c>
      <c r="C162" s="822" t="s">
        <v>1085</v>
      </c>
      <c r="D162" s="823" t="s">
        <v>1694</v>
      </c>
      <c r="E162" s="824" t="s">
        <v>1102</v>
      </c>
      <c r="F162" s="822" t="s">
        <v>1079</v>
      </c>
      <c r="G162" s="822" t="s">
        <v>1210</v>
      </c>
      <c r="H162" s="822" t="s">
        <v>329</v>
      </c>
      <c r="I162" s="822" t="s">
        <v>1343</v>
      </c>
      <c r="J162" s="822" t="s">
        <v>1325</v>
      </c>
      <c r="K162" s="822" t="s">
        <v>1342</v>
      </c>
      <c r="L162" s="825">
        <v>289.07</v>
      </c>
      <c r="M162" s="825">
        <v>8672.0999999999985</v>
      </c>
      <c r="N162" s="822">
        <v>30</v>
      </c>
      <c r="O162" s="826">
        <v>1.5</v>
      </c>
      <c r="P162" s="825"/>
      <c r="Q162" s="827">
        <v>0</v>
      </c>
      <c r="R162" s="822"/>
      <c r="S162" s="827">
        <v>0</v>
      </c>
      <c r="T162" s="826"/>
      <c r="U162" s="828">
        <v>0</v>
      </c>
    </row>
    <row r="163" spans="1:21" ht="14.45" customHeight="1" x14ac:dyDescent="0.2">
      <c r="A163" s="821">
        <v>9</v>
      </c>
      <c r="B163" s="822" t="s">
        <v>1078</v>
      </c>
      <c r="C163" s="822" t="s">
        <v>1085</v>
      </c>
      <c r="D163" s="823" t="s">
        <v>1694</v>
      </c>
      <c r="E163" s="824" t="s">
        <v>1102</v>
      </c>
      <c r="F163" s="822" t="s">
        <v>1079</v>
      </c>
      <c r="G163" s="822" t="s">
        <v>1210</v>
      </c>
      <c r="H163" s="822" t="s">
        <v>329</v>
      </c>
      <c r="I163" s="822" t="s">
        <v>1344</v>
      </c>
      <c r="J163" s="822" t="s">
        <v>1345</v>
      </c>
      <c r="K163" s="822" t="s">
        <v>1342</v>
      </c>
      <c r="L163" s="825">
        <v>289.07</v>
      </c>
      <c r="M163" s="825">
        <v>8672.0999999999985</v>
      </c>
      <c r="N163" s="822">
        <v>30</v>
      </c>
      <c r="O163" s="826">
        <v>1.5</v>
      </c>
      <c r="P163" s="825"/>
      <c r="Q163" s="827">
        <v>0</v>
      </c>
      <c r="R163" s="822"/>
      <c r="S163" s="827">
        <v>0</v>
      </c>
      <c r="T163" s="826"/>
      <c r="U163" s="828">
        <v>0</v>
      </c>
    </row>
    <row r="164" spans="1:21" ht="14.45" customHeight="1" x14ac:dyDescent="0.2">
      <c r="A164" s="821">
        <v>9</v>
      </c>
      <c r="B164" s="822" t="s">
        <v>1078</v>
      </c>
      <c r="C164" s="822" t="s">
        <v>1085</v>
      </c>
      <c r="D164" s="823" t="s">
        <v>1694</v>
      </c>
      <c r="E164" s="824" t="s">
        <v>1102</v>
      </c>
      <c r="F164" s="822" t="s">
        <v>1079</v>
      </c>
      <c r="G164" s="822" t="s">
        <v>1210</v>
      </c>
      <c r="H164" s="822" t="s">
        <v>329</v>
      </c>
      <c r="I164" s="822" t="s">
        <v>1348</v>
      </c>
      <c r="J164" s="822" t="s">
        <v>1349</v>
      </c>
      <c r="K164" s="822" t="s">
        <v>1342</v>
      </c>
      <c r="L164" s="825">
        <v>289.07</v>
      </c>
      <c r="M164" s="825">
        <v>8672.0999999999985</v>
      </c>
      <c r="N164" s="822">
        <v>30</v>
      </c>
      <c r="O164" s="826">
        <v>1.5</v>
      </c>
      <c r="P164" s="825"/>
      <c r="Q164" s="827">
        <v>0</v>
      </c>
      <c r="R164" s="822"/>
      <c r="S164" s="827">
        <v>0</v>
      </c>
      <c r="T164" s="826"/>
      <c r="U164" s="828">
        <v>0</v>
      </c>
    </row>
    <row r="165" spans="1:21" ht="14.45" customHeight="1" x14ac:dyDescent="0.2">
      <c r="A165" s="821">
        <v>9</v>
      </c>
      <c r="B165" s="822" t="s">
        <v>1078</v>
      </c>
      <c r="C165" s="822" t="s">
        <v>1085</v>
      </c>
      <c r="D165" s="823" t="s">
        <v>1694</v>
      </c>
      <c r="E165" s="824" t="s">
        <v>1102</v>
      </c>
      <c r="F165" s="822" t="s">
        <v>1079</v>
      </c>
      <c r="G165" s="822" t="s">
        <v>1210</v>
      </c>
      <c r="H165" s="822" t="s">
        <v>329</v>
      </c>
      <c r="I165" s="822" t="s">
        <v>1444</v>
      </c>
      <c r="J165" s="822" t="s">
        <v>1445</v>
      </c>
      <c r="K165" s="822" t="s">
        <v>1446</v>
      </c>
      <c r="L165" s="825">
        <v>347.35</v>
      </c>
      <c r="M165" s="825">
        <v>347.35</v>
      </c>
      <c r="N165" s="822">
        <v>1</v>
      </c>
      <c r="O165" s="826">
        <v>1</v>
      </c>
      <c r="P165" s="825">
        <v>347.35</v>
      </c>
      <c r="Q165" s="827">
        <v>1</v>
      </c>
      <c r="R165" s="822">
        <v>1</v>
      </c>
      <c r="S165" s="827">
        <v>1</v>
      </c>
      <c r="T165" s="826">
        <v>1</v>
      </c>
      <c r="U165" s="828">
        <v>1</v>
      </c>
    </row>
    <row r="166" spans="1:21" ht="14.45" customHeight="1" x14ac:dyDescent="0.2">
      <c r="A166" s="821">
        <v>9</v>
      </c>
      <c r="B166" s="822" t="s">
        <v>1078</v>
      </c>
      <c r="C166" s="822" t="s">
        <v>1085</v>
      </c>
      <c r="D166" s="823" t="s">
        <v>1694</v>
      </c>
      <c r="E166" s="824" t="s">
        <v>1102</v>
      </c>
      <c r="F166" s="822" t="s">
        <v>1079</v>
      </c>
      <c r="G166" s="822" t="s">
        <v>1210</v>
      </c>
      <c r="H166" s="822" t="s">
        <v>329</v>
      </c>
      <c r="I166" s="822" t="s">
        <v>1211</v>
      </c>
      <c r="J166" s="822" t="s">
        <v>1212</v>
      </c>
      <c r="K166" s="822" t="s">
        <v>1213</v>
      </c>
      <c r="L166" s="825">
        <v>294.81</v>
      </c>
      <c r="M166" s="825">
        <v>1768.8600000000001</v>
      </c>
      <c r="N166" s="822">
        <v>6</v>
      </c>
      <c r="O166" s="826">
        <v>2</v>
      </c>
      <c r="P166" s="825">
        <v>1179.24</v>
      </c>
      <c r="Q166" s="827">
        <v>0.66666666666666663</v>
      </c>
      <c r="R166" s="822">
        <v>4</v>
      </c>
      <c r="S166" s="827">
        <v>0.66666666666666663</v>
      </c>
      <c r="T166" s="826">
        <v>1</v>
      </c>
      <c r="U166" s="828">
        <v>0.5</v>
      </c>
    </row>
    <row r="167" spans="1:21" ht="14.45" customHeight="1" x14ac:dyDescent="0.2">
      <c r="A167" s="821">
        <v>9</v>
      </c>
      <c r="B167" s="822" t="s">
        <v>1078</v>
      </c>
      <c r="C167" s="822" t="s">
        <v>1085</v>
      </c>
      <c r="D167" s="823" t="s">
        <v>1694</v>
      </c>
      <c r="E167" s="824" t="s">
        <v>1102</v>
      </c>
      <c r="F167" s="822" t="s">
        <v>1079</v>
      </c>
      <c r="G167" s="822" t="s">
        <v>1210</v>
      </c>
      <c r="H167" s="822" t="s">
        <v>329</v>
      </c>
      <c r="I167" s="822" t="s">
        <v>1408</v>
      </c>
      <c r="J167" s="822" t="s">
        <v>1409</v>
      </c>
      <c r="K167" s="822" t="s">
        <v>1410</v>
      </c>
      <c r="L167" s="825">
        <v>331.56</v>
      </c>
      <c r="M167" s="825">
        <v>1326.24</v>
      </c>
      <c r="N167" s="822">
        <v>4</v>
      </c>
      <c r="O167" s="826">
        <v>1</v>
      </c>
      <c r="P167" s="825"/>
      <c r="Q167" s="827">
        <v>0</v>
      </c>
      <c r="R167" s="822"/>
      <c r="S167" s="827">
        <v>0</v>
      </c>
      <c r="T167" s="826"/>
      <c r="U167" s="828">
        <v>0</v>
      </c>
    </row>
    <row r="168" spans="1:21" ht="14.45" customHeight="1" x14ac:dyDescent="0.2">
      <c r="A168" s="821">
        <v>9</v>
      </c>
      <c r="B168" s="822" t="s">
        <v>1078</v>
      </c>
      <c r="C168" s="822" t="s">
        <v>1085</v>
      </c>
      <c r="D168" s="823" t="s">
        <v>1694</v>
      </c>
      <c r="E168" s="824" t="s">
        <v>1102</v>
      </c>
      <c r="F168" s="822" t="s">
        <v>1079</v>
      </c>
      <c r="G168" s="822" t="s">
        <v>1210</v>
      </c>
      <c r="H168" s="822" t="s">
        <v>696</v>
      </c>
      <c r="I168" s="822" t="s">
        <v>1351</v>
      </c>
      <c r="J168" s="822" t="s">
        <v>1335</v>
      </c>
      <c r="K168" s="822" t="s">
        <v>1336</v>
      </c>
      <c r="L168" s="825">
        <v>2963.52</v>
      </c>
      <c r="M168" s="825">
        <v>44452.800000000003</v>
      </c>
      <c r="N168" s="822">
        <v>15</v>
      </c>
      <c r="O168" s="826">
        <v>4</v>
      </c>
      <c r="P168" s="825">
        <v>11854.08</v>
      </c>
      <c r="Q168" s="827">
        <v>0.26666666666666666</v>
      </c>
      <c r="R168" s="822">
        <v>4</v>
      </c>
      <c r="S168" s="827">
        <v>0.26666666666666666</v>
      </c>
      <c r="T168" s="826">
        <v>1</v>
      </c>
      <c r="U168" s="828">
        <v>0.25</v>
      </c>
    </row>
    <row r="169" spans="1:21" ht="14.45" customHeight="1" x14ac:dyDescent="0.2">
      <c r="A169" s="821">
        <v>9</v>
      </c>
      <c r="B169" s="822" t="s">
        <v>1078</v>
      </c>
      <c r="C169" s="822" t="s">
        <v>1085</v>
      </c>
      <c r="D169" s="823" t="s">
        <v>1694</v>
      </c>
      <c r="E169" s="824" t="s">
        <v>1102</v>
      </c>
      <c r="F169" s="822" t="s">
        <v>1079</v>
      </c>
      <c r="G169" s="822" t="s">
        <v>1210</v>
      </c>
      <c r="H169" s="822" t="s">
        <v>696</v>
      </c>
      <c r="I169" s="822" t="s">
        <v>1352</v>
      </c>
      <c r="J169" s="822" t="s">
        <v>1353</v>
      </c>
      <c r="K169" s="822" t="s">
        <v>1213</v>
      </c>
      <c r="L169" s="825">
        <v>1614.9</v>
      </c>
      <c r="M169" s="825">
        <v>4844.7000000000007</v>
      </c>
      <c r="N169" s="822">
        <v>3</v>
      </c>
      <c r="O169" s="826">
        <v>1</v>
      </c>
      <c r="P169" s="825"/>
      <c r="Q169" s="827">
        <v>0</v>
      </c>
      <c r="R169" s="822"/>
      <c r="S169" s="827">
        <v>0</v>
      </c>
      <c r="T169" s="826"/>
      <c r="U169" s="828">
        <v>0</v>
      </c>
    </row>
    <row r="170" spans="1:21" ht="14.45" customHeight="1" x14ac:dyDescent="0.2">
      <c r="A170" s="821">
        <v>9</v>
      </c>
      <c r="B170" s="822" t="s">
        <v>1078</v>
      </c>
      <c r="C170" s="822" t="s">
        <v>1085</v>
      </c>
      <c r="D170" s="823" t="s">
        <v>1694</v>
      </c>
      <c r="E170" s="824" t="s">
        <v>1102</v>
      </c>
      <c r="F170" s="822" t="s">
        <v>1080</v>
      </c>
      <c r="G170" s="822" t="s">
        <v>1214</v>
      </c>
      <c r="H170" s="822" t="s">
        <v>329</v>
      </c>
      <c r="I170" s="822" t="s">
        <v>1416</v>
      </c>
      <c r="J170" s="822" t="s">
        <v>1216</v>
      </c>
      <c r="K170" s="822"/>
      <c r="L170" s="825">
        <v>0</v>
      </c>
      <c r="M170" s="825">
        <v>0</v>
      </c>
      <c r="N170" s="822">
        <v>1</v>
      </c>
      <c r="O170" s="826">
        <v>1</v>
      </c>
      <c r="P170" s="825">
        <v>0</v>
      </c>
      <c r="Q170" s="827"/>
      <c r="R170" s="822">
        <v>1</v>
      </c>
      <c r="S170" s="827">
        <v>1</v>
      </c>
      <c r="T170" s="826">
        <v>1</v>
      </c>
      <c r="U170" s="828">
        <v>1</v>
      </c>
    </row>
    <row r="171" spans="1:21" ht="14.45" customHeight="1" x14ac:dyDescent="0.2">
      <c r="A171" s="821">
        <v>9</v>
      </c>
      <c r="B171" s="822" t="s">
        <v>1078</v>
      </c>
      <c r="C171" s="822" t="s">
        <v>1085</v>
      </c>
      <c r="D171" s="823" t="s">
        <v>1694</v>
      </c>
      <c r="E171" s="824" t="s">
        <v>1102</v>
      </c>
      <c r="F171" s="822" t="s">
        <v>1080</v>
      </c>
      <c r="G171" s="822" t="s">
        <v>1214</v>
      </c>
      <c r="H171" s="822" t="s">
        <v>329</v>
      </c>
      <c r="I171" s="822" t="s">
        <v>1361</v>
      </c>
      <c r="J171" s="822" t="s">
        <v>1216</v>
      </c>
      <c r="K171" s="822"/>
      <c r="L171" s="825">
        <v>0</v>
      </c>
      <c r="M171" s="825">
        <v>0</v>
      </c>
      <c r="N171" s="822">
        <v>1</v>
      </c>
      <c r="O171" s="826">
        <v>1</v>
      </c>
      <c r="P171" s="825"/>
      <c r="Q171" s="827"/>
      <c r="R171" s="822"/>
      <c r="S171" s="827">
        <v>0</v>
      </c>
      <c r="T171" s="826"/>
      <c r="U171" s="828">
        <v>0</v>
      </c>
    </row>
    <row r="172" spans="1:21" ht="14.45" customHeight="1" x14ac:dyDescent="0.2">
      <c r="A172" s="821">
        <v>9</v>
      </c>
      <c r="B172" s="822" t="s">
        <v>1078</v>
      </c>
      <c r="C172" s="822" t="s">
        <v>1085</v>
      </c>
      <c r="D172" s="823" t="s">
        <v>1694</v>
      </c>
      <c r="E172" s="824" t="s">
        <v>1100</v>
      </c>
      <c r="F172" s="822" t="s">
        <v>1079</v>
      </c>
      <c r="G172" s="822" t="s">
        <v>1218</v>
      </c>
      <c r="H172" s="822" t="s">
        <v>696</v>
      </c>
      <c r="I172" s="822" t="s">
        <v>1447</v>
      </c>
      <c r="J172" s="822" t="s">
        <v>1448</v>
      </c>
      <c r="K172" s="822" t="s">
        <v>1449</v>
      </c>
      <c r="L172" s="825">
        <v>615.15</v>
      </c>
      <c r="M172" s="825">
        <v>615.15</v>
      </c>
      <c r="N172" s="822">
        <v>1</v>
      </c>
      <c r="O172" s="826">
        <v>1</v>
      </c>
      <c r="P172" s="825"/>
      <c r="Q172" s="827">
        <v>0</v>
      </c>
      <c r="R172" s="822"/>
      <c r="S172" s="827">
        <v>0</v>
      </c>
      <c r="T172" s="826"/>
      <c r="U172" s="828">
        <v>0</v>
      </c>
    </row>
    <row r="173" spans="1:21" ht="14.45" customHeight="1" x14ac:dyDescent="0.2">
      <c r="A173" s="821">
        <v>9</v>
      </c>
      <c r="B173" s="822" t="s">
        <v>1078</v>
      </c>
      <c r="C173" s="822" t="s">
        <v>1085</v>
      </c>
      <c r="D173" s="823" t="s">
        <v>1694</v>
      </c>
      <c r="E173" s="824" t="s">
        <v>1100</v>
      </c>
      <c r="F173" s="822" t="s">
        <v>1079</v>
      </c>
      <c r="G173" s="822" t="s">
        <v>1450</v>
      </c>
      <c r="H173" s="822" t="s">
        <v>329</v>
      </c>
      <c r="I173" s="822" t="s">
        <v>1451</v>
      </c>
      <c r="J173" s="822" t="s">
        <v>1452</v>
      </c>
      <c r="K173" s="822" t="s">
        <v>1453</v>
      </c>
      <c r="L173" s="825">
        <v>17.72</v>
      </c>
      <c r="M173" s="825">
        <v>17.72</v>
      </c>
      <c r="N173" s="822">
        <v>1</v>
      </c>
      <c r="O173" s="826">
        <v>1</v>
      </c>
      <c r="P173" s="825">
        <v>17.72</v>
      </c>
      <c r="Q173" s="827">
        <v>1</v>
      </c>
      <c r="R173" s="822">
        <v>1</v>
      </c>
      <c r="S173" s="827">
        <v>1</v>
      </c>
      <c r="T173" s="826">
        <v>1</v>
      </c>
      <c r="U173" s="828">
        <v>1</v>
      </c>
    </row>
    <row r="174" spans="1:21" ht="14.45" customHeight="1" x14ac:dyDescent="0.2">
      <c r="A174" s="821">
        <v>9</v>
      </c>
      <c r="B174" s="822" t="s">
        <v>1078</v>
      </c>
      <c r="C174" s="822" t="s">
        <v>1085</v>
      </c>
      <c r="D174" s="823" t="s">
        <v>1694</v>
      </c>
      <c r="E174" s="824" t="s">
        <v>1100</v>
      </c>
      <c r="F174" s="822" t="s">
        <v>1079</v>
      </c>
      <c r="G174" s="822" t="s">
        <v>1108</v>
      </c>
      <c r="H174" s="822" t="s">
        <v>696</v>
      </c>
      <c r="I174" s="822" t="s">
        <v>1109</v>
      </c>
      <c r="J174" s="822" t="s">
        <v>1110</v>
      </c>
      <c r="K174" s="822" t="s">
        <v>1111</v>
      </c>
      <c r="L174" s="825">
        <v>56.06</v>
      </c>
      <c r="M174" s="825">
        <v>56.06</v>
      </c>
      <c r="N174" s="822">
        <v>1</v>
      </c>
      <c r="O174" s="826">
        <v>1</v>
      </c>
      <c r="P174" s="825">
        <v>56.06</v>
      </c>
      <c r="Q174" s="827">
        <v>1</v>
      </c>
      <c r="R174" s="822">
        <v>1</v>
      </c>
      <c r="S174" s="827">
        <v>1</v>
      </c>
      <c r="T174" s="826">
        <v>1</v>
      </c>
      <c r="U174" s="828">
        <v>1</v>
      </c>
    </row>
    <row r="175" spans="1:21" ht="14.45" customHeight="1" x14ac:dyDescent="0.2">
      <c r="A175" s="821">
        <v>9</v>
      </c>
      <c r="B175" s="822" t="s">
        <v>1078</v>
      </c>
      <c r="C175" s="822" t="s">
        <v>1085</v>
      </c>
      <c r="D175" s="823" t="s">
        <v>1694</v>
      </c>
      <c r="E175" s="824" t="s">
        <v>1100</v>
      </c>
      <c r="F175" s="822" t="s">
        <v>1079</v>
      </c>
      <c r="G175" s="822" t="s">
        <v>1116</v>
      </c>
      <c r="H175" s="822" t="s">
        <v>329</v>
      </c>
      <c r="I175" s="822" t="s">
        <v>1366</v>
      </c>
      <c r="J175" s="822" t="s">
        <v>1118</v>
      </c>
      <c r="K175" s="822" t="s">
        <v>1367</v>
      </c>
      <c r="L175" s="825">
        <v>42.1</v>
      </c>
      <c r="M175" s="825">
        <v>42.1</v>
      </c>
      <c r="N175" s="822">
        <v>1</v>
      </c>
      <c r="O175" s="826">
        <v>1</v>
      </c>
      <c r="P175" s="825">
        <v>42.1</v>
      </c>
      <c r="Q175" s="827">
        <v>1</v>
      </c>
      <c r="R175" s="822">
        <v>1</v>
      </c>
      <c r="S175" s="827">
        <v>1</v>
      </c>
      <c r="T175" s="826">
        <v>1</v>
      </c>
      <c r="U175" s="828">
        <v>1</v>
      </c>
    </row>
    <row r="176" spans="1:21" ht="14.45" customHeight="1" x14ac:dyDescent="0.2">
      <c r="A176" s="821">
        <v>9</v>
      </c>
      <c r="B176" s="822" t="s">
        <v>1078</v>
      </c>
      <c r="C176" s="822" t="s">
        <v>1085</v>
      </c>
      <c r="D176" s="823" t="s">
        <v>1694</v>
      </c>
      <c r="E176" s="824" t="s">
        <v>1100</v>
      </c>
      <c r="F176" s="822" t="s">
        <v>1079</v>
      </c>
      <c r="G176" s="822" t="s">
        <v>1428</v>
      </c>
      <c r="H176" s="822" t="s">
        <v>329</v>
      </c>
      <c r="I176" s="822" t="s">
        <v>1454</v>
      </c>
      <c r="J176" s="822" t="s">
        <v>1455</v>
      </c>
      <c r="K176" s="822" t="s">
        <v>1380</v>
      </c>
      <c r="L176" s="825">
        <v>176.32</v>
      </c>
      <c r="M176" s="825">
        <v>176.32</v>
      </c>
      <c r="N176" s="822">
        <v>1</v>
      </c>
      <c r="O176" s="826">
        <v>0.5</v>
      </c>
      <c r="P176" s="825"/>
      <c r="Q176" s="827">
        <v>0</v>
      </c>
      <c r="R176" s="822"/>
      <c r="S176" s="827">
        <v>0</v>
      </c>
      <c r="T176" s="826"/>
      <c r="U176" s="828">
        <v>0</v>
      </c>
    </row>
    <row r="177" spans="1:21" ht="14.45" customHeight="1" x14ac:dyDescent="0.2">
      <c r="A177" s="821">
        <v>9</v>
      </c>
      <c r="B177" s="822" t="s">
        <v>1078</v>
      </c>
      <c r="C177" s="822" t="s">
        <v>1085</v>
      </c>
      <c r="D177" s="823" t="s">
        <v>1694</v>
      </c>
      <c r="E177" s="824" t="s">
        <v>1100</v>
      </c>
      <c r="F177" s="822" t="s">
        <v>1079</v>
      </c>
      <c r="G177" s="822" t="s">
        <v>1127</v>
      </c>
      <c r="H177" s="822" t="s">
        <v>329</v>
      </c>
      <c r="I177" s="822" t="s">
        <v>1128</v>
      </c>
      <c r="J177" s="822" t="s">
        <v>1129</v>
      </c>
      <c r="K177" s="822" t="s">
        <v>1130</v>
      </c>
      <c r="L177" s="825">
        <v>236.03</v>
      </c>
      <c r="M177" s="825">
        <v>236.03</v>
      </c>
      <c r="N177" s="822">
        <v>1</v>
      </c>
      <c r="O177" s="826">
        <v>1</v>
      </c>
      <c r="P177" s="825"/>
      <c r="Q177" s="827">
        <v>0</v>
      </c>
      <c r="R177" s="822"/>
      <c r="S177" s="827">
        <v>0</v>
      </c>
      <c r="T177" s="826"/>
      <c r="U177" s="828">
        <v>0</v>
      </c>
    </row>
    <row r="178" spans="1:21" ht="14.45" customHeight="1" x14ac:dyDescent="0.2">
      <c r="A178" s="821">
        <v>9</v>
      </c>
      <c r="B178" s="822" t="s">
        <v>1078</v>
      </c>
      <c r="C178" s="822" t="s">
        <v>1085</v>
      </c>
      <c r="D178" s="823" t="s">
        <v>1694</v>
      </c>
      <c r="E178" s="824" t="s">
        <v>1100</v>
      </c>
      <c r="F178" s="822" t="s">
        <v>1079</v>
      </c>
      <c r="G178" s="822" t="s">
        <v>1127</v>
      </c>
      <c r="H178" s="822" t="s">
        <v>329</v>
      </c>
      <c r="I178" s="822" t="s">
        <v>1456</v>
      </c>
      <c r="J178" s="822" t="s">
        <v>1457</v>
      </c>
      <c r="K178" s="822" t="s">
        <v>1458</v>
      </c>
      <c r="L178" s="825">
        <v>354.04</v>
      </c>
      <c r="M178" s="825">
        <v>708.08</v>
      </c>
      <c r="N178" s="822">
        <v>2</v>
      </c>
      <c r="O178" s="826">
        <v>1</v>
      </c>
      <c r="P178" s="825">
        <v>354.04</v>
      </c>
      <c r="Q178" s="827">
        <v>0.5</v>
      </c>
      <c r="R178" s="822">
        <v>1</v>
      </c>
      <c r="S178" s="827">
        <v>0.5</v>
      </c>
      <c r="T178" s="826">
        <v>0.5</v>
      </c>
      <c r="U178" s="828">
        <v>0.5</v>
      </c>
    </row>
    <row r="179" spans="1:21" ht="14.45" customHeight="1" x14ac:dyDescent="0.2">
      <c r="A179" s="821">
        <v>9</v>
      </c>
      <c r="B179" s="822" t="s">
        <v>1078</v>
      </c>
      <c r="C179" s="822" t="s">
        <v>1085</v>
      </c>
      <c r="D179" s="823" t="s">
        <v>1694</v>
      </c>
      <c r="E179" s="824" t="s">
        <v>1100</v>
      </c>
      <c r="F179" s="822" t="s">
        <v>1079</v>
      </c>
      <c r="G179" s="822" t="s">
        <v>1143</v>
      </c>
      <c r="H179" s="822" t="s">
        <v>329</v>
      </c>
      <c r="I179" s="822" t="s">
        <v>1459</v>
      </c>
      <c r="J179" s="822" t="s">
        <v>652</v>
      </c>
      <c r="K179" s="822" t="s">
        <v>1460</v>
      </c>
      <c r="L179" s="825">
        <v>52.19</v>
      </c>
      <c r="M179" s="825">
        <v>52.19</v>
      </c>
      <c r="N179" s="822">
        <v>1</v>
      </c>
      <c r="O179" s="826">
        <v>1</v>
      </c>
      <c r="P179" s="825">
        <v>52.19</v>
      </c>
      <c r="Q179" s="827">
        <v>1</v>
      </c>
      <c r="R179" s="822">
        <v>1</v>
      </c>
      <c r="S179" s="827">
        <v>1</v>
      </c>
      <c r="T179" s="826">
        <v>1</v>
      </c>
      <c r="U179" s="828">
        <v>1</v>
      </c>
    </row>
    <row r="180" spans="1:21" ht="14.45" customHeight="1" x14ac:dyDescent="0.2">
      <c r="A180" s="821">
        <v>9</v>
      </c>
      <c r="B180" s="822" t="s">
        <v>1078</v>
      </c>
      <c r="C180" s="822" t="s">
        <v>1085</v>
      </c>
      <c r="D180" s="823" t="s">
        <v>1694</v>
      </c>
      <c r="E180" s="824" t="s">
        <v>1100</v>
      </c>
      <c r="F180" s="822" t="s">
        <v>1079</v>
      </c>
      <c r="G180" s="822" t="s">
        <v>1143</v>
      </c>
      <c r="H180" s="822" t="s">
        <v>329</v>
      </c>
      <c r="I180" s="822" t="s">
        <v>1144</v>
      </c>
      <c r="J180" s="822" t="s">
        <v>652</v>
      </c>
      <c r="K180" s="822" t="s">
        <v>653</v>
      </c>
      <c r="L180" s="825">
        <v>105.63</v>
      </c>
      <c r="M180" s="825">
        <v>211.26</v>
      </c>
      <c r="N180" s="822">
        <v>2</v>
      </c>
      <c r="O180" s="826">
        <v>1</v>
      </c>
      <c r="P180" s="825"/>
      <c r="Q180" s="827">
        <v>0</v>
      </c>
      <c r="R180" s="822"/>
      <c r="S180" s="827">
        <v>0</v>
      </c>
      <c r="T180" s="826"/>
      <c r="U180" s="828">
        <v>0</v>
      </c>
    </row>
    <row r="181" spans="1:21" ht="14.45" customHeight="1" x14ac:dyDescent="0.2">
      <c r="A181" s="821">
        <v>9</v>
      </c>
      <c r="B181" s="822" t="s">
        <v>1078</v>
      </c>
      <c r="C181" s="822" t="s">
        <v>1085</v>
      </c>
      <c r="D181" s="823" t="s">
        <v>1694</v>
      </c>
      <c r="E181" s="824" t="s">
        <v>1100</v>
      </c>
      <c r="F181" s="822" t="s">
        <v>1079</v>
      </c>
      <c r="G181" s="822" t="s">
        <v>1461</v>
      </c>
      <c r="H181" s="822" t="s">
        <v>329</v>
      </c>
      <c r="I181" s="822" t="s">
        <v>1462</v>
      </c>
      <c r="J181" s="822" t="s">
        <v>1463</v>
      </c>
      <c r="K181" s="822" t="s">
        <v>1464</v>
      </c>
      <c r="L181" s="825">
        <v>0</v>
      </c>
      <c r="M181" s="825">
        <v>0</v>
      </c>
      <c r="N181" s="822">
        <v>1</v>
      </c>
      <c r="O181" s="826">
        <v>1</v>
      </c>
      <c r="P181" s="825"/>
      <c r="Q181" s="827"/>
      <c r="R181" s="822"/>
      <c r="S181" s="827">
        <v>0</v>
      </c>
      <c r="T181" s="826"/>
      <c r="U181" s="828">
        <v>0</v>
      </c>
    </row>
    <row r="182" spans="1:21" ht="14.45" customHeight="1" x14ac:dyDescent="0.2">
      <c r="A182" s="821">
        <v>9</v>
      </c>
      <c r="B182" s="822" t="s">
        <v>1078</v>
      </c>
      <c r="C182" s="822" t="s">
        <v>1085</v>
      </c>
      <c r="D182" s="823" t="s">
        <v>1694</v>
      </c>
      <c r="E182" s="824" t="s">
        <v>1100</v>
      </c>
      <c r="F182" s="822" t="s">
        <v>1079</v>
      </c>
      <c r="G182" s="822" t="s">
        <v>1465</v>
      </c>
      <c r="H182" s="822" t="s">
        <v>329</v>
      </c>
      <c r="I182" s="822" t="s">
        <v>1466</v>
      </c>
      <c r="J182" s="822" t="s">
        <v>674</v>
      </c>
      <c r="K182" s="822" t="s">
        <v>1467</v>
      </c>
      <c r="L182" s="825">
        <v>0</v>
      </c>
      <c r="M182" s="825">
        <v>0</v>
      </c>
      <c r="N182" s="822">
        <v>1</v>
      </c>
      <c r="O182" s="826">
        <v>1</v>
      </c>
      <c r="P182" s="825">
        <v>0</v>
      </c>
      <c r="Q182" s="827"/>
      <c r="R182" s="822">
        <v>1</v>
      </c>
      <c r="S182" s="827">
        <v>1</v>
      </c>
      <c r="T182" s="826">
        <v>1</v>
      </c>
      <c r="U182" s="828">
        <v>1</v>
      </c>
    </row>
    <row r="183" spans="1:21" ht="14.45" customHeight="1" x14ac:dyDescent="0.2">
      <c r="A183" s="821">
        <v>9</v>
      </c>
      <c r="B183" s="822" t="s">
        <v>1078</v>
      </c>
      <c r="C183" s="822" t="s">
        <v>1085</v>
      </c>
      <c r="D183" s="823" t="s">
        <v>1694</v>
      </c>
      <c r="E183" s="824" t="s">
        <v>1100</v>
      </c>
      <c r="F183" s="822" t="s">
        <v>1079</v>
      </c>
      <c r="G183" s="822" t="s">
        <v>1149</v>
      </c>
      <c r="H183" s="822" t="s">
        <v>329</v>
      </c>
      <c r="I183" s="822" t="s">
        <v>1248</v>
      </c>
      <c r="J183" s="822" t="s">
        <v>676</v>
      </c>
      <c r="K183" s="822" t="s">
        <v>677</v>
      </c>
      <c r="L183" s="825">
        <v>49.04</v>
      </c>
      <c r="M183" s="825">
        <v>147.12</v>
      </c>
      <c r="N183" s="822">
        <v>3</v>
      </c>
      <c r="O183" s="826">
        <v>2</v>
      </c>
      <c r="P183" s="825">
        <v>147.12</v>
      </c>
      <c r="Q183" s="827">
        <v>1</v>
      </c>
      <c r="R183" s="822">
        <v>3</v>
      </c>
      <c r="S183" s="827">
        <v>1</v>
      </c>
      <c r="T183" s="826">
        <v>2</v>
      </c>
      <c r="U183" s="828">
        <v>1</v>
      </c>
    </row>
    <row r="184" spans="1:21" ht="14.45" customHeight="1" x14ac:dyDescent="0.2">
      <c r="A184" s="821">
        <v>9</v>
      </c>
      <c r="B184" s="822" t="s">
        <v>1078</v>
      </c>
      <c r="C184" s="822" t="s">
        <v>1085</v>
      </c>
      <c r="D184" s="823" t="s">
        <v>1694</v>
      </c>
      <c r="E184" s="824" t="s">
        <v>1100</v>
      </c>
      <c r="F184" s="822" t="s">
        <v>1079</v>
      </c>
      <c r="G184" s="822" t="s">
        <v>1149</v>
      </c>
      <c r="H184" s="822" t="s">
        <v>329</v>
      </c>
      <c r="I184" s="822" t="s">
        <v>1468</v>
      </c>
      <c r="J184" s="822" t="s">
        <v>676</v>
      </c>
      <c r="K184" s="822" t="s">
        <v>677</v>
      </c>
      <c r="L184" s="825">
        <v>49.04</v>
      </c>
      <c r="M184" s="825">
        <v>49.04</v>
      </c>
      <c r="N184" s="822">
        <v>1</v>
      </c>
      <c r="O184" s="826">
        <v>0.5</v>
      </c>
      <c r="P184" s="825"/>
      <c r="Q184" s="827">
        <v>0</v>
      </c>
      <c r="R184" s="822"/>
      <c r="S184" s="827">
        <v>0</v>
      </c>
      <c r="T184" s="826"/>
      <c r="U184" s="828">
        <v>0</v>
      </c>
    </row>
    <row r="185" spans="1:21" ht="14.45" customHeight="1" x14ac:dyDescent="0.2">
      <c r="A185" s="821">
        <v>9</v>
      </c>
      <c r="B185" s="822" t="s">
        <v>1078</v>
      </c>
      <c r="C185" s="822" t="s">
        <v>1085</v>
      </c>
      <c r="D185" s="823" t="s">
        <v>1694</v>
      </c>
      <c r="E185" s="824" t="s">
        <v>1100</v>
      </c>
      <c r="F185" s="822" t="s">
        <v>1079</v>
      </c>
      <c r="G185" s="822" t="s">
        <v>1214</v>
      </c>
      <c r="H185" s="822" t="s">
        <v>329</v>
      </c>
      <c r="I185" s="822" t="s">
        <v>1252</v>
      </c>
      <c r="J185" s="822" t="s">
        <v>1216</v>
      </c>
      <c r="K185" s="822"/>
      <c r="L185" s="825">
        <v>0</v>
      </c>
      <c r="M185" s="825">
        <v>0</v>
      </c>
      <c r="N185" s="822">
        <v>1</v>
      </c>
      <c r="O185" s="826">
        <v>1</v>
      </c>
      <c r="P185" s="825">
        <v>0</v>
      </c>
      <c r="Q185" s="827"/>
      <c r="R185" s="822">
        <v>1</v>
      </c>
      <c r="S185" s="827">
        <v>1</v>
      </c>
      <c r="T185" s="826">
        <v>1</v>
      </c>
      <c r="U185" s="828">
        <v>1</v>
      </c>
    </row>
    <row r="186" spans="1:21" ht="14.45" customHeight="1" x14ac:dyDescent="0.2">
      <c r="A186" s="821">
        <v>9</v>
      </c>
      <c r="B186" s="822" t="s">
        <v>1078</v>
      </c>
      <c r="C186" s="822" t="s">
        <v>1085</v>
      </c>
      <c r="D186" s="823" t="s">
        <v>1694</v>
      </c>
      <c r="E186" s="824" t="s">
        <v>1100</v>
      </c>
      <c r="F186" s="822" t="s">
        <v>1079</v>
      </c>
      <c r="G186" s="822" t="s">
        <v>1253</v>
      </c>
      <c r="H186" s="822" t="s">
        <v>329</v>
      </c>
      <c r="I186" s="822" t="s">
        <v>1254</v>
      </c>
      <c r="J186" s="822" t="s">
        <v>681</v>
      </c>
      <c r="K186" s="822" t="s">
        <v>1255</v>
      </c>
      <c r="L186" s="825">
        <v>42.14</v>
      </c>
      <c r="M186" s="825">
        <v>294.97999999999996</v>
      </c>
      <c r="N186" s="822">
        <v>7</v>
      </c>
      <c r="O186" s="826">
        <v>4.5</v>
      </c>
      <c r="P186" s="825">
        <v>42.14</v>
      </c>
      <c r="Q186" s="827">
        <v>0.14285714285714288</v>
      </c>
      <c r="R186" s="822">
        <v>1</v>
      </c>
      <c r="S186" s="827">
        <v>0.14285714285714285</v>
      </c>
      <c r="T186" s="826">
        <v>0.5</v>
      </c>
      <c r="U186" s="828">
        <v>0.1111111111111111</v>
      </c>
    </row>
    <row r="187" spans="1:21" ht="14.45" customHeight="1" x14ac:dyDescent="0.2">
      <c r="A187" s="821">
        <v>9</v>
      </c>
      <c r="B187" s="822" t="s">
        <v>1078</v>
      </c>
      <c r="C187" s="822" t="s">
        <v>1085</v>
      </c>
      <c r="D187" s="823" t="s">
        <v>1694</v>
      </c>
      <c r="E187" s="824" t="s">
        <v>1100</v>
      </c>
      <c r="F187" s="822" t="s">
        <v>1079</v>
      </c>
      <c r="G187" s="822" t="s">
        <v>1469</v>
      </c>
      <c r="H187" s="822" t="s">
        <v>329</v>
      </c>
      <c r="I187" s="822" t="s">
        <v>1470</v>
      </c>
      <c r="J187" s="822" t="s">
        <v>671</v>
      </c>
      <c r="K187" s="822" t="s">
        <v>672</v>
      </c>
      <c r="L187" s="825">
        <v>0</v>
      </c>
      <c r="M187" s="825">
        <v>0</v>
      </c>
      <c r="N187" s="822">
        <v>1</v>
      </c>
      <c r="O187" s="826">
        <v>1</v>
      </c>
      <c r="P187" s="825"/>
      <c r="Q187" s="827"/>
      <c r="R187" s="822"/>
      <c r="S187" s="827">
        <v>0</v>
      </c>
      <c r="T187" s="826"/>
      <c r="U187" s="828">
        <v>0</v>
      </c>
    </row>
    <row r="188" spans="1:21" ht="14.45" customHeight="1" x14ac:dyDescent="0.2">
      <c r="A188" s="821">
        <v>9</v>
      </c>
      <c r="B188" s="822" t="s">
        <v>1078</v>
      </c>
      <c r="C188" s="822" t="s">
        <v>1085</v>
      </c>
      <c r="D188" s="823" t="s">
        <v>1694</v>
      </c>
      <c r="E188" s="824" t="s">
        <v>1100</v>
      </c>
      <c r="F188" s="822" t="s">
        <v>1079</v>
      </c>
      <c r="G188" s="822" t="s">
        <v>1159</v>
      </c>
      <c r="H188" s="822" t="s">
        <v>329</v>
      </c>
      <c r="I188" s="822" t="s">
        <v>1471</v>
      </c>
      <c r="J188" s="822" t="s">
        <v>1472</v>
      </c>
      <c r="K188" s="822" t="s">
        <v>1473</v>
      </c>
      <c r="L188" s="825">
        <v>0</v>
      </c>
      <c r="M188" s="825">
        <v>0</v>
      </c>
      <c r="N188" s="822">
        <v>2</v>
      </c>
      <c r="O188" s="826">
        <v>1.5</v>
      </c>
      <c r="P188" s="825">
        <v>0</v>
      </c>
      <c r="Q188" s="827"/>
      <c r="R188" s="822">
        <v>1</v>
      </c>
      <c r="S188" s="827">
        <v>0.5</v>
      </c>
      <c r="T188" s="826">
        <v>0.5</v>
      </c>
      <c r="U188" s="828">
        <v>0.33333333333333331</v>
      </c>
    </row>
    <row r="189" spans="1:21" ht="14.45" customHeight="1" x14ac:dyDescent="0.2">
      <c r="A189" s="821">
        <v>9</v>
      </c>
      <c r="B189" s="822" t="s">
        <v>1078</v>
      </c>
      <c r="C189" s="822" t="s">
        <v>1085</v>
      </c>
      <c r="D189" s="823" t="s">
        <v>1694</v>
      </c>
      <c r="E189" s="824" t="s">
        <v>1100</v>
      </c>
      <c r="F189" s="822" t="s">
        <v>1079</v>
      </c>
      <c r="G189" s="822" t="s">
        <v>1159</v>
      </c>
      <c r="H189" s="822" t="s">
        <v>329</v>
      </c>
      <c r="I189" s="822" t="s">
        <v>1474</v>
      </c>
      <c r="J189" s="822" t="s">
        <v>1472</v>
      </c>
      <c r="K189" s="822" t="s">
        <v>1475</v>
      </c>
      <c r="L189" s="825">
        <v>0</v>
      </c>
      <c r="M189" s="825">
        <v>0</v>
      </c>
      <c r="N189" s="822">
        <v>1</v>
      </c>
      <c r="O189" s="826">
        <v>1</v>
      </c>
      <c r="P189" s="825">
        <v>0</v>
      </c>
      <c r="Q189" s="827"/>
      <c r="R189" s="822">
        <v>1</v>
      </c>
      <c r="S189" s="827">
        <v>1</v>
      </c>
      <c r="T189" s="826">
        <v>1</v>
      </c>
      <c r="U189" s="828">
        <v>1</v>
      </c>
    </row>
    <row r="190" spans="1:21" ht="14.45" customHeight="1" x14ac:dyDescent="0.2">
      <c r="A190" s="821">
        <v>9</v>
      </c>
      <c r="B190" s="822" t="s">
        <v>1078</v>
      </c>
      <c r="C190" s="822" t="s">
        <v>1085</v>
      </c>
      <c r="D190" s="823" t="s">
        <v>1694</v>
      </c>
      <c r="E190" s="824" t="s">
        <v>1100</v>
      </c>
      <c r="F190" s="822" t="s">
        <v>1079</v>
      </c>
      <c r="G190" s="822" t="s">
        <v>1267</v>
      </c>
      <c r="H190" s="822" t="s">
        <v>329</v>
      </c>
      <c r="I190" s="822" t="s">
        <v>1268</v>
      </c>
      <c r="J190" s="822" t="s">
        <v>874</v>
      </c>
      <c r="K190" s="822" t="s">
        <v>1269</v>
      </c>
      <c r="L190" s="825">
        <v>16.079999999999998</v>
      </c>
      <c r="M190" s="825">
        <v>16.079999999999998</v>
      </c>
      <c r="N190" s="822">
        <v>1</v>
      </c>
      <c r="O190" s="826">
        <v>0.5</v>
      </c>
      <c r="P190" s="825"/>
      <c r="Q190" s="827">
        <v>0</v>
      </c>
      <c r="R190" s="822"/>
      <c r="S190" s="827">
        <v>0</v>
      </c>
      <c r="T190" s="826"/>
      <c r="U190" s="828">
        <v>0</v>
      </c>
    </row>
    <row r="191" spans="1:21" ht="14.45" customHeight="1" x14ac:dyDescent="0.2">
      <c r="A191" s="821">
        <v>9</v>
      </c>
      <c r="B191" s="822" t="s">
        <v>1078</v>
      </c>
      <c r="C191" s="822" t="s">
        <v>1085</v>
      </c>
      <c r="D191" s="823" t="s">
        <v>1694</v>
      </c>
      <c r="E191" s="824" t="s">
        <v>1100</v>
      </c>
      <c r="F191" s="822" t="s">
        <v>1079</v>
      </c>
      <c r="G191" s="822" t="s">
        <v>1436</v>
      </c>
      <c r="H191" s="822" t="s">
        <v>329</v>
      </c>
      <c r="I191" s="822" t="s">
        <v>1476</v>
      </c>
      <c r="J191" s="822" t="s">
        <v>1438</v>
      </c>
      <c r="K191" s="822" t="s">
        <v>1477</v>
      </c>
      <c r="L191" s="825">
        <v>73.989999999999995</v>
      </c>
      <c r="M191" s="825">
        <v>73.989999999999995</v>
      </c>
      <c r="N191" s="822">
        <v>1</v>
      </c>
      <c r="O191" s="826">
        <v>0.5</v>
      </c>
      <c r="P191" s="825">
        <v>73.989999999999995</v>
      </c>
      <c r="Q191" s="827">
        <v>1</v>
      </c>
      <c r="R191" s="822">
        <v>1</v>
      </c>
      <c r="S191" s="827">
        <v>1</v>
      </c>
      <c r="T191" s="826">
        <v>0.5</v>
      </c>
      <c r="U191" s="828">
        <v>1</v>
      </c>
    </row>
    <row r="192" spans="1:21" ht="14.45" customHeight="1" x14ac:dyDescent="0.2">
      <c r="A192" s="821">
        <v>9</v>
      </c>
      <c r="B192" s="822" t="s">
        <v>1078</v>
      </c>
      <c r="C192" s="822" t="s">
        <v>1085</v>
      </c>
      <c r="D192" s="823" t="s">
        <v>1694</v>
      </c>
      <c r="E192" s="824" t="s">
        <v>1100</v>
      </c>
      <c r="F192" s="822" t="s">
        <v>1079</v>
      </c>
      <c r="G192" s="822" t="s">
        <v>1273</v>
      </c>
      <c r="H192" s="822" t="s">
        <v>329</v>
      </c>
      <c r="I192" s="822" t="s">
        <v>1478</v>
      </c>
      <c r="J192" s="822" t="s">
        <v>832</v>
      </c>
      <c r="K192" s="822" t="s">
        <v>1479</v>
      </c>
      <c r="L192" s="825">
        <v>36.54</v>
      </c>
      <c r="M192" s="825">
        <v>36.54</v>
      </c>
      <c r="N192" s="822">
        <v>1</v>
      </c>
      <c r="O192" s="826">
        <v>0.5</v>
      </c>
      <c r="P192" s="825"/>
      <c r="Q192" s="827">
        <v>0</v>
      </c>
      <c r="R192" s="822"/>
      <c r="S192" s="827">
        <v>0</v>
      </c>
      <c r="T192" s="826"/>
      <c r="U192" s="828">
        <v>0</v>
      </c>
    </row>
    <row r="193" spans="1:21" ht="14.45" customHeight="1" x14ac:dyDescent="0.2">
      <c r="A193" s="821">
        <v>9</v>
      </c>
      <c r="B193" s="822" t="s">
        <v>1078</v>
      </c>
      <c r="C193" s="822" t="s">
        <v>1085</v>
      </c>
      <c r="D193" s="823" t="s">
        <v>1694</v>
      </c>
      <c r="E193" s="824" t="s">
        <v>1100</v>
      </c>
      <c r="F193" s="822" t="s">
        <v>1079</v>
      </c>
      <c r="G193" s="822" t="s">
        <v>1273</v>
      </c>
      <c r="H193" s="822" t="s">
        <v>329</v>
      </c>
      <c r="I193" s="822" t="s">
        <v>1274</v>
      </c>
      <c r="J193" s="822" t="s">
        <v>832</v>
      </c>
      <c r="K193" s="822" t="s">
        <v>1275</v>
      </c>
      <c r="L193" s="825">
        <v>36.54</v>
      </c>
      <c r="M193" s="825">
        <v>73.08</v>
      </c>
      <c r="N193" s="822">
        <v>2</v>
      </c>
      <c r="O193" s="826">
        <v>1.5</v>
      </c>
      <c r="P193" s="825">
        <v>36.54</v>
      </c>
      <c r="Q193" s="827">
        <v>0.5</v>
      </c>
      <c r="R193" s="822">
        <v>1</v>
      </c>
      <c r="S193" s="827">
        <v>0.5</v>
      </c>
      <c r="T193" s="826">
        <v>0.5</v>
      </c>
      <c r="U193" s="828">
        <v>0.33333333333333331</v>
      </c>
    </row>
    <row r="194" spans="1:21" ht="14.45" customHeight="1" x14ac:dyDescent="0.2">
      <c r="A194" s="821">
        <v>9</v>
      </c>
      <c r="B194" s="822" t="s">
        <v>1078</v>
      </c>
      <c r="C194" s="822" t="s">
        <v>1085</v>
      </c>
      <c r="D194" s="823" t="s">
        <v>1694</v>
      </c>
      <c r="E194" s="824" t="s">
        <v>1100</v>
      </c>
      <c r="F194" s="822" t="s">
        <v>1079</v>
      </c>
      <c r="G194" s="822" t="s">
        <v>1480</v>
      </c>
      <c r="H194" s="822" t="s">
        <v>329</v>
      </c>
      <c r="I194" s="822" t="s">
        <v>1481</v>
      </c>
      <c r="J194" s="822" t="s">
        <v>1482</v>
      </c>
      <c r="K194" s="822" t="s">
        <v>1483</v>
      </c>
      <c r="L194" s="825">
        <v>380.18</v>
      </c>
      <c r="M194" s="825">
        <v>380.18</v>
      </c>
      <c r="N194" s="822">
        <v>1</v>
      </c>
      <c r="O194" s="826">
        <v>1</v>
      </c>
      <c r="P194" s="825">
        <v>380.18</v>
      </c>
      <c r="Q194" s="827">
        <v>1</v>
      </c>
      <c r="R194" s="822">
        <v>1</v>
      </c>
      <c r="S194" s="827">
        <v>1</v>
      </c>
      <c r="T194" s="826">
        <v>1</v>
      </c>
      <c r="U194" s="828">
        <v>1</v>
      </c>
    </row>
    <row r="195" spans="1:21" ht="14.45" customHeight="1" x14ac:dyDescent="0.2">
      <c r="A195" s="821">
        <v>9</v>
      </c>
      <c r="B195" s="822" t="s">
        <v>1078</v>
      </c>
      <c r="C195" s="822" t="s">
        <v>1085</v>
      </c>
      <c r="D195" s="823" t="s">
        <v>1694</v>
      </c>
      <c r="E195" s="824" t="s">
        <v>1100</v>
      </c>
      <c r="F195" s="822" t="s">
        <v>1079</v>
      </c>
      <c r="G195" s="822" t="s">
        <v>1377</v>
      </c>
      <c r="H195" s="822" t="s">
        <v>329</v>
      </c>
      <c r="I195" s="822" t="s">
        <v>1484</v>
      </c>
      <c r="J195" s="822" t="s">
        <v>1485</v>
      </c>
      <c r="K195" s="822" t="s">
        <v>1486</v>
      </c>
      <c r="L195" s="825">
        <v>54.85</v>
      </c>
      <c r="M195" s="825">
        <v>54.85</v>
      </c>
      <c r="N195" s="822">
        <v>1</v>
      </c>
      <c r="O195" s="826">
        <v>1</v>
      </c>
      <c r="P195" s="825">
        <v>54.85</v>
      </c>
      <c r="Q195" s="827">
        <v>1</v>
      </c>
      <c r="R195" s="822">
        <v>1</v>
      </c>
      <c r="S195" s="827">
        <v>1</v>
      </c>
      <c r="T195" s="826">
        <v>1</v>
      </c>
      <c r="U195" s="828">
        <v>1</v>
      </c>
    </row>
    <row r="196" spans="1:21" ht="14.45" customHeight="1" x14ac:dyDescent="0.2">
      <c r="A196" s="821">
        <v>9</v>
      </c>
      <c r="B196" s="822" t="s">
        <v>1078</v>
      </c>
      <c r="C196" s="822" t="s">
        <v>1085</v>
      </c>
      <c r="D196" s="823" t="s">
        <v>1694</v>
      </c>
      <c r="E196" s="824" t="s">
        <v>1100</v>
      </c>
      <c r="F196" s="822" t="s">
        <v>1079</v>
      </c>
      <c r="G196" s="822" t="s">
        <v>1487</v>
      </c>
      <c r="H196" s="822" t="s">
        <v>329</v>
      </c>
      <c r="I196" s="822" t="s">
        <v>1488</v>
      </c>
      <c r="J196" s="822" t="s">
        <v>1489</v>
      </c>
      <c r="K196" s="822" t="s">
        <v>1490</v>
      </c>
      <c r="L196" s="825">
        <v>38.56</v>
      </c>
      <c r="M196" s="825">
        <v>38.56</v>
      </c>
      <c r="N196" s="822">
        <v>1</v>
      </c>
      <c r="O196" s="826">
        <v>0.5</v>
      </c>
      <c r="P196" s="825"/>
      <c r="Q196" s="827">
        <v>0</v>
      </c>
      <c r="R196" s="822"/>
      <c r="S196" s="827">
        <v>0</v>
      </c>
      <c r="T196" s="826"/>
      <c r="U196" s="828">
        <v>0</v>
      </c>
    </row>
    <row r="197" spans="1:21" ht="14.45" customHeight="1" x14ac:dyDescent="0.2">
      <c r="A197" s="821">
        <v>9</v>
      </c>
      <c r="B197" s="822" t="s">
        <v>1078</v>
      </c>
      <c r="C197" s="822" t="s">
        <v>1085</v>
      </c>
      <c r="D197" s="823" t="s">
        <v>1694</v>
      </c>
      <c r="E197" s="824" t="s">
        <v>1100</v>
      </c>
      <c r="F197" s="822" t="s">
        <v>1079</v>
      </c>
      <c r="G197" s="822" t="s">
        <v>1171</v>
      </c>
      <c r="H197" s="822" t="s">
        <v>329</v>
      </c>
      <c r="I197" s="822" t="s">
        <v>1491</v>
      </c>
      <c r="J197" s="822" t="s">
        <v>1492</v>
      </c>
      <c r="K197" s="822" t="s">
        <v>1493</v>
      </c>
      <c r="L197" s="825">
        <v>92.04</v>
      </c>
      <c r="M197" s="825">
        <v>92.04</v>
      </c>
      <c r="N197" s="822">
        <v>1</v>
      </c>
      <c r="O197" s="826">
        <v>1</v>
      </c>
      <c r="P197" s="825"/>
      <c r="Q197" s="827">
        <v>0</v>
      </c>
      <c r="R197" s="822"/>
      <c r="S197" s="827">
        <v>0</v>
      </c>
      <c r="T197" s="826"/>
      <c r="U197" s="828">
        <v>0</v>
      </c>
    </row>
    <row r="198" spans="1:21" ht="14.45" customHeight="1" x14ac:dyDescent="0.2">
      <c r="A198" s="821">
        <v>9</v>
      </c>
      <c r="B198" s="822" t="s">
        <v>1078</v>
      </c>
      <c r="C198" s="822" t="s">
        <v>1085</v>
      </c>
      <c r="D198" s="823" t="s">
        <v>1694</v>
      </c>
      <c r="E198" s="824" t="s">
        <v>1100</v>
      </c>
      <c r="F198" s="822" t="s">
        <v>1079</v>
      </c>
      <c r="G198" s="822" t="s">
        <v>1175</v>
      </c>
      <c r="H198" s="822" t="s">
        <v>696</v>
      </c>
      <c r="I198" s="822" t="s">
        <v>1176</v>
      </c>
      <c r="J198" s="822" t="s">
        <v>1177</v>
      </c>
      <c r="K198" s="822" t="s">
        <v>1178</v>
      </c>
      <c r="L198" s="825">
        <v>490.89</v>
      </c>
      <c r="M198" s="825">
        <v>490.89</v>
      </c>
      <c r="N198" s="822">
        <v>1</v>
      </c>
      <c r="O198" s="826">
        <v>1</v>
      </c>
      <c r="P198" s="825"/>
      <c r="Q198" s="827">
        <v>0</v>
      </c>
      <c r="R198" s="822"/>
      <c r="S198" s="827">
        <v>0</v>
      </c>
      <c r="T198" s="826"/>
      <c r="U198" s="828">
        <v>0</v>
      </c>
    </row>
    <row r="199" spans="1:21" ht="14.45" customHeight="1" x14ac:dyDescent="0.2">
      <c r="A199" s="821">
        <v>9</v>
      </c>
      <c r="B199" s="822" t="s">
        <v>1078</v>
      </c>
      <c r="C199" s="822" t="s">
        <v>1085</v>
      </c>
      <c r="D199" s="823" t="s">
        <v>1694</v>
      </c>
      <c r="E199" s="824" t="s">
        <v>1100</v>
      </c>
      <c r="F199" s="822" t="s">
        <v>1079</v>
      </c>
      <c r="G199" s="822" t="s">
        <v>1494</v>
      </c>
      <c r="H199" s="822" t="s">
        <v>329</v>
      </c>
      <c r="I199" s="822" t="s">
        <v>1495</v>
      </c>
      <c r="J199" s="822" t="s">
        <v>1496</v>
      </c>
      <c r="K199" s="822" t="s">
        <v>1497</v>
      </c>
      <c r="L199" s="825">
        <v>35.25</v>
      </c>
      <c r="M199" s="825">
        <v>35.25</v>
      </c>
      <c r="N199" s="822">
        <v>1</v>
      </c>
      <c r="O199" s="826">
        <v>1</v>
      </c>
      <c r="P199" s="825"/>
      <c r="Q199" s="827">
        <v>0</v>
      </c>
      <c r="R199" s="822"/>
      <c r="S199" s="827">
        <v>0</v>
      </c>
      <c r="T199" s="826"/>
      <c r="U199" s="828">
        <v>0</v>
      </c>
    </row>
    <row r="200" spans="1:21" ht="14.45" customHeight="1" x14ac:dyDescent="0.2">
      <c r="A200" s="821">
        <v>9</v>
      </c>
      <c r="B200" s="822" t="s">
        <v>1078</v>
      </c>
      <c r="C200" s="822" t="s">
        <v>1085</v>
      </c>
      <c r="D200" s="823" t="s">
        <v>1694</v>
      </c>
      <c r="E200" s="824" t="s">
        <v>1100</v>
      </c>
      <c r="F200" s="822" t="s">
        <v>1079</v>
      </c>
      <c r="G200" s="822" t="s">
        <v>1179</v>
      </c>
      <c r="H200" s="822" t="s">
        <v>329</v>
      </c>
      <c r="I200" s="822" t="s">
        <v>1180</v>
      </c>
      <c r="J200" s="822" t="s">
        <v>1181</v>
      </c>
      <c r="K200" s="822" t="s">
        <v>1182</v>
      </c>
      <c r="L200" s="825">
        <v>73.010000000000005</v>
      </c>
      <c r="M200" s="825">
        <v>73.010000000000005</v>
      </c>
      <c r="N200" s="822">
        <v>1</v>
      </c>
      <c r="O200" s="826">
        <v>1</v>
      </c>
      <c r="P200" s="825"/>
      <c r="Q200" s="827">
        <v>0</v>
      </c>
      <c r="R200" s="822"/>
      <c r="S200" s="827">
        <v>0</v>
      </c>
      <c r="T200" s="826"/>
      <c r="U200" s="828">
        <v>0</v>
      </c>
    </row>
    <row r="201" spans="1:21" ht="14.45" customHeight="1" x14ac:dyDescent="0.2">
      <c r="A201" s="821">
        <v>9</v>
      </c>
      <c r="B201" s="822" t="s">
        <v>1078</v>
      </c>
      <c r="C201" s="822" t="s">
        <v>1085</v>
      </c>
      <c r="D201" s="823" t="s">
        <v>1694</v>
      </c>
      <c r="E201" s="824" t="s">
        <v>1100</v>
      </c>
      <c r="F201" s="822" t="s">
        <v>1079</v>
      </c>
      <c r="G201" s="822" t="s">
        <v>1498</v>
      </c>
      <c r="H201" s="822" t="s">
        <v>329</v>
      </c>
      <c r="I201" s="822" t="s">
        <v>1499</v>
      </c>
      <c r="J201" s="822" t="s">
        <v>763</v>
      </c>
      <c r="K201" s="822" t="s">
        <v>1312</v>
      </c>
      <c r="L201" s="825">
        <v>75.819999999999993</v>
      </c>
      <c r="M201" s="825">
        <v>75.819999999999993</v>
      </c>
      <c r="N201" s="822">
        <v>1</v>
      </c>
      <c r="O201" s="826">
        <v>1</v>
      </c>
      <c r="P201" s="825"/>
      <c r="Q201" s="827">
        <v>0</v>
      </c>
      <c r="R201" s="822"/>
      <c r="S201" s="827">
        <v>0</v>
      </c>
      <c r="T201" s="826"/>
      <c r="U201" s="828">
        <v>0</v>
      </c>
    </row>
    <row r="202" spans="1:21" ht="14.45" customHeight="1" x14ac:dyDescent="0.2">
      <c r="A202" s="821">
        <v>9</v>
      </c>
      <c r="B202" s="822" t="s">
        <v>1078</v>
      </c>
      <c r="C202" s="822" t="s">
        <v>1085</v>
      </c>
      <c r="D202" s="823" t="s">
        <v>1694</v>
      </c>
      <c r="E202" s="824" t="s">
        <v>1100</v>
      </c>
      <c r="F202" s="822" t="s">
        <v>1079</v>
      </c>
      <c r="G202" s="822" t="s">
        <v>1183</v>
      </c>
      <c r="H202" s="822" t="s">
        <v>329</v>
      </c>
      <c r="I202" s="822" t="s">
        <v>1184</v>
      </c>
      <c r="J202" s="822" t="s">
        <v>1004</v>
      </c>
      <c r="K202" s="822" t="s">
        <v>1185</v>
      </c>
      <c r="L202" s="825">
        <v>27.37</v>
      </c>
      <c r="M202" s="825">
        <v>27.37</v>
      </c>
      <c r="N202" s="822">
        <v>1</v>
      </c>
      <c r="O202" s="826">
        <v>1</v>
      </c>
      <c r="P202" s="825">
        <v>27.37</v>
      </c>
      <c r="Q202" s="827">
        <v>1</v>
      </c>
      <c r="R202" s="822">
        <v>1</v>
      </c>
      <c r="S202" s="827">
        <v>1</v>
      </c>
      <c r="T202" s="826">
        <v>1</v>
      </c>
      <c r="U202" s="828">
        <v>1</v>
      </c>
    </row>
    <row r="203" spans="1:21" ht="14.45" customHeight="1" x14ac:dyDescent="0.2">
      <c r="A203" s="821">
        <v>9</v>
      </c>
      <c r="B203" s="822" t="s">
        <v>1078</v>
      </c>
      <c r="C203" s="822" t="s">
        <v>1085</v>
      </c>
      <c r="D203" s="823" t="s">
        <v>1694</v>
      </c>
      <c r="E203" s="824" t="s">
        <v>1100</v>
      </c>
      <c r="F203" s="822" t="s">
        <v>1079</v>
      </c>
      <c r="G203" s="822" t="s">
        <v>1306</v>
      </c>
      <c r="H203" s="822" t="s">
        <v>329</v>
      </c>
      <c r="I203" s="822" t="s">
        <v>1500</v>
      </c>
      <c r="J203" s="822" t="s">
        <v>1308</v>
      </c>
      <c r="K203" s="822" t="s">
        <v>1501</v>
      </c>
      <c r="L203" s="825">
        <v>181.04</v>
      </c>
      <c r="M203" s="825">
        <v>362.08</v>
      </c>
      <c r="N203" s="822">
        <v>2</v>
      </c>
      <c r="O203" s="826">
        <v>1.5</v>
      </c>
      <c r="P203" s="825">
        <v>362.08</v>
      </c>
      <c r="Q203" s="827">
        <v>1</v>
      </c>
      <c r="R203" s="822">
        <v>2</v>
      </c>
      <c r="S203" s="827">
        <v>1</v>
      </c>
      <c r="T203" s="826">
        <v>1.5</v>
      </c>
      <c r="U203" s="828">
        <v>1</v>
      </c>
    </row>
    <row r="204" spans="1:21" ht="14.45" customHeight="1" x14ac:dyDescent="0.2">
      <c r="A204" s="821">
        <v>9</v>
      </c>
      <c r="B204" s="822" t="s">
        <v>1078</v>
      </c>
      <c r="C204" s="822" t="s">
        <v>1085</v>
      </c>
      <c r="D204" s="823" t="s">
        <v>1694</v>
      </c>
      <c r="E204" s="824" t="s">
        <v>1100</v>
      </c>
      <c r="F204" s="822" t="s">
        <v>1079</v>
      </c>
      <c r="G204" s="822" t="s">
        <v>1190</v>
      </c>
      <c r="H204" s="822" t="s">
        <v>696</v>
      </c>
      <c r="I204" s="822" t="s">
        <v>1502</v>
      </c>
      <c r="J204" s="822" t="s">
        <v>1503</v>
      </c>
      <c r="K204" s="822" t="s">
        <v>1504</v>
      </c>
      <c r="L204" s="825">
        <v>30.5</v>
      </c>
      <c r="M204" s="825">
        <v>30.5</v>
      </c>
      <c r="N204" s="822">
        <v>1</v>
      </c>
      <c r="O204" s="826">
        <v>0.5</v>
      </c>
      <c r="P204" s="825"/>
      <c r="Q204" s="827">
        <v>0</v>
      </c>
      <c r="R204" s="822"/>
      <c r="S204" s="827">
        <v>0</v>
      </c>
      <c r="T204" s="826"/>
      <c r="U204" s="828">
        <v>0</v>
      </c>
    </row>
    <row r="205" spans="1:21" ht="14.45" customHeight="1" x14ac:dyDescent="0.2">
      <c r="A205" s="821">
        <v>9</v>
      </c>
      <c r="B205" s="822" t="s">
        <v>1078</v>
      </c>
      <c r="C205" s="822" t="s">
        <v>1085</v>
      </c>
      <c r="D205" s="823" t="s">
        <v>1694</v>
      </c>
      <c r="E205" s="824" t="s">
        <v>1100</v>
      </c>
      <c r="F205" s="822" t="s">
        <v>1079</v>
      </c>
      <c r="G205" s="822" t="s">
        <v>1190</v>
      </c>
      <c r="H205" s="822" t="s">
        <v>696</v>
      </c>
      <c r="I205" s="822" t="s">
        <v>1191</v>
      </c>
      <c r="J205" s="822" t="s">
        <v>888</v>
      </c>
      <c r="K205" s="822" t="s">
        <v>889</v>
      </c>
      <c r="L205" s="825">
        <v>63.75</v>
      </c>
      <c r="M205" s="825">
        <v>63.75</v>
      </c>
      <c r="N205" s="822">
        <v>1</v>
      </c>
      <c r="O205" s="826">
        <v>0.5</v>
      </c>
      <c r="P205" s="825"/>
      <c r="Q205" s="827">
        <v>0</v>
      </c>
      <c r="R205" s="822"/>
      <c r="S205" s="827">
        <v>0</v>
      </c>
      <c r="T205" s="826"/>
      <c r="U205" s="828">
        <v>0</v>
      </c>
    </row>
    <row r="206" spans="1:21" ht="14.45" customHeight="1" x14ac:dyDescent="0.2">
      <c r="A206" s="821">
        <v>9</v>
      </c>
      <c r="B206" s="822" t="s">
        <v>1078</v>
      </c>
      <c r="C206" s="822" t="s">
        <v>1085</v>
      </c>
      <c r="D206" s="823" t="s">
        <v>1694</v>
      </c>
      <c r="E206" s="824" t="s">
        <v>1100</v>
      </c>
      <c r="F206" s="822" t="s">
        <v>1079</v>
      </c>
      <c r="G206" s="822" t="s">
        <v>1192</v>
      </c>
      <c r="H206" s="822" t="s">
        <v>696</v>
      </c>
      <c r="I206" s="822" t="s">
        <v>1193</v>
      </c>
      <c r="J206" s="822" t="s">
        <v>852</v>
      </c>
      <c r="K206" s="822" t="s">
        <v>1194</v>
      </c>
      <c r="L206" s="825">
        <v>0</v>
      </c>
      <c r="M206" s="825">
        <v>0</v>
      </c>
      <c r="N206" s="822">
        <v>1</v>
      </c>
      <c r="O206" s="826">
        <v>0.5</v>
      </c>
      <c r="P206" s="825"/>
      <c r="Q206" s="827"/>
      <c r="R206" s="822"/>
      <c r="S206" s="827">
        <v>0</v>
      </c>
      <c r="T206" s="826"/>
      <c r="U206" s="828">
        <v>0</v>
      </c>
    </row>
    <row r="207" spans="1:21" ht="14.45" customHeight="1" x14ac:dyDescent="0.2">
      <c r="A207" s="821">
        <v>9</v>
      </c>
      <c r="B207" s="822" t="s">
        <v>1078</v>
      </c>
      <c r="C207" s="822" t="s">
        <v>1085</v>
      </c>
      <c r="D207" s="823" t="s">
        <v>1694</v>
      </c>
      <c r="E207" s="824" t="s">
        <v>1100</v>
      </c>
      <c r="F207" s="822" t="s">
        <v>1079</v>
      </c>
      <c r="G207" s="822" t="s">
        <v>1505</v>
      </c>
      <c r="H207" s="822" t="s">
        <v>329</v>
      </c>
      <c r="I207" s="822" t="s">
        <v>1506</v>
      </c>
      <c r="J207" s="822" t="s">
        <v>1507</v>
      </c>
      <c r="K207" s="822" t="s">
        <v>1508</v>
      </c>
      <c r="L207" s="825">
        <v>77.13</v>
      </c>
      <c r="M207" s="825">
        <v>77.13</v>
      </c>
      <c r="N207" s="822">
        <v>1</v>
      </c>
      <c r="O207" s="826">
        <v>1</v>
      </c>
      <c r="P207" s="825"/>
      <c r="Q207" s="827">
        <v>0</v>
      </c>
      <c r="R207" s="822"/>
      <c r="S207" s="827">
        <v>0</v>
      </c>
      <c r="T207" s="826"/>
      <c r="U207" s="828">
        <v>0</v>
      </c>
    </row>
    <row r="208" spans="1:21" ht="14.45" customHeight="1" x14ac:dyDescent="0.2">
      <c r="A208" s="821">
        <v>9</v>
      </c>
      <c r="B208" s="822" t="s">
        <v>1078</v>
      </c>
      <c r="C208" s="822" t="s">
        <v>1085</v>
      </c>
      <c r="D208" s="823" t="s">
        <v>1694</v>
      </c>
      <c r="E208" s="824" t="s">
        <v>1100</v>
      </c>
      <c r="F208" s="822" t="s">
        <v>1079</v>
      </c>
      <c r="G208" s="822" t="s">
        <v>1509</v>
      </c>
      <c r="H208" s="822" t="s">
        <v>329</v>
      </c>
      <c r="I208" s="822" t="s">
        <v>1510</v>
      </c>
      <c r="J208" s="822" t="s">
        <v>1511</v>
      </c>
      <c r="K208" s="822" t="s">
        <v>1512</v>
      </c>
      <c r="L208" s="825">
        <v>62.28</v>
      </c>
      <c r="M208" s="825">
        <v>62.28</v>
      </c>
      <c r="N208" s="822">
        <v>1</v>
      </c>
      <c r="O208" s="826">
        <v>1</v>
      </c>
      <c r="P208" s="825"/>
      <c r="Q208" s="827">
        <v>0</v>
      </c>
      <c r="R208" s="822"/>
      <c r="S208" s="827">
        <v>0</v>
      </c>
      <c r="T208" s="826"/>
      <c r="U208" s="828">
        <v>0</v>
      </c>
    </row>
    <row r="209" spans="1:21" ht="14.45" customHeight="1" x14ac:dyDescent="0.2">
      <c r="A209" s="821">
        <v>9</v>
      </c>
      <c r="B209" s="822" t="s">
        <v>1078</v>
      </c>
      <c r="C209" s="822" t="s">
        <v>1085</v>
      </c>
      <c r="D209" s="823" t="s">
        <v>1694</v>
      </c>
      <c r="E209" s="824" t="s">
        <v>1100</v>
      </c>
      <c r="F209" s="822" t="s">
        <v>1079</v>
      </c>
      <c r="G209" s="822" t="s">
        <v>1199</v>
      </c>
      <c r="H209" s="822" t="s">
        <v>329</v>
      </c>
      <c r="I209" s="822" t="s">
        <v>1513</v>
      </c>
      <c r="J209" s="822" t="s">
        <v>1514</v>
      </c>
      <c r="K209" s="822" t="s">
        <v>1515</v>
      </c>
      <c r="L209" s="825">
        <v>0</v>
      </c>
      <c r="M209" s="825">
        <v>0</v>
      </c>
      <c r="N209" s="822">
        <v>1</v>
      </c>
      <c r="O209" s="826">
        <v>1</v>
      </c>
      <c r="P209" s="825">
        <v>0</v>
      </c>
      <c r="Q209" s="827"/>
      <c r="R209" s="822">
        <v>1</v>
      </c>
      <c r="S209" s="827">
        <v>1</v>
      </c>
      <c r="T209" s="826">
        <v>1</v>
      </c>
      <c r="U209" s="828">
        <v>1</v>
      </c>
    </row>
    <row r="210" spans="1:21" ht="14.45" customHeight="1" x14ac:dyDescent="0.2">
      <c r="A210" s="821">
        <v>9</v>
      </c>
      <c r="B210" s="822" t="s">
        <v>1078</v>
      </c>
      <c r="C210" s="822" t="s">
        <v>1085</v>
      </c>
      <c r="D210" s="823" t="s">
        <v>1694</v>
      </c>
      <c r="E210" s="824" t="s">
        <v>1100</v>
      </c>
      <c r="F210" s="822" t="s">
        <v>1079</v>
      </c>
      <c r="G210" s="822" t="s">
        <v>1516</v>
      </c>
      <c r="H210" s="822" t="s">
        <v>329</v>
      </c>
      <c r="I210" s="822" t="s">
        <v>1517</v>
      </c>
      <c r="J210" s="822" t="s">
        <v>1518</v>
      </c>
      <c r="K210" s="822" t="s">
        <v>1519</v>
      </c>
      <c r="L210" s="825">
        <v>179.83</v>
      </c>
      <c r="M210" s="825">
        <v>179.83</v>
      </c>
      <c r="N210" s="822">
        <v>1</v>
      </c>
      <c r="O210" s="826">
        <v>0.5</v>
      </c>
      <c r="P210" s="825"/>
      <c r="Q210" s="827">
        <v>0</v>
      </c>
      <c r="R210" s="822"/>
      <c r="S210" s="827">
        <v>0</v>
      </c>
      <c r="T210" s="826"/>
      <c r="U210" s="828">
        <v>0</v>
      </c>
    </row>
    <row r="211" spans="1:21" ht="14.45" customHeight="1" x14ac:dyDescent="0.2">
      <c r="A211" s="821">
        <v>9</v>
      </c>
      <c r="B211" s="822" t="s">
        <v>1078</v>
      </c>
      <c r="C211" s="822" t="s">
        <v>1085</v>
      </c>
      <c r="D211" s="823" t="s">
        <v>1694</v>
      </c>
      <c r="E211" s="824" t="s">
        <v>1100</v>
      </c>
      <c r="F211" s="822" t="s">
        <v>1079</v>
      </c>
      <c r="G211" s="822" t="s">
        <v>1206</v>
      </c>
      <c r="H211" s="822" t="s">
        <v>696</v>
      </c>
      <c r="I211" s="822" t="s">
        <v>1402</v>
      </c>
      <c r="J211" s="822" t="s">
        <v>1403</v>
      </c>
      <c r="K211" s="822" t="s">
        <v>1404</v>
      </c>
      <c r="L211" s="825">
        <v>154.36000000000001</v>
      </c>
      <c r="M211" s="825">
        <v>154.36000000000001</v>
      </c>
      <c r="N211" s="822">
        <v>1</v>
      </c>
      <c r="O211" s="826">
        <v>1</v>
      </c>
      <c r="P211" s="825">
        <v>154.36000000000001</v>
      </c>
      <c r="Q211" s="827">
        <v>1</v>
      </c>
      <c r="R211" s="822">
        <v>1</v>
      </c>
      <c r="S211" s="827">
        <v>1</v>
      </c>
      <c r="T211" s="826">
        <v>1</v>
      </c>
      <c r="U211" s="828">
        <v>1</v>
      </c>
    </row>
    <row r="212" spans="1:21" ht="14.45" customHeight="1" x14ac:dyDescent="0.2">
      <c r="A212" s="821">
        <v>9</v>
      </c>
      <c r="B212" s="822" t="s">
        <v>1078</v>
      </c>
      <c r="C212" s="822" t="s">
        <v>1085</v>
      </c>
      <c r="D212" s="823" t="s">
        <v>1694</v>
      </c>
      <c r="E212" s="824" t="s">
        <v>1100</v>
      </c>
      <c r="F212" s="822" t="s">
        <v>1079</v>
      </c>
      <c r="G212" s="822" t="s">
        <v>1206</v>
      </c>
      <c r="H212" s="822" t="s">
        <v>329</v>
      </c>
      <c r="I212" s="822" t="s">
        <v>1520</v>
      </c>
      <c r="J212" s="822" t="s">
        <v>1521</v>
      </c>
      <c r="K212" s="822" t="s">
        <v>1522</v>
      </c>
      <c r="L212" s="825">
        <v>75.73</v>
      </c>
      <c r="M212" s="825">
        <v>151.46</v>
      </c>
      <c r="N212" s="822">
        <v>2</v>
      </c>
      <c r="O212" s="826">
        <v>1.5</v>
      </c>
      <c r="P212" s="825"/>
      <c r="Q212" s="827">
        <v>0</v>
      </c>
      <c r="R212" s="822"/>
      <c r="S212" s="827">
        <v>0</v>
      </c>
      <c r="T212" s="826"/>
      <c r="U212" s="828">
        <v>0</v>
      </c>
    </row>
    <row r="213" spans="1:21" ht="14.45" customHeight="1" x14ac:dyDescent="0.2">
      <c r="A213" s="821">
        <v>9</v>
      </c>
      <c r="B213" s="822" t="s">
        <v>1078</v>
      </c>
      <c r="C213" s="822" t="s">
        <v>1085</v>
      </c>
      <c r="D213" s="823" t="s">
        <v>1694</v>
      </c>
      <c r="E213" s="824" t="s">
        <v>1100</v>
      </c>
      <c r="F213" s="822" t="s">
        <v>1079</v>
      </c>
      <c r="G213" s="822" t="s">
        <v>1210</v>
      </c>
      <c r="H213" s="822" t="s">
        <v>329</v>
      </c>
      <c r="I213" s="822" t="s">
        <v>1211</v>
      </c>
      <c r="J213" s="822" t="s">
        <v>1212</v>
      </c>
      <c r="K213" s="822" t="s">
        <v>1213</v>
      </c>
      <c r="L213" s="825">
        <v>294.81</v>
      </c>
      <c r="M213" s="825">
        <v>5896.2000000000007</v>
      </c>
      <c r="N213" s="822">
        <v>20</v>
      </c>
      <c r="O213" s="826">
        <v>5.5</v>
      </c>
      <c r="P213" s="825">
        <v>4127.34</v>
      </c>
      <c r="Q213" s="827">
        <v>0.7</v>
      </c>
      <c r="R213" s="822">
        <v>14</v>
      </c>
      <c r="S213" s="827">
        <v>0.7</v>
      </c>
      <c r="T213" s="826">
        <v>4</v>
      </c>
      <c r="U213" s="828">
        <v>0.72727272727272729</v>
      </c>
    </row>
    <row r="214" spans="1:21" ht="14.45" customHeight="1" x14ac:dyDescent="0.2">
      <c r="A214" s="821">
        <v>9</v>
      </c>
      <c r="B214" s="822" t="s">
        <v>1078</v>
      </c>
      <c r="C214" s="822" t="s">
        <v>1085</v>
      </c>
      <c r="D214" s="823" t="s">
        <v>1694</v>
      </c>
      <c r="E214" s="824" t="s">
        <v>1100</v>
      </c>
      <c r="F214" s="822" t="s">
        <v>1079</v>
      </c>
      <c r="G214" s="822" t="s">
        <v>1210</v>
      </c>
      <c r="H214" s="822" t="s">
        <v>329</v>
      </c>
      <c r="I214" s="822" t="s">
        <v>1523</v>
      </c>
      <c r="J214" s="822" t="s">
        <v>1524</v>
      </c>
      <c r="K214" s="822" t="s">
        <v>1213</v>
      </c>
      <c r="L214" s="825">
        <v>1614.9</v>
      </c>
      <c r="M214" s="825">
        <v>3229.8</v>
      </c>
      <c r="N214" s="822">
        <v>2</v>
      </c>
      <c r="O214" s="826">
        <v>1</v>
      </c>
      <c r="P214" s="825"/>
      <c r="Q214" s="827">
        <v>0</v>
      </c>
      <c r="R214" s="822"/>
      <c r="S214" s="827">
        <v>0</v>
      </c>
      <c r="T214" s="826"/>
      <c r="U214" s="828">
        <v>0</v>
      </c>
    </row>
    <row r="215" spans="1:21" ht="14.45" customHeight="1" x14ac:dyDescent="0.2">
      <c r="A215" s="821">
        <v>9</v>
      </c>
      <c r="B215" s="822" t="s">
        <v>1078</v>
      </c>
      <c r="C215" s="822" t="s">
        <v>1085</v>
      </c>
      <c r="D215" s="823" t="s">
        <v>1694</v>
      </c>
      <c r="E215" s="824" t="s">
        <v>1100</v>
      </c>
      <c r="F215" s="822" t="s">
        <v>1080</v>
      </c>
      <c r="G215" s="822" t="s">
        <v>1214</v>
      </c>
      <c r="H215" s="822" t="s">
        <v>329</v>
      </c>
      <c r="I215" s="822" t="s">
        <v>1525</v>
      </c>
      <c r="J215" s="822" t="s">
        <v>1216</v>
      </c>
      <c r="K215" s="822"/>
      <c r="L215" s="825">
        <v>0</v>
      </c>
      <c r="M215" s="825">
        <v>0</v>
      </c>
      <c r="N215" s="822">
        <v>1</v>
      </c>
      <c r="O215" s="826">
        <v>1</v>
      </c>
      <c r="P215" s="825"/>
      <c r="Q215" s="827"/>
      <c r="R215" s="822"/>
      <c r="S215" s="827">
        <v>0</v>
      </c>
      <c r="T215" s="826"/>
      <c r="U215" s="828">
        <v>0</v>
      </c>
    </row>
    <row r="216" spans="1:21" ht="14.45" customHeight="1" x14ac:dyDescent="0.2">
      <c r="A216" s="821">
        <v>9</v>
      </c>
      <c r="B216" s="822" t="s">
        <v>1078</v>
      </c>
      <c r="C216" s="822" t="s">
        <v>1085</v>
      </c>
      <c r="D216" s="823" t="s">
        <v>1694</v>
      </c>
      <c r="E216" s="824" t="s">
        <v>1094</v>
      </c>
      <c r="F216" s="822" t="s">
        <v>1079</v>
      </c>
      <c r="G216" s="822" t="s">
        <v>1143</v>
      </c>
      <c r="H216" s="822" t="s">
        <v>329</v>
      </c>
      <c r="I216" s="822" t="s">
        <v>1144</v>
      </c>
      <c r="J216" s="822" t="s">
        <v>652</v>
      </c>
      <c r="K216" s="822" t="s">
        <v>653</v>
      </c>
      <c r="L216" s="825">
        <v>105.63</v>
      </c>
      <c r="M216" s="825">
        <v>105.63</v>
      </c>
      <c r="N216" s="822">
        <v>1</v>
      </c>
      <c r="O216" s="826">
        <v>1</v>
      </c>
      <c r="P216" s="825">
        <v>105.63</v>
      </c>
      <c r="Q216" s="827">
        <v>1</v>
      </c>
      <c r="R216" s="822">
        <v>1</v>
      </c>
      <c r="S216" s="827">
        <v>1</v>
      </c>
      <c r="T216" s="826">
        <v>1</v>
      </c>
      <c r="U216" s="828">
        <v>1</v>
      </c>
    </row>
    <row r="217" spans="1:21" ht="14.45" customHeight="1" x14ac:dyDescent="0.2">
      <c r="A217" s="821">
        <v>9</v>
      </c>
      <c r="B217" s="822" t="s">
        <v>1078</v>
      </c>
      <c r="C217" s="822" t="s">
        <v>1085</v>
      </c>
      <c r="D217" s="823" t="s">
        <v>1694</v>
      </c>
      <c r="E217" s="824" t="s">
        <v>1094</v>
      </c>
      <c r="F217" s="822" t="s">
        <v>1079</v>
      </c>
      <c r="G217" s="822" t="s">
        <v>1149</v>
      </c>
      <c r="H217" s="822" t="s">
        <v>329</v>
      </c>
      <c r="I217" s="822" t="s">
        <v>1248</v>
      </c>
      <c r="J217" s="822" t="s">
        <v>676</v>
      </c>
      <c r="K217" s="822" t="s">
        <v>677</v>
      </c>
      <c r="L217" s="825">
        <v>49.04</v>
      </c>
      <c r="M217" s="825">
        <v>49.04</v>
      </c>
      <c r="N217" s="822">
        <v>1</v>
      </c>
      <c r="O217" s="826">
        <v>1</v>
      </c>
      <c r="P217" s="825"/>
      <c r="Q217" s="827">
        <v>0</v>
      </c>
      <c r="R217" s="822"/>
      <c r="S217" s="827">
        <v>0</v>
      </c>
      <c r="T217" s="826"/>
      <c r="U217" s="828">
        <v>0</v>
      </c>
    </row>
    <row r="218" spans="1:21" ht="14.45" customHeight="1" x14ac:dyDescent="0.2">
      <c r="A218" s="821">
        <v>9</v>
      </c>
      <c r="B218" s="822" t="s">
        <v>1078</v>
      </c>
      <c r="C218" s="822" t="s">
        <v>1085</v>
      </c>
      <c r="D218" s="823" t="s">
        <v>1694</v>
      </c>
      <c r="E218" s="824" t="s">
        <v>1094</v>
      </c>
      <c r="F218" s="822" t="s">
        <v>1079</v>
      </c>
      <c r="G218" s="822" t="s">
        <v>1149</v>
      </c>
      <c r="H218" s="822" t="s">
        <v>329</v>
      </c>
      <c r="I218" s="822" t="s">
        <v>1150</v>
      </c>
      <c r="J218" s="822" t="s">
        <v>632</v>
      </c>
      <c r="K218" s="822" t="s">
        <v>633</v>
      </c>
      <c r="L218" s="825">
        <v>0</v>
      </c>
      <c r="M218" s="825">
        <v>0</v>
      </c>
      <c r="N218" s="822">
        <v>1</v>
      </c>
      <c r="O218" s="826">
        <v>1</v>
      </c>
      <c r="P218" s="825">
        <v>0</v>
      </c>
      <c r="Q218" s="827"/>
      <c r="R218" s="822">
        <v>1</v>
      </c>
      <c r="S218" s="827">
        <v>1</v>
      </c>
      <c r="T218" s="826">
        <v>1</v>
      </c>
      <c r="U218" s="828">
        <v>1</v>
      </c>
    </row>
    <row r="219" spans="1:21" ht="14.45" customHeight="1" x14ac:dyDescent="0.2">
      <c r="A219" s="821">
        <v>9</v>
      </c>
      <c r="B219" s="822" t="s">
        <v>1078</v>
      </c>
      <c r="C219" s="822" t="s">
        <v>1085</v>
      </c>
      <c r="D219" s="823" t="s">
        <v>1694</v>
      </c>
      <c r="E219" s="824" t="s">
        <v>1094</v>
      </c>
      <c r="F219" s="822" t="s">
        <v>1079</v>
      </c>
      <c r="G219" s="822" t="s">
        <v>1273</v>
      </c>
      <c r="H219" s="822" t="s">
        <v>329</v>
      </c>
      <c r="I219" s="822" t="s">
        <v>1274</v>
      </c>
      <c r="J219" s="822" t="s">
        <v>832</v>
      </c>
      <c r="K219" s="822" t="s">
        <v>1275</v>
      </c>
      <c r="L219" s="825">
        <v>36.54</v>
      </c>
      <c r="M219" s="825">
        <v>182.7</v>
      </c>
      <c r="N219" s="822">
        <v>5</v>
      </c>
      <c r="O219" s="826">
        <v>5</v>
      </c>
      <c r="P219" s="825">
        <v>73.08</v>
      </c>
      <c r="Q219" s="827">
        <v>0.4</v>
      </c>
      <c r="R219" s="822">
        <v>2</v>
      </c>
      <c r="S219" s="827">
        <v>0.4</v>
      </c>
      <c r="T219" s="826">
        <v>2</v>
      </c>
      <c r="U219" s="828">
        <v>0.4</v>
      </c>
    </row>
    <row r="220" spans="1:21" ht="14.45" customHeight="1" x14ac:dyDescent="0.2">
      <c r="A220" s="821">
        <v>9</v>
      </c>
      <c r="B220" s="822" t="s">
        <v>1078</v>
      </c>
      <c r="C220" s="822" t="s">
        <v>1085</v>
      </c>
      <c r="D220" s="823" t="s">
        <v>1694</v>
      </c>
      <c r="E220" s="824" t="s">
        <v>1094</v>
      </c>
      <c r="F220" s="822" t="s">
        <v>1079</v>
      </c>
      <c r="G220" s="822" t="s">
        <v>1494</v>
      </c>
      <c r="H220" s="822" t="s">
        <v>329</v>
      </c>
      <c r="I220" s="822" t="s">
        <v>1526</v>
      </c>
      <c r="J220" s="822" t="s">
        <v>1527</v>
      </c>
      <c r="K220" s="822" t="s">
        <v>1528</v>
      </c>
      <c r="L220" s="825">
        <v>35.25</v>
      </c>
      <c r="M220" s="825">
        <v>35.25</v>
      </c>
      <c r="N220" s="822">
        <v>1</v>
      </c>
      <c r="O220" s="826">
        <v>1</v>
      </c>
      <c r="P220" s="825">
        <v>35.25</v>
      </c>
      <c r="Q220" s="827">
        <v>1</v>
      </c>
      <c r="R220" s="822">
        <v>1</v>
      </c>
      <c r="S220" s="827">
        <v>1</v>
      </c>
      <c r="T220" s="826">
        <v>1</v>
      </c>
      <c r="U220" s="828">
        <v>1</v>
      </c>
    </row>
    <row r="221" spans="1:21" ht="14.45" customHeight="1" x14ac:dyDescent="0.2">
      <c r="A221" s="821">
        <v>9</v>
      </c>
      <c r="B221" s="822" t="s">
        <v>1078</v>
      </c>
      <c r="C221" s="822" t="s">
        <v>1085</v>
      </c>
      <c r="D221" s="823" t="s">
        <v>1694</v>
      </c>
      <c r="E221" s="824" t="s">
        <v>1094</v>
      </c>
      <c r="F221" s="822" t="s">
        <v>1079</v>
      </c>
      <c r="G221" s="822" t="s">
        <v>1529</v>
      </c>
      <c r="H221" s="822" t="s">
        <v>696</v>
      </c>
      <c r="I221" s="822" t="s">
        <v>1530</v>
      </c>
      <c r="J221" s="822" t="s">
        <v>1531</v>
      </c>
      <c r="K221" s="822" t="s">
        <v>1532</v>
      </c>
      <c r="L221" s="825">
        <v>126.27</v>
      </c>
      <c r="M221" s="825">
        <v>378.81</v>
      </c>
      <c r="N221" s="822">
        <v>3</v>
      </c>
      <c r="O221" s="826">
        <v>3</v>
      </c>
      <c r="P221" s="825">
        <v>378.81</v>
      </c>
      <c r="Q221" s="827">
        <v>1</v>
      </c>
      <c r="R221" s="822">
        <v>3</v>
      </c>
      <c r="S221" s="827">
        <v>1</v>
      </c>
      <c r="T221" s="826">
        <v>3</v>
      </c>
      <c r="U221" s="828">
        <v>1</v>
      </c>
    </row>
    <row r="222" spans="1:21" ht="14.45" customHeight="1" x14ac:dyDescent="0.2">
      <c r="A222" s="821">
        <v>9</v>
      </c>
      <c r="B222" s="822" t="s">
        <v>1078</v>
      </c>
      <c r="C222" s="822" t="s">
        <v>1085</v>
      </c>
      <c r="D222" s="823" t="s">
        <v>1694</v>
      </c>
      <c r="E222" s="824" t="s">
        <v>1094</v>
      </c>
      <c r="F222" s="822" t="s">
        <v>1079</v>
      </c>
      <c r="G222" s="822" t="s">
        <v>1210</v>
      </c>
      <c r="H222" s="822" t="s">
        <v>329</v>
      </c>
      <c r="I222" s="822" t="s">
        <v>1332</v>
      </c>
      <c r="J222" s="822" t="s">
        <v>1333</v>
      </c>
      <c r="K222" s="822" t="s">
        <v>1323</v>
      </c>
      <c r="L222" s="825">
        <v>294.81</v>
      </c>
      <c r="M222" s="825">
        <v>1474.0500000000002</v>
      </c>
      <c r="N222" s="822">
        <v>5</v>
      </c>
      <c r="O222" s="826">
        <v>2</v>
      </c>
      <c r="P222" s="825">
        <v>1474.0500000000002</v>
      </c>
      <c r="Q222" s="827">
        <v>1</v>
      </c>
      <c r="R222" s="822">
        <v>5</v>
      </c>
      <c r="S222" s="827">
        <v>1</v>
      </c>
      <c r="T222" s="826">
        <v>2</v>
      </c>
      <c r="U222" s="828">
        <v>1</v>
      </c>
    </row>
    <row r="223" spans="1:21" ht="14.45" customHeight="1" x14ac:dyDescent="0.2">
      <c r="A223" s="821">
        <v>9</v>
      </c>
      <c r="B223" s="822" t="s">
        <v>1078</v>
      </c>
      <c r="C223" s="822" t="s">
        <v>1085</v>
      </c>
      <c r="D223" s="823" t="s">
        <v>1694</v>
      </c>
      <c r="E223" s="824" t="s">
        <v>1094</v>
      </c>
      <c r="F223" s="822" t="s">
        <v>1079</v>
      </c>
      <c r="G223" s="822" t="s">
        <v>1210</v>
      </c>
      <c r="H223" s="822" t="s">
        <v>329</v>
      </c>
      <c r="I223" s="822" t="s">
        <v>1337</v>
      </c>
      <c r="J223" s="822" t="s">
        <v>1338</v>
      </c>
      <c r="K223" s="822" t="s">
        <v>1339</v>
      </c>
      <c r="L223" s="825">
        <v>2844.97</v>
      </c>
      <c r="M223" s="825">
        <v>17069.82</v>
      </c>
      <c r="N223" s="822">
        <v>6</v>
      </c>
      <c r="O223" s="826">
        <v>1</v>
      </c>
      <c r="P223" s="825">
        <v>17069.82</v>
      </c>
      <c r="Q223" s="827">
        <v>1</v>
      </c>
      <c r="R223" s="822">
        <v>6</v>
      </c>
      <c r="S223" s="827">
        <v>1</v>
      </c>
      <c r="T223" s="826">
        <v>1</v>
      </c>
      <c r="U223" s="828">
        <v>1</v>
      </c>
    </row>
    <row r="224" spans="1:21" ht="14.45" customHeight="1" x14ac:dyDescent="0.2">
      <c r="A224" s="821">
        <v>9</v>
      </c>
      <c r="B224" s="822" t="s">
        <v>1078</v>
      </c>
      <c r="C224" s="822" t="s">
        <v>1085</v>
      </c>
      <c r="D224" s="823" t="s">
        <v>1694</v>
      </c>
      <c r="E224" s="824" t="s">
        <v>1094</v>
      </c>
      <c r="F224" s="822" t="s">
        <v>1079</v>
      </c>
      <c r="G224" s="822" t="s">
        <v>1210</v>
      </c>
      <c r="H224" s="822" t="s">
        <v>329</v>
      </c>
      <c r="I224" s="822" t="s">
        <v>1211</v>
      </c>
      <c r="J224" s="822" t="s">
        <v>1212</v>
      </c>
      <c r="K224" s="822" t="s">
        <v>1213</v>
      </c>
      <c r="L224" s="825">
        <v>294.81</v>
      </c>
      <c r="M224" s="825">
        <v>8254.68</v>
      </c>
      <c r="N224" s="822">
        <v>28</v>
      </c>
      <c r="O224" s="826">
        <v>11</v>
      </c>
      <c r="P224" s="825">
        <v>5601.39</v>
      </c>
      <c r="Q224" s="827">
        <v>0.6785714285714286</v>
      </c>
      <c r="R224" s="822">
        <v>19</v>
      </c>
      <c r="S224" s="827">
        <v>0.6785714285714286</v>
      </c>
      <c r="T224" s="826">
        <v>7</v>
      </c>
      <c r="U224" s="828">
        <v>0.63636363636363635</v>
      </c>
    </row>
    <row r="225" spans="1:21" ht="14.45" customHeight="1" x14ac:dyDescent="0.2">
      <c r="A225" s="821">
        <v>9</v>
      </c>
      <c r="B225" s="822" t="s">
        <v>1078</v>
      </c>
      <c r="C225" s="822" t="s">
        <v>1085</v>
      </c>
      <c r="D225" s="823" t="s">
        <v>1694</v>
      </c>
      <c r="E225" s="824" t="s">
        <v>1094</v>
      </c>
      <c r="F225" s="822" t="s">
        <v>1080</v>
      </c>
      <c r="G225" s="822" t="s">
        <v>1214</v>
      </c>
      <c r="H225" s="822" t="s">
        <v>329</v>
      </c>
      <c r="I225" s="822" t="s">
        <v>1533</v>
      </c>
      <c r="J225" s="822" t="s">
        <v>1216</v>
      </c>
      <c r="K225" s="822"/>
      <c r="L225" s="825">
        <v>0</v>
      </c>
      <c r="M225" s="825">
        <v>0</v>
      </c>
      <c r="N225" s="822">
        <v>1</v>
      </c>
      <c r="O225" s="826">
        <v>1</v>
      </c>
      <c r="P225" s="825">
        <v>0</v>
      </c>
      <c r="Q225" s="827"/>
      <c r="R225" s="822">
        <v>1</v>
      </c>
      <c r="S225" s="827">
        <v>1</v>
      </c>
      <c r="T225" s="826">
        <v>1</v>
      </c>
      <c r="U225" s="828">
        <v>1</v>
      </c>
    </row>
    <row r="226" spans="1:21" ht="14.45" customHeight="1" x14ac:dyDescent="0.2">
      <c r="A226" s="821">
        <v>9</v>
      </c>
      <c r="B226" s="822" t="s">
        <v>1078</v>
      </c>
      <c r="C226" s="822" t="s">
        <v>1085</v>
      </c>
      <c r="D226" s="823" t="s">
        <v>1694</v>
      </c>
      <c r="E226" s="824" t="s">
        <v>1091</v>
      </c>
      <c r="F226" s="822" t="s">
        <v>1079</v>
      </c>
      <c r="G226" s="822" t="s">
        <v>1534</v>
      </c>
      <c r="H226" s="822" t="s">
        <v>329</v>
      </c>
      <c r="I226" s="822" t="s">
        <v>1535</v>
      </c>
      <c r="J226" s="822" t="s">
        <v>1536</v>
      </c>
      <c r="K226" s="822" t="s">
        <v>1537</v>
      </c>
      <c r="L226" s="825">
        <v>186.84</v>
      </c>
      <c r="M226" s="825">
        <v>186.84</v>
      </c>
      <c r="N226" s="822">
        <v>1</v>
      </c>
      <c r="O226" s="826">
        <v>0.5</v>
      </c>
      <c r="P226" s="825"/>
      <c r="Q226" s="827">
        <v>0</v>
      </c>
      <c r="R226" s="822"/>
      <c r="S226" s="827">
        <v>0</v>
      </c>
      <c r="T226" s="826"/>
      <c r="U226" s="828">
        <v>0</v>
      </c>
    </row>
    <row r="227" spans="1:21" ht="14.45" customHeight="1" x14ac:dyDescent="0.2">
      <c r="A227" s="821">
        <v>9</v>
      </c>
      <c r="B227" s="822" t="s">
        <v>1078</v>
      </c>
      <c r="C227" s="822" t="s">
        <v>1085</v>
      </c>
      <c r="D227" s="823" t="s">
        <v>1694</v>
      </c>
      <c r="E227" s="824" t="s">
        <v>1091</v>
      </c>
      <c r="F227" s="822" t="s">
        <v>1079</v>
      </c>
      <c r="G227" s="822" t="s">
        <v>1112</v>
      </c>
      <c r="H227" s="822" t="s">
        <v>329</v>
      </c>
      <c r="I227" s="822" t="s">
        <v>1113</v>
      </c>
      <c r="J227" s="822" t="s">
        <v>1114</v>
      </c>
      <c r="K227" s="822" t="s">
        <v>1115</v>
      </c>
      <c r="L227" s="825">
        <v>97.96</v>
      </c>
      <c r="M227" s="825">
        <v>293.88</v>
      </c>
      <c r="N227" s="822">
        <v>3</v>
      </c>
      <c r="O227" s="826">
        <v>2</v>
      </c>
      <c r="P227" s="825">
        <v>293.88</v>
      </c>
      <c r="Q227" s="827">
        <v>1</v>
      </c>
      <c r="R227" s="822">
        <v>3</v>
      </c>
      <c r="S227" s="827">
        <v>1</v>
      </c>
      <c r="T227" s="826">
        <v>2</v>
      </c>
      <c r="U227" s="828">
        <v>1</v>
      </c>
    </row>
    <row r="228" spans="1:21" ht="14.45" customHeight="1" x14ac:dyDescent="0.2">
      <c r="A228" s="821">
        <v>9</v>
      </c>
      <c r="B228" s="822" t="s">
        <v>1078</v>
      </c>
      <c r="C228" s="822" t="s">
        <v>1085</v>
      </c>
      <c r="D228" s="823" t="s">
        <v>1694</v>
      </c>
      <c r="E228" s="824" t="s">
        <v>1091</v>
      </c>
      <c r="F228" s="822" t="s">
        <v>1079</v>
      </c>
      <c r="G228" s="822" t="s">
        <v>1116</v>
      </c>
      <c r="H228" s="822" t="s">
        <v>696</v>
      </c>
      <c r="I228" s="822" t="s">
        <v>1538</v>
      </c>
      <c r="J228" s="822" t="s">
        <v>1539</v>
      </c>
      <c r="K228" s="822" t="s">
        <v>1119</v>
      </c>
      <c r="L228" s="825">
        <v>84.21</v>
      </c>
      <c r="M228" s="825">
        <v>168.42</v>
      </c>
      <c r="N228" s="822">
        <v>2</v>
      </c>
      <c r="O228" s="826">
        <v>1</v>
      </c>
      <c r="P228" s="825">
        <v>168.42</v>
      </c>
      <c r="Q228" s="827">
        <v>1</v>
      </c>
      <c r="R228" s="822">
        <v>2</v>
      </c>
      <c r="S228" s="827">
        <v>1</v>
      </c>
      <c r="T228" s="826">
        <v>1</v>
      </c>
      <c r="U228" s="828">
        <v>1</v>
      </c>
    </row>
    <row r="229" spans="1:21" ht="14.45" customHeight="1" x14ac:dyDescent="0.2">
      <c r="A229" s="821">
        <v>9</v>
      </c>
      <c r="B229" s="822" t="s">
        <v>1078</v>
      </c>
      <c r="C229" s="822" t="s">
        <v>1085</v>
      </c>
      <c r="D229" s="823" t="s">
        <v>1694</v>
      </c>
      <c r="E229" s="824" t="s">
        <v>1091</v>
      </c>
      <c r="F229" s="822" t="s">
        <v>1079</v>
      </c>
      <c r="G229" s="822" t="s">
        <v>1540</v>
      </c>
      <c r="H229" s="822" t="s">
        <v>329</v>
      </c>
      <c r="I229" s="822" t="s">
        <v>1541</v>
      </c>
      <c r="J229" s="822" t="s">
        <v>1542</v>
      </c>
      <c r="K229" s="822" t="s">
        <v>1543</v>
      </c>
      <c r="L229" s="825">
        <v>78.33</v>
      </c>
      <c r="M229" s="825">
        <v>156.66</v>
      </c>
      <c r="N229" s="822">
        <v>2</v>
      </c>
      <c r="O229" s="826">
        <v>1</v>
      </c>
      <c r="P229" s="825"/>
      <c r="Q229" s="827">
        <v>0</v>
      </c>
      <c r="R229" s="822"/>
      <c r="S229" s="827">
        <v>0</v>
      </c>
      <c r="T229" s="826"/>
      <c r="U229" s="828">
        <v>0</v>
      </c>
    </row>
    <row r="230" spans="1:21" ht="14.45" customHeight="1" x14ac:dyDescent="0.2">
      <c r="A230" s="821">
        <v>9</v>
      </c>
      <c r="B230" s="822" t="s">
        <v>1078</v>
      </c>
      <c r="C230" s="822" t="s">
        <v>1085</v>
      </c>
      <c r="D230" s="823" t="s">
        <v>1694</v>
      </c>
      <c r="E230" s="824" t="s">
        <v>1091</v>
      </c>
      <c r="F230" s="822" t="s">
        <v>1079</v>
      </c>
      <c r="G230" s="822" t="s">
        <v>1428</v>
      </c>
      <c r="H230" s="822" t="s">
        <v>696</v>
      </c>
      <c r="I230" s="822" t="s">
        <v>1429</v>
      </c>
      <c r="J230" s="822" t="s">
        <v>1430</v>
      </c>
      <c r="K230" s="822" t="s">
        <v>1380</v>
      </c>
      <c r="L230" s="825">
        <v>176.32</v>
      </c>
      <c r="M230" s="825">
        <v>176.32</v>
      </c>
      <c r="N230" s="822">
        <v>1</v>
      </c>
      <c r="O230" s="826">
        <v>1</v>
      </c>
      <c r="P230" s="825"/>
      <c r="Q230" s="827">
        <v>0</v>
      </c>
      <c r="R230" s="822"/>
      <c r="S230" s="827">
        <v>0</v>
      </c>
      <c r="T230" s="826"/>
      <c r="U230" s="828">
        <v>0</v>
      </c>
    </row>
    <row r="231" spans="1:21" ht="14.45" customHeight="1" x14ac:dyDescent="0.2">
      <c r="A231" s="821">
        <v>9</v>
      </c>
      <c r="B231" s="822" t="s">
        <v>1078</v>
      </c>
      <c r="C231" s="822" t="s">
        <v>1085</v>
      </c>
      <c r="D231" s="823" t="s">
        <v>1694</v>
      </c>
      <c r="E231" s="824" t="s">
        <v>1091</v>
      </c>
      <c r="F231" s="822" t="s">
        <v>1079</v>
      </c>
      <c r="G231" s="822" t="s">
        <v>1544</v>
      </c>
      <c r="H231" s="822" t="s">
        <v>329</v>
      </c>
      <c r="I231" s="822" t="s">
        <v>1545</v>
      </c>
      <c r="J231" s="822" t="s">
        <v>1546</v>
      </c>
      <c r="K231" s="822" t="s">
        <v>1547</v>
      </c>
      <c r="L231" s="825">
        <v>132</v>
      </c>
      <c r="M231" s="825">
        <v>396</v>
      </c>
      <c r="N231" s="822">
        <v>3</v>
      </c>
      <c r="O231" s="826">
        <v>1</v>
      </c>
      <c r="P231" s="825"/>
      <c r="Q231" s="827">
        <v>0</v>
      </c>
      <c r="R231" s="822"/>
      <c r="S231" s="827">
        <v>0</v>
      </c>
      <c r="T231" s="826"/>
      <c r="U231" s="828">
        <v>0</v>
      </c>
    </row>
    <row r="232" spans="1:21" ht="14.45" customHeight="1" x14ac:dyDescent="0.2">
      <c r="A232" s="821">
        <v>9</v>
      </c>
      <c r="B232" s="822" t="s">
        <v>1078</v>
      </c>
      <c r="C232" s="822" t="s">
        <v>1085</v>
      </c>
      <c r="D232" s="823" t="s">
        <v>1694</v>
      </c>
      <c r="E232" s="824" t="s">
        <v>1091</v>
      </c>
      <c r="F232" s="822" t="s">
        <v>1079</v>
      </c>
      <c r="G232" s="822" t="s">
        <v>1238</v>
      </c>
      <c r="H232" s="822" t="s">
        <v>329</v>
      </c>
      <c r="I232" s="822" t="s">
        <v>1242</v>
      </c>
      <c r="J232" s="822" t="s">
        <v>1240</v>
      </c>
      <c r="K232" s="822" t="s">
        <v>1243</v>
      </c>
      <c r="L232" s="825">
        <v>19.89</v>
      </c>
      <c r="M232" s="825">
        <v>59.67</v>
      </c>
      <c r="N232" s="822">
        <v>3</v>
      </c>
      <c r="O232" s="826">
        <v>1</v>
      </c>
      <c r="P232" s="825"/>
      <c r="Q232" s="827">
        <v>0</v>
      </c>
      <c r="R232" s="822"/>
      <c r="S232" s="827">
        <v>0</v>
      </c>
      <c r="T232" s="826"/>
      <c r="U232" s="828">
        <v>0</v>
      </c>
    </row>
    <row r="233" spans="1:21" ht="14.45" customHeight="1" x14ac:dyDescent="0.2">
      <c r="A233" s="821">
        <v>9</v>
      </c>
      <c r="B233" s="822" t="s">
        <v>1078</v>
      </c>
      <c r="C233" s="822" t="s">
        <v>1085</v>
      </c>
      <c r="D233" s="823" t="s">
        <v>1694</v>
      </c>
      <c r="E233" s="824" t="s">
        <v>1091</v>
      </c>
      <c r="F233" s="822" t="s">
        <v>1079</v>
      </c>
      <c r="G233" s="822" t="s">
        <v>1435</v>
      </c>
      <c r="H233" s="822" t="s">
        <v>696</v>
      </c>
      <c r="I233" s="822" t="s">
        <v>1548</v>
      </c>
      <c r="J233" s="822" t="s">
        <v>761</v>
      </c>
      <c r="K233" s="822" t="s">
        <v>1069</v>
      </c>
      <c r="L233" s="825">
        <v>120.15</v>
      </c>
      <c r="M233" s="825">
        <v>120.15</v>
      </c>
      <c r="N233" s="822">
        <v>1</v>
      </c>
      <c r="O233" s="826">
        <v>1</v>
      </c>
      <c r="P233" s="825">
        <v>120.15</v>
      </c>
      <c r="Q233" s="827">
        <v>1</v>
      </c>
      <c r="R233" s="822">
        <v>1</v>
      </c>
      <c r="S233" s="827">
        <v>1</v>
      </c>
      <c r="T233" s="826">
        <v>1</v>
      </c>
      <c r="U233" s="828">
        <v>1</v>
      </c>
    </row>
    <row r="234" spans="1:21" ht="14.45" customHeight="1" x14ac:dyDescent="0.2">
      <c r="A234" s="821">
        <v>9</v>
      </c>
      <c r="B234" s="822" t="s">
        <v>1078</v>
      </c>
      <c r="C234" s="822" t="s">
        <v>1085</v>
      </c>
      <c r="D234" s="823" t="s">
        <v>1694</v>
      </c>
      <c r="E234" s="824" t="s">
        <v>1091</v>
      </c>
      <c r="F234" s="822" t="s">
        <v>1079</v>
      </c>
      <c r="G234" s="822" t="s">
        <v>1143</v>
      </c>
      <c r="H234" s="822" t="s">
        <v>329</v>
      </c>
      <c r="I234" s="822" t="s">
        <v>1144</v>
      </c>
      <c r="J234" s="822" t="s">
        <v>652</v>
      </c>
      <c r="K234" s="822" t="s">
        <v>653</v>
      </c>
      <c r="L234" s="825">
        <v>105.63</v>
      </c>
      <c r="M234" s="825">
        <v>1267.56</v>
      </c>
      <c r="N234" s="822">
        <v>12</v>
      </c>
      <c r="O234" s="826">
        <v>6.5</v>
      </c>
      <c r="P234" s="825">
        <v>950.67</v>
      </c>
      <c r="Q234" s="827">
        <v>0.75</v>
      </c>
      <c r="R234" s="822">
        <v>9</v>
      </c>
      <c r="S234" s="827">
        <v>0.75</v>
      </c>
      <c r="T234" s="826">
        <v>4.5</v>
      </c>
      <c r="U234" s="828">
        <v>0.69230769230769229</v>
      </c>
    </row>
    <row r="235" spans="1:21" ht="14.45" customHeight="1" x14ac:dyDescent="0.2">
      <c r="A235" s="821">
        <v>9</v>
      </c>
      <c r="B235" s="822" t="s">
        <v>1078</v>
      </c>
      <c r="C235" s="822" t="s">
        <v>1085</v>
      </c>
      <c r="D235" s="823" t="s">
        <v>1694</v>
      </c>
      <c r="E235" s="824" t="s">
        <v>1091</v>
      </c>
      <c r="F235" s="822" t="s">
        <v>1079</v>
      </c>
      <c r="G235" s="822" t="s">
        <v>1549</v>
      </c>
      <c r="H235" s="822" t="s">
        <v>329</v>
      </c>
      <c r="I235" s="822" t="s">
        <v>1550</v>
      </c>
      <c r="J235" s="822" t="s">
        <v>1551</v>
      </c>
      <c r="K235" s="822" t="s">
        <v>1552</v>
      </c>
      <c r="L235" s="825">
        <v>98.89</v>
      </c>
      <c r="M235" s="825">
        <v>197.78</v>
      </c>
      <c r="N235" s="822">
        <v>2</v>
      </c>
      <c r="O235" s="826">
        <v>1</v>
      </c>
      <c r="P235" s="825"/>
      <c r="Q235" s="827">
        <v>0</v>
      </c>
      <c r="R235" s="822"/>
      <c r="S235" s="827">
        <v>0</v>
      </c>
      <c r="T235" s="826"/>
      <c r="U235" s="828">
        <v>0</v>
      </c>
    </row>
    <row r="236" spans="1:21" ht="14.45" customHeight="1" x14ac:dyDescent="0.2">
      <c r="A236" s="821">
        <v>9</v>
      </c>
      <c r="B236" s="822" t="s">
        <v>1078</v>
      </c>
      <c r="C236" s="822" t="s">
        <v>1085</v>
      </c>
      <c r="D236" s="823" t="s">
        <v>1694</v>
      </c>
      <c r="E236" s="824" t="s">
        <v>1091</v>
      </c>
      <c r="F236" s="822" t="s">
        <v>1079</v>
      </c>
      <c r="G236" s="822" t="s">
        <v>1149</v>
      </c>
      <c r="H236" s="822" t="s">
        <v>329</v>
      </c>
      <c r="I236" s="822" t="s">
        <v>1553</v>
      </c>
      <c r="J236" s="822" t="s">
        <v>676</v>
      </c>
      <c r="K236" s="822" t="s">
        <v>1554</v>
      </c>
      <c r="L236" s="825">
        <v>49.04</v>
      </c>
      <c r="M236" s="825">
        <v>735.6</v>
      </c>
      <c r="N236" s="822">
        <v>15</v>
      </c>
      <c r="O236" s="826">
        <v>8</v>
      </c>
      <c r="P236" s="825">
        <v>539.44000000000005</v>
      </c>
      <c r="Q236" s="827">
        <v>0.73333333333333339</v>
      </c>
      <c r="R236" s="822">
        <v>11</v>
      </c>
      <c r="S236" s="827">
        <v>0.73333333333333328</v>
      </c>
      <c r="T236" s="826">
        <v>5.5</v>
      </c>
      <c r="U236" s="828">
        <v>0.6875</v>
      </c>
    </row>
    <row r="237" spans="1:21" ht="14.45" customHeight="1" x14ac:dyDescent="0.2">
      <c r="A237" s="821">
        <v>9</v>
      </c>
      <c r="B237" s="822" t="s">
        <v>1078</v>
      </c>
      <c r="C237" s="822" t="s">
        <v>1085</v>
      </c>
      <c r="D237" s="823" t="s">
        <v>1694</v>
      </c>
      <c r="E237" s="824" t="s">
        <v>1091</v>
      </c>
      <c r="F237" s="822" t="s">
        <v>1079</v>
      </c>
      <c r="G237" s="822" t="s">
        <v>1555</v>
      </c>
      <c r="H237" s="822" t="s">
        <v>329</v>
      </c>
      <c r="I237" s="822" t="s">
        <v>1556</v>
      </c>
      <c r="J237" s="822" t="s">
        <v>1557</v>
      </c>
      <c r="K237" s="822" t="s">
        <v>1558</v>
      </c>
      <c r="L237" s="825">
        <v>25.53</v>
      </c>
      <c r="M237" s="825">
        <v>25.53</v>
      </c>
      <c r="N237" s="822">
        <v>1</v>
      </c>
      <c r="O237" s="826">
        <v>1</v>
      </c>
      <c r="P237" s="825">
        <v>25.53</v>
      </c>
      <c r="Q237" s="827">
        <v>1</v>
      </c>
      <c r="R237" s="822">
        <v>1</v>
      </c>
      <c r="S237" s="827">
        <v>1</v>
      </c>
      <c r="T237" s="826">
        <v>1</v>
      </c>
      <c r="U237" s="828">
        <v>1</v>
      </c>
    </row>
    <row r="238" spans="1:21" ht="14.45" customHeight="1" x14ac:dyDescent="0.2">
      <c r="A238" s="821">
        <v>9</v>
      </c>
      <c r="B238" s="822" t="s">
        <v>1078</v>
      </c>
      <c r="C238" s="822" t="s">
        <v>1085</v>
      </c>
      <c r="D238" s="823" t="s">
        <v>1694</v>
      </c>
      <c r="E238" s="824" t="s">
        <v>1091</v>
      </c>
      <c r="F238" s="822" t="s">
        <v>1079</v>
      </c>
      <c r="G238" s="822" t="s">
        <v>1273</v>
      </c>
      <c r="H238" s="822" t="s">
        <v>329</v>
      </c>
      <c r="I238" s="822" t="s">
        <v>1274</v>
      </c>
      <c r="J238" s="822" t="s">
        <v>832</v>
      </c>
      <c r="K238" s="822" t="s">
        <v>1275</v>
      </c>
      <c r="L238" s="825">
        <v>36.54</v>
      </c>
      <c r="M238" s="825">
        <v>548.09999999999991</v>
      </c>
      <c r="N238" s="822">
        <v>15</v>
      </c>
      <c r="O238" s="826">
        <v>13</v>
      </c>
      <c r="P238" s="825">
        <v>292.32</v>
      </c>
      <c r="Q238" s="827">
        <v>0.53333333333333344</v>
      </c>
      <c r="R238" s="822">
        <v>8</v>
      </c>
      <c r="S238" s="827">
        <v>0.53333333333333333</v>
      </c>
      <c r="T238" s="826">
        <v>7</v>
      </c>
      <c r="U238" s="828">
        <v>0.53846153846153844</v>
      </c>
    </row>
    <row r="239" spans="1:21" ht="14.45" customHeight="1" x14ac:dyDescent="0.2">
      <c r="A239" s="821">
        <v>9</v>
      </c>
      <c r="B239" s="822" t="s">
        <v>1078</v>
      </c>
      <c r="C239" s="822" t="s">
        <v>1085</v>
      </c>
      <c r="D239" s="823" t="s">
        <v>1694</v>
      </c>
      <c r="E239" s="824" t="s">
        <v>1091</v>
      </c>
      <c r="F239" s="822" t="s">
        <v>1079</v>
      </c>
      <c r="G239" s="822" t="s">
        <v>1559</v>
      </c>
      <c r="H239" s="822" t="s">
        <v>329</v>
      </c>
      <c r="I239" s="822" t="s">
        <v>1560</v>
      </c>
      <c r="J239" s="822" t="s">
        <v>1561</v>
      </c>
      <c r="K239" s="822" t="s">
        <v>1562</v>
      </c>
      <c r="L239" s="825">
        <v>131.02000000000001</v>
      </c>
      <c r="M239" s="825">
        <v>786.12000000000012</v>
      </c>
      <c r="N239" s="822">
        <v>6</v>
      </c>
      <c r="O239" s="826">
        <v>1</v>
      </c>
      <c r="P239" s="825"/>
      <c r="Q239" s="827">
        <v>0</v>
      </c>
      <c r="R239" s="822"/>
      <c r="S239" s="827">
        <v>0</v>
      </c>
      <c r="T239" s="826"/>
      <c r="U239" s="828">
        <v>0</v>
      </c>
    </row>
    <row r="240" spans="1:21" ht="14.45" customHeight="1" x14ac:dyDescent="0.2">
      <c r="A240" s="821">
        <v>9</v>
      </c>
      <c r="B240" s="822" t="s">
        <v>1078</v>
      </c>
      <c r="C240" s="822" t="s">
        <v>1085</v>
      </c>
      <c r="D240" s="823" t="s">
        <v>1694</v>
      </c>
      <c r="E240" s="824" t="s">
        <v>1091</v>
      </c>
      <c r="F240" s="822" t="s">
        <v>1079</v>
      </c>
      <c r="G240" s="822" t="s">
        <v>1171</v>
      </c>
      <c r="H240" s="822" t="s">
        <v>329</v>
      </c>
      <c r="I240" s="822" t="s">
        <v>1385</v>
      </c>
      <c r="J240" s="822" t="s">
        <v>1386</v>
      </c>
      <c r="K240" s="822" t="s">
        <v>1387</v>
      </c>
      <c r="L240" s="825">
        <v>141.25</v>
      </c>
      <c r="M240" s="825">
        <v>565</v>
      </c>
      <c r="N240" s="822">
        <v>4</v>
      </c>
      <c r="O240" s="826">
        <v>1</v>
      </c>
      <c r="P240" s="825"/>
      <c r="Q240" s="827">
        <v>0</v>
      </c>
      <c r="R240" s="822"/>
      <c r="S240" s="827">
        <v>0</v>
      </c>
      <c r="T240" s="826"/>
      <c r="U240" s="828">
        <v>0</v>
      </c>
    </row>
    <row r="241" spans="1:21" ht="14.45" customHeight="1" x14ac:dyDescent="0.2">
      <c r="A241" s="821">
        <v>9</v>
      </c>
      <c r="B241" s="822" t="s">
        <v>1078</v>
      </c>
      <c r="C241" s="822" t="s">
        <v>1085</v>
      </c>
      <c r="D241" s="823" t="s">
        <v>1694</v>
      </c>
      <c r="E241" s="824" t="s">
        <v>1091</v>
      </c>
      <c r="F241" s="822" t="s">
        <v>1079</v>
      </c>
      <c r="G241" s="822" t="s">
        <v>1171</v>
      </c>
      <c r="H241" s="822" t="s">
        <v>696</v>
      </c>
      <c r="I241" s="822" t="s">
        <v>1172</v>
      </c>
      <c r="J241" s="822" t="s">
        <v>1173</v>
      </c>
      <c r="K241" s="822" t="s">
        <v>1174</v>
      </c>
      <c r="L241" s="825">
        <v>141.25</v>
      </c>
      <c r="M241" s="825">
        <v>706.25</v>
      </c>
      <c r="N241" s="822">
        <v>5</v>
      </c>
      <c r="O241" s="826">
        <v>2.5</v>
      </c>
      <c r="P241" s="825">
        <v>423.75</v>
      </c>
      <c r="Q241" s="827">
        <v>0.6</v>
      </c>
      <c r="R241" s="822">
        <v>3</v>
      </c>
      <c r="S241" s="827">
        <v>0.6</v>
      </c>
      <c r="T241" s="826">
        <v>2</v>
      </c>
      <c r="U241" s="828">
        <v>0.8</v>
      </c>
    </row>
    <row r="242" spans="1:21" ht="14.45" customHeight="1" x14ac:dyDescent="0.2">
      <c r="A242" s="821">
        <v>9</v>
      </c>
      <c r="B242" s="822" t="s">
        <v>1078</v>
      </c>
      <c r="C242" s="822" t="s">
        <v>1085</v>
      </c>
      <c r="D242" s="823" t="s">
        <v>1694</v>
      </c>
      <c r="E242" s="824" t="s">
        <v>1091</v>
      </c>
      <c r="F242" s="822" t="s">
        <v>1079</v>
      </c>
      <c r="G242" s="822" t="s">
        <v>1563</v>
      </c>
      <c r="H242" s="822" t="s">
        <v>329</v>
      </c>
      <c r="I242" s="822" t="s">
        <v>1564</v>
      </c>
      <c r="J242" s="822" t="s">
        <v>1565</v>
      </c>
      <c r="K242" s="822" t="s">
        <v>1566</v>
      </c>
      <c r="L242" s="825">
        <v>97.76</v>
      </c>
      <c r="M242" s="825">
        <v>195.52</v>
      </c>
      <c r="N242" s="822">
        <v>2</v>
      </c>
      <c r="O242" s="826">
        <v>1</v>
      </c>
      <c r="P242" s="825"/>
      <c r="Q242" s="827">
        <v>0</v>
      </c>
      <c r="R242" s="822"/>
      <c r="S242" s="827">
        <v>0</v>
      </c>
      <c r="T242" s="826"/>
      <c r="U242" s="828">
        <v>0</v>
      </c>
    </row>
    <row r="243" spans="1:21" ht="14.45" customHeight="1" x14ac:dyDescent="0.2">
      <c r="A243" s="821">
        <v>9</v>
      </c>
      <c r="B243" s="822" t="s">
        <v>1078</v>
      </c>
      <c r="C243" s="822" t="s">
        <v>1085</v>
      </c>
      <c r="D243" s="823" t="s">
        <v>1694</v>
      </c>
      <c r="E243" s="824" t="s">
        <v>1091</v>
      </c>
      <c r="F243" s="822" t="s">
        <v>1079</v>
      </c>
      <c r="G243" s="822" t="s">
        <v>1440</v>
      </c>
      <c r="H243" s="822" t="s">
        <v>329</v>
      </c>
      <c r="I243" s="822" t="s">
        <v>1567</v>
      </c>
      <c r="J243" s="822" t="s">
        <v>1568</v>
      </c>
      <c r="K243" s="822" t="s">
        <v>1569</v>
      </c>
      <c r="L243" s="825">
        <v>127.91</v>
      </c>
      <c r="M243" s="825">
        <v>127.91</v>
      </c>
      <c r="N243" s="822">
        <v>1</v>
      </c>
      <c r="O243" s="826">
        <v>1</v>
      </c>
      <c r="P243" s="825"/>
      <c r="Q243" s="827">
        <v>0</v>
      </c>
      <c r="R243" s="822"/>
      <c r="S243" s="827">
        <v>0</v>
      </c>
      <c r="T243" s="826"/>
      <c r="U243" s="828">
        <v>0</v>
      </c>
    </row>
    <row r="244" spans="1:21" ht="14.45" customHeight="1" x14ac:dyDescent="0.2">
      <c r="A244" s="821">
        <v>9</v>
      </c>
      <c r="B244" s="822" t="s">
        <v>1078</v>
      </c>
      <c r="C244" s="822" t="s">
        <v>1085</v>
      </c>
      <c r="D244" s="823" t="s">
        <v>1694</v>
      </c>
      <c r="E244" s="824" t="s">
        <v>1091</v>
      </c>
      <c r="F244" s="822" t="s">
        <v>1079</v>
      </c>
      <c r="G244" s="822" t="s">
        <v>1186</v>
      </c>
      <c r="H244" s="822" t="s">
        <v>696</v>
      </c>
      <c r="I244" s="822" t="s">
        <v>1187</v>
      </c>
      <c r="J244" s="822" t="s">
        <v>1188</v>
      </c>
      <c r="K244" s="822" t="s">
        <v>1189</v>
      </c>
      <c r="L244" s="825">
        <v>87.67</v>
      </c>
      <c r="M244" s="825">
        <v>526.02</v>
      </c>
      <c r="N244" s="822">
        <v>6</v>
      </c>
      <c r="O244" s="826">
        <v>2</v>
      </c>
      <c r="P244" s="825"/>
      <c r="Q244" s="827">
        <v>0</v>
      </c>
      <c r="R244" s="822"/>
      <c r="S244" s="827">
        <v>0</v>
      </c>
      <c r="T244" s="826"/>
      <c r="U244" s="828">
        <v>0</v>
      </c>
    </row>
    <row r="245" spans="1:21" ht="14.45" customHeight="1" x14ac:dyDescent="0.2">
      <c r="A245" s="821">
        <v>9</v>
      </c>
      <c r="B245" s="822" t="s">
        <v>1078</v>
      </c>
      <c r="C245" s="822" t="s">
        <v>1085</v>
      </c>
      <c r="D245" s="823" t="s">
        <v>1694</v>
      </c>
      <c r="E245" s="824" t="s">
        <v>1091</v>
      </c>
      <c r="F245" s="822" t="s">
        <v>1079</v>
      </c>
      <c r="G245" s="822" t="s">
        <v>1398</v>
      </c>
      <c r="H245" s="822" t="s">
        <v>329</v>
      </c>
      <c r="I245" s="822" t="s">
        <v>1570</v>
      </c>
      <c r="J245" s="822" t="s">
        <v>1400</v>
      </c>
      <c r="K245" s="822" t="s">
        <v>1571</v>
      </c>
      <c r="L245" s="825">
        <v>42.54</v>
      </c>
      <c r="M245" s="825">
        <v>127.62</v>
      </c>
      <c r="N245" s="822">
        <v>3</v>
      </c>
      <c r="O245" s="826">
        <v>1</v>
      </c>
      <c r="P245" s="825"/>
      <c r="Q245" s="827">
        <v>0</v>
      </c>
      <c r="R245" s="822"/>
      <c r="S245" s="827">
        <v>0</v>
      </c>
      <c r="T245" s="826"/>
      <c r="U245" s="828">
        <v>0</v>
      </c>
    </row>
    <row r="246" spans="1:21" ht="14.45" customHeight="1" x14ac:dyDescent="0.2">
      <c r="A246" s="821">
        <v>9</v>
      </c>
      <c r="B246" s="822" t="s">
        <v>1078</v>
      </c>
      <c r="C246" s="822" t="s">
        <v>1085</v>
      </c>
      <c r="D246" s="823" t="s">
        <v>1694</v>
      </c>
      <c r="E246" s="824" t="s">
        <v>1091</v>
      </c>
      <c r="F246" s="822" t="s">
        <v>1079</v>
      </c>
      <c r="G246" s="822" t="s">
        <v>1398</v>
      </c>
      <c r="H246" s="822" t="s">
        <v>329</v>
      </c>
      <c r="I246" s="822" t="s">
        <v>1572</v>
      </c>
      <c r="J246" s="822" t="s">
        <v>1573</v>
      </c>
      <c r="K246" s="822" t="s">
        <v>1574</v>
      </c>
      <c r="L246" s="825">
        <v>59.56</v>
      </c>
      <c r="M246" s="825">
        <v>59.56</v>
      </c>
      <c r="N246" s="822">
        <v>1</v>
      </c>
      <c r="O246" s="826">
        <v>1</v>
      </c>
      <c r="P246" s="825"/>
      <c r="Q246" s="827">
        <v>0</v>
      </c>
      <c r="R246" s="822"/>
      <c r="S246" s="827">
        <v>0</v>
      </c>
      <c r="T246" s="826"/>
      <c r="U246" s="828">
        <v>0</v>
      </c>
    </row>
    <row r="247" spans="1:21" ht="14.45" customHeight="1" x14ac:dyDescent="0.2">
      <c r="A247" s="821">
        <v>9</v>
      </c>
      <c r="B247" s="822" t="s">
        <v>1078</v>
      </c>
      <c r="C247" s="822" t="s">
        <v>1085</v>
      </c>
      <c r="D247" s="823" t="s">
        <v>1694</v>
      </c>
      <c r="E247" s="824" t="s">
        <v>1091</v>
      </c>
      <c r="F247" s="822" t="s">
        <v>1079</v>
      </c>
      <c r="G247" s="822" t="s">
        <v>1398</v>
      </c>
      <c r="H247" s="822" t="s">
        <v>329</v>
      </c>
      <c r="I247" s="822" t="s">
        <v>1575</v>
      </c>
      <c r="J247" s="822" t="s">
        <v>1573</v>
      </c>
      <c r="K247" s="822" t="s">
        <v>1574</v>
      </c>
      <c r="L247" s="825">
        <v>59.56</v>
      </c>
      <c r="M247" s="825">
        <v>119.12</v>
      </c>
      <c r="N247" s="822">
        <v>2</v>
      </c>
      <c r="O247" s="826">
        <v>1</v>
      </c>
      <c r="P247" s="825">
        <v>119.12</v>
      </c>
      <c r="Q247" s="827">
        <v>1</v>
      </c>
      <c r="R247" s="822">
        <v>2</v>
      </c>
      <c r="S247" s="827">
        <v>1</v>
      </c>
      <c r="T247" s="826">
        <v>1</v>
      </c>
      <c r="U247" s="828">
        <v>1</v>
      </c>
    </row>
    <row r="248" spans="1:21" ht="14.45" customHeight="1" x14ac:dyDescent="0.2">
      <c r="A248" s="821">
        <v>9</v>
      </c>
      <c r="B248" s="822" t="s">
        <v>1078</v>
      </c>
      <c r="C248" s="822" t="s">
        <v>1085</v>
      </c>
      <c r="D248" s="823" t="s">
        <v>1694</v>
      </c>
      <c r="E248" s="824" t="s">
        <v>1091</v>
      </c>
      <c r="F248" s="822" t="s">
        <v>1079</v>
      </c>
      <c r="G248" s="822" t="s">
        <v>1576</v>
      </c>
      <c r="H248" s="822" t="s">
        <v>329</v>
      </c>
      <c r="I248" s="822" t="s">
        <v>1577</v>
      </c>
      <c r="J248" s="822" t="s">
        <v>1578</v>
      </c>
      <c r="K248" s="822" t="s">
        <v>1579</v>
      </c>
      <c r="L248" s="825">
        <v>60.39</v>
      </c>
      <c r="M248" s="825">
        <v>181.17000000000002</v>
      </c>
      <c r="N248" s="822">
        <v>3</v>
      </c>
      <c r="O248" s="826">
        <v>1</v>
      </c>
      <c r="P248" s="825">
        <v>181.17000000000002</v>
      </c>
      <c r="Q248" s="827">
        <v>1</v>
      </c>
      <c r="R248" s="822">
        <v>3</v>
      </c>
      <c r="S248" s="827">
        <v>1</v>
      </c>
      <c r="T248" s="826">
        <v>1</v>
      </c>
      <c r="U248" s="828">
        <v>1</v>
      </c>
    </row>
    <row r="249" spans="1:21" ht="14.45" customHeight="1" x14ac:dyDescent="0.2">
      <c r="A249" s="821">
        <v>9</v>
      </c>
      <c r="B249" s="822" t="s">
        <v>1078</v>
      </c>
      <c r="C249" s="822" t="s">
        <v>1085</v>
      </c>
      <c r="D249" s="823" t="s">
        <v>1694</v>
      </c>
      <c r="E249" s="824" t="s">
        <v>1091</v>
      </c>
      <c r="F249" s="822" t="s">
        <v>1079</v>
      </c>
      <c r="G249" s="822" t="s">
        <v>1580</v>
      </c>
      <c r="H249" s="822" t="s">
        <v>329</v>
      </c>
      <c r="I249" s="822" t="s">
        <v>1581</v>
      </c>
      <c r="J249" s="822" t="s">
        <v>1582</v>
      </c>
      <c r="K249" s="822" t="s">
        <v>1583</v>
      </c>
      <c r="L249" s="825">
        <v>98.98</v>
      </c>
      <c r="M249" s="825">
        <v>197.96</v>
      </c>
      <c r="N249" s="822">
        <v>2</v>
      </c>
      <c r="O249" s="826">
        <v>1</v>
      </c>
      <c r="P249" s="825"/>
      <c r="Q249" s="827">
        <v>0</v>
      </c>
      <c r="R249" s="822"/>
      <c r="S249" s="827">
        <v>0</v>
      </c>
      <c r="T249" s="826"/>
      <c r="U249" s="828">
        <v>0</v>
      </c>
    </row>
    <row r="250" spans="1:21" ht="14.45" customHeight="1" x14ac:dyDescent="0.2">
      <c r="A250" s="821">
        <v>9</v>
      </c>
      <c r="B250" s="822" t="s">
        <v>1078</v>
      </c>
      <c r="C250" s="822" t="s">
        <v>1085</v>
      </c>
      <c r="D250" s="823" t="s">
        <v>1694</v>
      </c>
      <c r="E250" s="824" t="s">
        <v>1091</v>
      </c>
      <c r="F250" s="822" t="s">
        <v>1079</v>
      </c>
      <c r="G250" s="822" t="s">
        <v>1199</v>
      </c>
      <c r="H250" s="822" t="s">
        <v>329</v>
      </c>
      <c r="I250" s="822" t="s">
        <v>1584</v>
      </c>
      <c r="J250" s="822" t="s">
        <v>1585</v>
      </c>
      <c r="K250" s="822" t="s">
        <v>1202</v>
      </c>
      <c r="L250" s="825">
        <v>177.92</v>
      </c>
      <c r="M250" s="825">
        <v>533.76</v>
      </c>
      <c r="N250" s="822">
        <v>3</v>
      </c>
      <c r="O250" s="826">
        <v>1</v>
      </c>
      <c r="P250" s="825"/>
      <c r="Q250" s="827">
        <v>0</v>
      </c>
      <c r="R250" s="822"/>
      <c r="S250" s="827">
        <v>0</v>
      </c>
      <c r="T250" s="826"/>
      <c r="U250" s="828">
        <v>0</v>
      </c>
    </row>
    <row r="251" spans="1:21" ht="14.45" customHeight="1" x14ac:dyDescent="0.2">
      <c r="A251" s="821">
        <v>9</v>
      </c>
      <c r="B251" s="822" t="s">
        <v>1078</v>
      </c>
      <c r="C251" s="822" t="s">
        <v>1085</v>
      </c>
      <c r="D251" s="823" t="s">
        <v>1694</v>
      </c>
      <c r="E251" s="824" t="s">
        <v>1091</v>
      </c>
      <c r="F251" s="822" t="s">
        <v>1079</v>
      </c>
      <c r="G251" s="822" t="s">
        <v>1199</v>
      </c>
      <c r="H251" s="822" t="s">
        <v>329</v>
      </c>
      <c r="I251" s="822" t="s">
        <v>1586</v>
      </c>
      <c r="J251" s="822" t="s">
        <v>1585</v>
      </c>
      <c r="K251" s="822" t="s">
        <v>1587</v>
      </c>
      <c r="L251" s="825">
        <v>387.73</v>
      </c>
      <c r="M251" s="825">
        <v>387.73</v>
      </c>
      <c r="N251" s="822">
        <v>1</v>
      </c>
      <c r="O251" s="826">
        <v>1</v>
      </c>
      <c r="P251" s="825"/>
      <c r="Q251" s="827">
        <v>0</v>
      </c>
      <c r="R251" s="822"/>
      <c r="S251" s="827">
        <v>0</v>
      </c>
      <c r="T251" s="826"/>
      <c r="U251" s="828">
        <v>0</v>
      </c>
    </row>
    <row r="252" spans="1:21" ht="14.45" customHeight="1" x14ac:dyDescent="0.2">
      <c r="A252" s="821">
        <v>9</v>
      </c>
      <c r="B252" s="822" t="s">
        <v>1078</v>
      </c>
      <c r="C252" s="822" t="s">
        <v>1085</v>
      </c>
      <c r="D252" s="823" t="s">
        <v>1694</v>
      </c>
      <c r="E252" s="824" t="s">
        <v>1091</v>
      </c>
      <c r="F252" s="822" t="s">
        <v>1079</v>
      </c>
      <c r="G252" s="822" t="s">
        <v>1588</v>
      </c>
      <c r="H252" s="822" t="s">
        <v>696</v>
      </c>
      <c r="I252" s="822" t="s">
        <v>1589</v>
      </c>
      <c r="J252" s="822" t="s">
        <v>1590</v>
      </c>
      <c r="K252" s="822" t="s">
        <v>1591</v>
      </c>
      <c r="L252" s="825">
        <v>0</v>
      </c>
      <c r="M252" s="825">
        <v>0</v>
      </c>
      <c r="N252" s="822">
        <v>1</v>
      </c>
      <c r="O252" s="826">
        <v>1</v>
      </c>
      <c r="P252" s="825"/>
      <c r="Q252" s="827"/>
      <c r="R252" s="822"/>
      <c r="S252" s="827">
        <v>0</v>
      </c>
      <c r="T252" s="826"/>
      <c r="U252" s="828">
        <v>0</v>
      </c>
    </row>
    <row r="253" spans="1:21" ht="14.45" customHeight="1" x14ac:dyDescent="0.2">
      <c r="A253" s="821">
        <v>9</v>
      </c>
      <c r="B253" s="822" t="s">
        <v>1078</v>
      </c>
      <c r="C253" s="822" t="s">
        <v>1085</v>
      </c>
      <c r="D253" s="823" t="s">
        <v>1694</v>
      </c>
      <c r="E253" s="824" t="s">
        <v>1091</v>
      </c>
      <c r="F253" s="822" t="s">
        <v>1079</v>
      </c>
      <c r="G253" s="822" t="s">
        <v>1592</v>
      </c>
      <c r="H253" s="822" t="s">
        <v>329</v>
      </c>
      <c r="I253" s="822" t="s">
        <v>1593</v>
      </c>
      <c r="J253" s="822" t="s">
        <v>1594</v>
      </c>
      <c r="K253" s="822" t="s">
        <v>1595</v>
      </c>
      <c r="L253" s="825">
        <v>656.92</v>
      </c>
      <c r="M253" s="825">
        <v>3941.5199999999995</v>
      </c>
      <c r="N253" s="822">
        <v>6</v>
      </c>
      <c r="O253" s="826">
        <v>2</v>
      </c>
      <c r="P253" s="825"/>
      <c r="Q253" s="827">
        <v>0</v>
      </c>
      <c r="R253" s="822"/>
      <c r="S253" s="827">
        <v>0</v>
      </c>
      <c r="T253" s="826"/>
      <c r="U253" s="828">
        <v>0</v>
      </c>
    </row>
    <row r="254" spans="1:21" ht="14.45" customHeight="1" x14ac:dyDescent="0.2">
      <c r="A254" s="821">
        <v>9</v>
      </c>
      <c r="B254" s="822" t="s">
        <v>1078</v>
      </c>
      <c r="C254" s="822" t="s">
        <v>1085</v>
      </c>
      <c r="D254" s="823" t="s">
        <v>1694</v>
      </c>
      <c r="E254" s="824" t="s">
        <v>1091</v>
      </c>
      <c r="F254" s="822" t="s">
        <v>1079</v>
      </c>
      <c r="G254" s="822" t="s">
        <v>1596</v>
      </c>
      <c r="H254" s="822" t="s">
        <v>329</v>
      </c>
      <c r="I254" s="822" t="s">
        <v>1597</v>
      </c>
      <c r="J254" s="822" t="s">
        <v>1598</v>
      </c>
      <c r="K254" s="822" t="s">
        <v>1599</v>
      </c>
      <c r="L254" s="825">
        <v>239.79</v>
      </c>
      <c r="M254" s="825">
        <v>239.79</v>
      </c>
      <c r="N254" s="822">
        <v>1</v>
      </c>
      <c r="O254" s="826">
        <v>1</v>
      </c>
      <c r="P254" s="825">
        <v>239.79</v>
      </c>
      <c r="Q254" s="827">
        <v>1</v>
      </c>
      <c r="R254" s="822">
        <v>1</v>
      </c>
      <c r="S254" s="827">
        <v>1</v>
      </c>
      <c r="T254" s="826">
        <v>1</v>
      </c>
      <c r="U254" s="828">
        <v>1</v>
      </c>
    </row>
    <row r="255" spans="1:21" ht="14.45" customHeight="1" x14ac:dyDescent="0.2">
      <c r="A255" s="821">
        <v>9</v>
      </c>
      <c r="B255" s="822" t="s">
        <v>1078</v>
      </c>
      <c r="C255" s="822" t="s">
        <v>1085</v>
      </c>
      <c r="D255" s="823" t="s">
        <v>1694</v>
      </c>
      <c r="E255" s="824" t="s">
        <v>1091</v>
      </c>
      <c r="F255" s="822" t="s">
        <v>1079</v>
      </c>
      <c r="G255" s="822" t="s">
        <v>1206</v>
      </c>
      <c r="H255" s="822" t="s">
        <v>696</v>
      </c>
      <c r="I255" s="822" t="s">
        <v>1207</v>
      </c>
      <c r="J255" s="822" t="s">
        <v>1208</v>
      </c>
      <c r="K255" s="822" t="s">
        <v>1209</v>
      </c>
      <c r="L255" s="825">
        <v>149.52000000000001</v>
      </c>
      <c r="M255" s="825">
        <v>149.52000000000001</v>
      </c>
      <c r="N255" s="822">
        <v>1</v>
      </c>
      <c r="O255" s="826">
        <v>1</v>
      </c>
      <c r="P255" s="825">
        <v>149.52000000000001</v>
      </c>
      <c r="Q255" s="827">
        <v>1</v>
      </c>
      <c r="R255" s="822">
        <v>1</v>
      </c>
      <c r="S255" s="827">
        <v>1</v>
      </c>
      <c r="T255" s="826">
        <v>1</v>
      </c>
      <c r="U255" s="828">
        <v>1</v>
      </c>
    </row>
    <row r="256" spans="1:21" ht="14.45" customHeight="1" x14ac:dyDescent="0.2">
      <c r="A256" s="821">
        <v>9</v>
      </c>
      <c r="B256" s="822" t="s">
        <v>1078</v>
      </c>
      <c r="C256" s="822" t="s">
        <v>1085</v>
      </c>
      <c r="D256" s="823" t="s">
        <v>1694</v>
      </c>
      <c r="E256" s="824" t="s">
        <v>1091</v>
      </c>
      <c r="F256" s="822" t="s">
        <v>1079</v>
      </c>
      <c r="G256" s="822" t="s">
        <v>1210</v>
      </c>
      <c r="H256" s="822" t="s">
        <v>329</v>
      </c>
      <c r="I256" s="822" t="s">
        <v>1337</v>
      </c>
      <c r="J256" s="822" t="s">
        <v>1338</v>
      </c>
      <c r="K256" s="822" t="s">
        <v>1339</v>
      </c>
      <c r="L256" s="825">
        <v>2844.97</v>
      </c>
      <c r="M256" s="825">
        <v>17069.82</v>
      </c>
      <c r="N256" s="822">
        <v>6</v>
      </c>
      <c r="O256" s="826">
        <v>1</v>
      </c>
      <c r="P256" s="825">
        <v>17069.82</v>
      </c>
      <c r="Q256" s="827">
        <v>1</v>
      </c>
      <c r="R256" s="822">
        <v>6</v>
      </c>
      <c r="S256" s="827">
        <v>1</v>
      </c>
      <c r="T256" s="826">
        <v>1</v>
      </c>
      <c r="U256" s="828">
        <v>1</v>
      </c>
    </row>
    <row r="257" spans="1:21" ht="14.45" customHeight="1" x14ac:dyDescent="0.2">
      <c r="A257" s="821">
        <v>9</v>
      </c>
      <c r="B257" s="822" t="s">
        <v>1078</v>
      </c>
      <c r="C257" s="822" t="s">
        <v>1085</v>
      </c>
      <c r="D257" s="823" t="s">
        <v>1694</v>
      </c>
      <c r="E257" s="824" t="s">
        <v>1091</v>
      </c>
      <c r="F257" s="822" t="s">
        <v>1079</v>
      </c>
      <c r="G257" s="822" t="s">
        <v>1210</v>
      </c>
      <c r="H257" s="822" t="s">
        <v>329</v>
      </c>
      <c r="I257" s="822" t="s">
        <v>1211</v>
      </c>
      <c r="J257" s="822" t="s">
        <v>1212</v>
      </c>
      <c r="K257" s="822" t="s">
        <v>1213</v>
      </c>
      <c r="L257" s="825">
        <v>294.81</v>
      </c>
      <c r="M257" s="825">
        <v>11497.59</v>
      </c>
      <c r="N257" s="822">
        <v>39</v>
      </c>
      <c r="O257" s="826">
        <v>5.5</v>
      </c>
      <c r="P257" s="825">
        <v>5011.7700000000004</v>
      </c>
      <c r="Q257" s="827">
        <v>0.4358974358974359</v>
      </c>
      <c r="R257" s="822">
        <v>17</v>
      </c>
      <c r="S257" s="827">
        <v>0.4358974358974359</v>
      </c>
      <c r="T257" s="826">
        <v>2</v>
      </c>
      <c r="U257" s="828">
        <v>0.36363636363636365</v>
      </c>
    </row>
    <row r="258" spans="1:21" ht="14.45" customHeight="1" x14ac:dyDescent="0.2">
      <c r="A258" s="821">
        <v>9</v>
      </c>
      <c r="B258" s="822" t="s">
        <v>1078</v>
      </c>
      <c r="C258" s="822" t="s">
        <v>1085</v>
      </c>
      <c r="D258" s="823" t="s">
        <v>1694</v>
      </c>
      <c r="E258" s="824" t="s">
        <v>1091</v>
      </c>
      <c r="F258" s="822" t="s">
        <v>1079</v>
      </c>
      <c r="G258" s="822" t="s">
        <v>1210</v>
      </c>
      <c r="H258" s="822" t="s">
        <v>696</v>
      </c>
      <c r="I258" s="822" t="s">
        <v>1351</v>
      </c>
      <c r="J258" s="822" t="s">
        <v>1335</v>
      </c>
      <c r="K258" s="822" t="s">
        <v>1336</v>
      </c>
      <c r="L258" s="825">
        <v>2963.52</v>
      </c>
      <c r="M258" s="825">
        <v>23708.16</v>
      </c>
      <c r="N258" s="822">
        <v>8</v>
      </c>
      <c r="O258" s="826">
        <v>2</v>
      </c>
      <c r="P258" s="825"/>
      <c r="Q258" s="827">
        <v>0</v>
      </c>
      <c r="R258" s="822"/>
      <c r="S258" s="827">
        <v>0</v>
      </c>
      <c r="T258" s="826"/>
      <c r="U258" s="828">
        <v>0</v>
      </c>
    </row>
    <row r="259" spans="1:21" ht="14.45" customHeight="1" x14ac:dyDescent="0.2">
      <c r="A259" s="821">
        <v>9</v>
      </c>
      <c r="B259" s="822" t="s">
        <v>1078</v>
      </c>
      <c r="C259" s="822" t="s">
        <v>1085</v>
      </c>
      <c r="D259" s="823" t="s">
        <v>1694</v>
      </c>
      <c r="E259" s="824" t="s">
        <v>1091</v>
      </c>
      <c r="F259" s="822" t="s">
        <v>1080</v>
      </c>
      <c r="G259" s="822" t="s">
        <v>1214</v>
      </c>
      <c r="H259" s="822" t="s">
        <v>329</v>
      </c>
      <c r="I259" s="822" t="s">
        <v>1600</v>
      </c>
      <c r="J259" s="822" t="s">
        <v>1216</v>
      </c>
      <c r="K259" s="822"/>
      <c r="L259" s="825">
        <v>0</v>
      </c>
      <c r="M259" s="825">
        <v>0</v>
      </c>
      <c r="N259" s="822">
        <v>1</v>
      </c>
      <c r="O259" s="826">
        <v>1</v>
      </c>
      <c r="P259" s="825">
        <v>0</v>
      </c>
      <c r="Q259" s="827"/>
      <c r="R259" s="822">
        <v>1</v>
      </c>
      <c r="S259" s="827">
        <v>1</v>
      </c>
      <c r="T259" s="826">
        <v>1</v>
      </c>
      <c r="U259" s="828">
        <v>1</v>
      </c>
    </row>
    <row r="260" spans="1:21" ht="14.45" customHeight="1" x14ac:dyDescent="0.2">
      <c r="A260" s="821">
        <v>9</v>
      </c>
      <c r="B260" s="822" t="s">
        <v>1078</v>
      </c>
      <c r="C260" s="822" t="s">
        <v>1085</v>
      </c>
      <c r="D260" s="823" t="s">
        <v>1694</v>
      </c>
      <c r="E260" s="824" t="s">
        <v>1091</v>
      </c>
      <c r="F260" s="822" t="s">
        <v>1081</v>
      </c>
      <c r="G260" s="822" t="s">
        <v>1418</v>
      </c>
      <c r="H260" s="822" t="s">
        <v>329</v>
      </c>
      <c r="I260" s="822" t="s">
        <v>1601</v>
      </c>
      <c r="J260" s="822" t="s">
        <v>1602</v>
      </c>
      <c r="K260" s="822" t="s">
        <v>1603</v>
      </c>
      <c r="L260" s="825">
        <v>500.25</v>
      </c>
      <c r="M260" s="825">
        <v>500.25</v>
      </c>
      <c r="N260" s="822">
        <v>1</v>
      </c>
      <c r="O260" s="826">
        <v>1</v>
      </c>
      <c r="P260" s="825">
        <v>500.25</v>
      </c>
      <c r="Q260" s="827">
        <v>1</v>
      </c>
      <c r="R260" s="822">
        <v>1</v>
      </c>
      <c r="S260" s="827">
        <v>1</v>
      </c>
      <c r="T260" s="826">
        <v>1</v>
      </c>
      <c r="U260" s="828">
        <v>1</v>
      </c>
    </row>
    <row r="261" spans="1:21" ht="14.45" customHeight="1" x14ac:dyDescent="0.2">
      <c r="A261" s="821">
        <v>9</v>
      </c>
      <c r="B261" s="822" t="s">
        <v>1078</v>
      </c>
      <c r="C261" s="822" t="s">
        <v>1085</v>
      </c>
      <c r="D261" s="823" t="s">
        <v>1694</v>
      </c>
      <c r="E261" s="824" t="s">
        <v>1096</v>
      </c>
      <c r="F261" s="822" t="s">
        <v>1079</v>
      </c>
      <c r="G261" s="822" t="s">
        <v>1116</v>
      </c>
      <c r="H261" s="822" t="s">
        <v>329</v>
      </c>
      <c r="I261" s="822" t="s">
        <v>1366</v>
      </c>
      <c r="J261" s="822" t="s">
        <v>1118</v>
      </c>
      <c r="K261" s="822" t="s">
        <v>1367</v>
      </c>
      <c r="L261" s="825">
        <v>42.1</v>
      </c>
      <c r="M261" s="825">
        <v>42.1</v>
      </c>
      <c r="N261" s="822">
        <v>1</v>
      </c>
      <c r="O261" s="826">
        <v>1</v>
      </c>
      <c r="P261" s="825"/>
      <c r="Q261" s="827">
        <v>0</v>
      </c>
      <c r="R261" s="822"/>
      <c r="S261" s="827">
        <v>0</v>
      </c>
      <c r="T261" s="826"/>
      <c r="U261" s="828">
        <v>0</v>
      </c>
    </row>
    <row r="262" spans="1:21" ht="14.45" customHeight="1" x14ac:dyDescent="0.2">
      <c r="A262" s="821">
        <v>9</v>
      </c>
      <c r="B262" s="822" t="s">
        <v>1078</v>
      </c>
      <c r="C262" s="822" t="s">
        <v>1085</v>
      </c>
      <c r="D262" s="823" t="s">
        <v>1694</v>
      </c>
      <c r="E262" s="824" t="s">
        <v>1096</v>
      </c>
      <c r="F262" s="822" t="s">
        <v>1079</v>
      </c>
      <c r="G262" s="822" t="s">
        <v>1428</v>
      </c>
      <c r="H262" s="822" t="s">
        <v>696</v>
      </c>
      <c r="I262" s="822" t="s">
        <v>1604</v>
      </c>
      <c r="J262" s="822" t="s">
        <v>1430</v>
      </c>
      <c r="K262" s="822" t="s">
        <v>1605</v>
      </c>
      <c r="L262" s="825">
        <v>58.77</v>
      </c>
      <c r="M262" s="825">
        <v>58.77</v>
      </c>
      <c r="N262" s="822">
        <v>1</v>
      </c>
      <c r="O262" s="826">
        <v>1</v>
      </c>
      <c r="P262" s="825">
        <v>58.77</v>
      </c>
      <c r="Q262" s="827">
        <v>1</v>
      </c>
      <c r="R262" s="822">
        <v>1</v>
      </c>
      <c r="S262" s="827">
        <v>1</v>
      </c>
      <c r="T262" s="826">
        <v>1</v>
      </c>
      <c r="U262" s="828">
        <v>1</v>
      </c>
    </row>
    <row r="263" spans="1:21" ht="14.45" customHeight="1" x14ac:dyDescent="0.2">
      <c r="A263" s="821">
        <v>9</v>
      </c>
      <c r="B263" s="822" t="s">
        <v>1078</v>
      </c>
      <c r="C263" s="822" t="s">
        <v>1085</v>
      </c>
      <c r="D263" s="823" t="s">
        <v>1694</v>
      </c>
      <c r="E263" s="824" t="s">
        <v>1096</v>
      </c>
      <c r="F263" s="822" t="s">
        <v>1079</v>
      </c>
      <c r="G263" s="822" t="s">
        <v>1143</v>
      </c>
      <c r="H263" s="822" t="s">
        <v>329</v>
      </c>
      <c r="I263" s="822" t="s">
        <v>1144</v>
      </c>
      <c r="J263" s="822" t="s">
        <v>652</v>
      </c>
      <c r="K263" s="822" t="s">
        <v>653</v>
      </c>
      <c r="L263" s="825">
        <v>105.63</v>
      </c>
      <c r="M263" s="825">
        <v>105.63</v>
      </c>
      <c r="N263" s="822">
        <v>1</v>
      </c>
      <c r="O263" s="826">
        <v>0.5</v>
      </c>
      <c r="P263" s="825"/>
      <c r="Q263" s="827">
        <v>0</v>
      </c>
      <c r="R263" s="822"/>
      <c r="S263" s="827">
        <v>0</v>
      </c>
      <c r="T263" s="826"/>
      <c r="U263" s="828">
        <v>0</v>
      </c>
    </row>
    <row r="264" spans="1:21" ht="14.45" customHeight="1" x14ac:dyDescent="0.2">
      <c r="A264" s="821">
        <v>9</v>
      </c>
      <c r="B264" s="822" t="s">
        <v>1078</v>
      </c>
      <c r="C264" s="822" t="s">
        <v>1085</v>
      </c>
      <c r="D264" s="823" t="s">
        <v>1694</v>
      </c>
      <c r="E264" s="824" t="s">
        <v>1096</v>
      </c>
      <c r="F264" s="822" t="s">
        <v>1079</v>
      </c>
      <c r="G264" s="822" t="s">
        <v>1149</v>
      </c>
      <c r="H264" s="822" t="s">
        <v>329</v>
      </c>
      <c r="I264" s="822" t="s">
        <v>1248</v>
      </c>
      <c r="J264" s="822" t="s">
        <v>676</v>
      </c>
      <c r="K264" s="822" t="s">
        <v>677</v>
      </c>
      <c r="L264" s="825">
        <v>49.04</v>
      </c>
      <c r="M264" s="825">
        <v>49.04</v>
      </c>
      <c r="N264" s="822">
        <v>1</v>
      </c>
      <c r="O264" s="826">
        <v>0.5</v>
      </c>
      <c r="P264" s="825"/>
      <c r="Q264" s="827">
        <v>0</v>
      </c>
      <c r="R264" s="822"/>
      <c r="S264" s="827">
        <v>0</v>
      </c>
      <c r="T264" s="826"/>
      <c r="U264" s="828">
        <v>0</v>
      </c>
    </row>
    <row r="265" spans="1:21" ht="14.45" customHeight="1" x14ac:dyDescent="0.2">
      <c r="A265" s="821">
        <v>9</v>
      </c>
      <c r="B265" s="822" t="s">
        <v>1078</v>
      </c>
      <c r="C265" s="822" t="s">
        <v>1085</v>
      </c>
      <c r="D265" s="823" t="s">
        <v>1694</v>
      </c>
      <c r="E265" s="824" t="s">
        <v>1096</v>
      </c>
      <c r="F265" s="822" t="s">
        <v>1079</v>
      </c>
      <c r="G265" s="822" t="s">
        <v>1149</v>
      </c>
      <c r="H265" s="822" t="s">
        <v>329</v>
      </c>
      <c r="I265" s="822" t="s">
        <v>1150</v>
      </c>
      <c r="J265" s="822" t="s">
        <v>632</v>
      </c>
      <c r="K265" s="822" t="s">
        <v>633</v>
      </c>
      <c r="L265" s="825">
        <v>0</v>
      </c>
      <c r="M265" s="825">
        <v>0</v>
      </c>
      <c r="N265" s="822">
        <v>2</v>
      </c>
      <c r="O265" s="826">
        <v>1.5</v>
      </c>
      <c r="P265" s="825">
        <v>0</v>
      </c>
      <c r="Q265" s="827"/>
      <c r="R265" s="822">
        <v>1</v>
      </c>
      <c r="S265" s="827">
        <v>0.5</v>
      </c>
      <c r="T265" s="826">
        <v>1</v>
      </c>
      <c r="U265" s="828">
        <v>0.66666666666666663</v>
      </c>
    </row>
    <row r="266" spans="1:21" ht="14.45" customHeight="1" x14ac:dyDescent="0.2">
      <c r="A266" s="821">
        <v>9</v>
      </c>
      <c r="B266" s="822" t="s">
        <v>1078</v>
      </c>
      <c r="C266" s="822" t="s">
        <v>1085</v>
      </c>
      <c r="D266" s="823" t="s">
        <v>1694</v>
      </c>
      <c r="E266" s="824" t="s">
        <v>1096</v>
      </c>
      <c r="F266" s="822" t="s">
        <v>1079</v>
      </c>
      <c r="G266" s="822" t="s">
        <v>1270</v>
      </c>
      <c r="H266" s="822" t="s">
        <v>329</v>
      </c>
      <c r="I266" s="822" t="s">
        <v>1271</v>
      </c>
      <c r="J266" s="822" t="s">
        <v>687</v>
      </c>
      <c r="K266" s="822" t="s">
        <v>1272</v>
      </c>
      <c r="L266" s="825">
        <v>61.97</v>
      </c>
      <c r="M266" s="825">
        <v>61.97</v>
      </c>
      <c r="N266" s="822">
        <v>1</v>
      </c>
      <c r="O266" s="826">
        <v>1</v>
      </c>
      <c r="P266" s="825">
        <v>61.97</v>
      </c>
      <c r="Q266" s="827">
        <v>1</v>
      </c>
      <c r="R266" s="822">
        <v>1</v>
      </c>
      <c r="S266" s="827">
        <v>1</v>
      </c>
      <c r="T266" s="826">
        <v>1</v>
      </c>
      <c r="U266" s="828">
        <v>1</v>
      </c>
    </row>
    <row r="267" spans="1:21" ht="14.45" customHeight="1" x14ac:dyDescent="0.2">
      <c r="A267" s="821">
        <v>9</v>
      </c>
      <c r="B267" s="822" t="s">
        <v>1078</v>
      </c>
      <c r="C267" s="822" t="s">
        <v>1085</v>
      </c>
      <c r="D267" s="823" t="s">
        <v>1694</v>
      </c>
      <c r="E267" s="824" t="s">
        <v>1096</v>
      </c>
      <c r="F267" s="822" t="s">
        <v>1079</v>
      </c>
      <c r="G267" s="822" t="s">
        <v>1273</v>
      </c>
      <c r="H267" s="822" t="s">
        <v>329</v>
      </c>
      <c r="I267" s="822" t="s">
        <v>1274</v>
      </c>
      <c r="J267" s="822" t="s">
        <v>832</v>
      </c>
      <c r="K267" s="822" t="s">
        <v>1275</v>
      </c>
      <c r="L267" s="825">
        <v>36.54</v>
      </c>
      <c r="M267" s="825">
        <v>36.54</v>
      </c>
      <c r="N267" s="822">
        <v>1</v>
      </c>
      <c r="O267" s="826">
        <v>1</v>
      </c>
      <c r="P267" s="825">
        <v>36.54</v>
      </c>
      <c r="Q267" s="827">
        <v>1</v>
      </c>
      <c r="R267" s="822">
        <v>1</v>
      </c>
      <c r="S267" s="827">
        <v>1</v>
      </c>
      <c r="T267" s="826">
        <v>1</v>
      </c>
      <c r="U267" s="828">
        <v>1</v>
      </c>
    </row>
    <row r="268" spans="1:21" ht="14.45" customHeight="1" x14ac:dyDescent="0.2">
      <c r="A268" s="821">
        <v>9</v>
      </c>
      <c r="B268" s="822" t="s">
        <v>1078</v>
      </c>
      <c r="C268" s="822" t="s">
        <v>1085</v>
      </c>
      <c r="D268" s="823" t="s">
        <v>1694</v>
      </c>
      <c r="E268" s="824" t="s">
        <v>1096</v>
      </c>
      <c r="F268" s="822" t="s">
        <v>1079</v>
      </c>
      <c r="G268" s="822" t="s">
        <v>1377</v>
      </c>
      <c r="H268" s="822" t="s">
        <v>329</v>
      </c>
      <c r="I268" s="822" t="s">
        <v>1484</v>
      </c>
      <c r="J268" s="822" t="s">
        <v>1485</v>
      </c>
      <c r="K268" s="822" t="s">
        <v>1486</v>
      </c>
      <c r="L268" s="825">
        <v>54.85</v>
      </c>
      <c r="M268" s="825">
        <v>54.85</v>
      </c>
      <c r="N268" s="822">
        <v>1</v>
      </c>
      <c r="O268" s="826"/>
      <c r="P268" s="825"/>
      <c r="Q268" s="827">
        <v>0</v>
      </c>
      <c r="R268" s="822"/>
      <c r="S268" s="827">
        <v>0</v>
      </c>
      <c r="T268" s="826"/>
      <c r="U268" s="828"/>
    </row>
    <row r="269" spans="1:21" ht="14.45" customHeight="1" x14ac:dyDescent="0.2">
      <c r="A269" s="821">
        <v>9</v>
      </c>
      <c r="B269" s="822" t="s">
        <v>1078</v>
      </c>
      <c r="C269" s="822" t="s">
        <v>1085</v>
      </c>
      <c r="D269" s="823" t="s">
        <v>1694</v>
      </c>
      <c r="E269" s="824" t="s">
        <v>1096</v>
      </c>
      <c r="F269" s="822" t="s">
        <v>1079</v>
      </c>
      <c r="G269" s="822" t="s">
        <v>1606</v>
      </c>
      <c r="H269" s="822" t="s">
        <v>329</v>
      </c>
      <c r="I269" s="822" t="s">
        <v>1607</v>
      </c>
      <c r="J269" s="822" t="s">
        <v>1608</v>
      </c>
      <c r="K269" s="822" t="s">
        <v>1609</v>
      </c>
      <c r="L269" s="825">
        <v>89.39</v>
      </c>
      <c r="M269" s="825">
        <v>178.78</v>
      </c>
      <c r="N269" s="822">
        <v>2</v>
      </c>
      <c r="O269" s="826">
        <v>1</v>
      </c>
      <c r="P269" s="825">
        <v>178.78</v>
      </c>
      <c r="Q269" s="827">
        <v>1</v>
      </c>
      <c r="R269" s="822">
        <v>2</v>
      </c>
      <c r="S269" s="827">
        <v>1</v>
      </c>
      <c r="T269" s="826">
        <v>1</v>
      </c>
      <c r="U269" s="828">
        <v>1</v>
      </c>
    </row>
    <row r="270" spans="1:21" ht="14.45" customHeight="1" x14ac:dyDescent="0.2">
      <c r="A270" s="821">
        <v>9</v>
      </c>
      <c r="B270" s="822" t="s">
        <v>1078</v>
      </c>
      <c r="C270" s="822" t="s">
        <v>1085</v>
      </c>
      <c r="D270" s="823" t="s">
        <v>1694</v>
      </c>
      <c r="E270" s="824" t="s">
        <v>1096</v>
      </c>
      <c r="F270" s="822" t="s">
        <v>1079</v>
      </c>
      <c r="G270" s="822" t="s">
        <v>1388</v>
      </c>
      <c r="H270" s="822" t="s">
        <v>329</v>
      </c>
      <c r="I270" s="822" t="s">
        <v>1389</v>
      </c>
      <c r="J270" s="822" t="s">
        <v>1390</v>
      </c>
      <c r="K270" s="822" t="s">
        <v>1391</v>
      </c>
      <c r="L270" s="825">
        <v>179.21</v>
      </c>
      <c r="M270" s="825">
        <v>179.21</v>
      </c>
      <c r="N270" s="822">
        <v>1</v>
      </c>
      <c r="O270" s="826">
        <v>1</v>
      </c>
      <c r="P270" s="825">
        <v>179.21</v>
      </c>
      <c r="Q270" s="827">
        <v>1</v>
      </c>
      <c r="R270" s="822">
        <v>1</v>
      </c>
      <c r="S270" s="827">
        <v>1</v>
      </c>
      <c r="T270" s="826">
        <v>1</v>
      </c>
      <c r="U270" s="828">
        <v>1</v>
      </c>
    </row>
    <row r="271" spans="1:21" ht="14.45" customHeight="1" x14ac:dyDescent="0.2">
      <c r="A271" s="821">
        <v>9</v>
      </c>
      <c r="B271" s="822" t="s">
        <v>1078</v>
      </c>
      <c r="C271" s="822" t="s">
        <v>1085</v>
      </c>
      <c r="D271" s="823" t="s">
        <v>1694</v>
      </c>
      <c r="E271" s="824" t="s">
        <v>1096</v>
      </c>
      <c r="F271" s="822" t="s">
        <v>1079</v>
      </c>
      <c r="G271" s="822" t="s">
        <v>1183</v>
      </c>
      <c r="H271" s="822" t="s">
        <v>329</v>
      </c>
      <c r="I271" s="822" t="s">
        <v>1610</v>
      </c>
      <c r="J271" s="822" t="s">
        <v>1004</v>
      </c>
      <c r="K271" s="822" t="s">
        <v>1611</v>
      </c>
      <c r="L271" s="825">
        <v>0</v>
      </c>
      <c r="M271" s="825">
        <v>0</v>
      </c>
      <c r="N271" s="822">
        <v>1</v>
      </c>
      <c r="O271" s="826">
        <v>1</v>
      </c>
      <c r="P271" s="825">
        <v>0</v>
      </c>
      <c r="Q271" s="827"/>
      <c r="R271" s="822">
        <v>1</v>
      </c>
      <c r="S271" s="827">
        <v>1</v>
      </c>
      <c r="T271" s="826">
        <v>1</v>
      </c>
      <c r="U271" s="828">
        <v>1</v>
      </c>
    </row>
    <row r="272" spans="1:21" ht="14.45" customHeight="1" x14ac:dyDescent="0.2">
      <c r="A272" s="821">
        <v>9</v>
      </c>
      <c r="B272" s="822" t="s">
        <v>1078</v>
      </c>
      <c r="C272" s="822" t="s">
        <v>1085</v>
      </c>
      <c r="D272" s="823" t="s">
        <v>1694</v>
      </c>
      <c r="E272" s="824" t="s">
        <v>1096</v>
      </c>
      <c r="F272" s="822" t="s">
        <v>1079</v>
      </c>
      <c r="G272" s="822" t="s">
        <v>1398</v>
      </c>
      <c r="H272" s="822" t="s">
        <v>329</v>
      </c>
      <c r="I272" s="822" t="s">
        <v>1572</v>
      </c>
      <c r="J272" s="822" t="s">
        <v>1573</v>
      </c>
      <c r="K272" s="822" t="s">
        <v>1574</v>
      </c>
      <c r="L272" s="825">
        <v>59.56</v>
      </c>
      <c r="M272" s="825">
        <v>59.56</v>
      </c>
      <c r="N272" s="822">
        <v>1</v>
      </c>
      <c r="O272" s="826">
        <v>1</v>
      </c>
      <c r="P272" s="825">
        <v>59.56</v>
      </c>
      <c r="Q272" s="827">
        <v>1</v>
      </c>
      <c r="R272" s="822">
        <v>1</v>
      </c>
      <c r="S272" s="827">
        <v>1</v>
      </c>
      <c r="T272" s="826">
        <v>1</v>
      </c>
      <c r="U272" s="828">
        <v>1</v>
      </c>
    </row>
    <row r="273" spans="1:21" ht="14.45" customHeight="1" x14ac:dyDescent="0.2">
      <c r="A273" s="821">
        <v>9</v>
      </c>
      <c r="B273" s="822" t="s">
        <v>1078</v>
      </c>
      <c r="C273" s="822" t="s">
        <v>1085</v>
      </c>
      <c r="D273" s="823" t="s">
        <v>1694</v>
      </c>
      <c r="E273" s="824" t="s">
        <v>1096</v>
      </c>
      <c r="F273" s="822" t="s">
        <v>1079</v>
      </c>
      <c r="G273" s="822" t="s">
        <v>1210</v>
      </c>
      <c r="H273" s="822" t="s">
        <v>329</v>
      </c>
      <c r="I273" s="822" t="s">
        <v>1332</v>
      </c>
      <c r="J273" s="822" t="s">
        <v>1333</v>
      </c>
      <c r="K273" s="822" t="s">
        <v>1323</v>
      </c>
      <c r="L273" s="825">
        <v>294.81</v>
      </c>
      <c r="M273" s="825">
        <v>1179.24</v>
      </c>
      <c r="N273" s="822">
        <v>4</v>
      </c>
      <c r="O273" s="826">
        <v>0.5</v>
      </c>
      <c r="P273" s="825"/>
      <c r="Q273" s="827">
        <v>0</v>
      </c>
      <c r="R273" s="822"/>
      <c r="S273" s="827">
        <v>0</v>
      </c>
      <c r="T273" s="826"/>
      <c r="U273" s="828">
        <v>0</v>
      </c>
    </row>
    <row r="274" spans="1:21" ht="14.45" customHeight="1" x14ac:dyDescent="0.2">
      <c r="A274" s="821">
        <v>9</v>
      </c>
      <c r="B274" s="822" t="s">
        <v>1078</v>
      </c>
      <c r="C274" s="822" t="s">
        <v>1085</v>
      </c>
      <c r="D274" s="823" t="s">
        <v>1694</v>
      </c>
      <c r="E274" s="824" t="s">
        <v>1096</v>
      </c>
      <c r="F274" s="822" t="s">
        <v>1079</v>
      </c>
      <c r="G274" s="822" t="s">
        <v>1210</v>
      </c>
      <c r="H274" s="822" t="s">
        <v>329</v>
      </c>
      <c r="I274" s="822" t="s">
        <v>1211</v>
      </c>
      <c r="J274" s="822" t="s">
        <v>1212</v>
      </c>
      <c r="K274" s="822" t="s">
        <v>1213</v>
      </c>
      <c r="L274" s="825">
        <v>294.81</v>
      </c>
      <c r="M274" s="825">
        <v>1179.24</v>
      </c>
      <c r="N274" s="822">
        <v>4</v>
      </c>
      <c r="O274" s="826">
        <v>1</v>
      </c>
      <c r="P274" s="825">
        <v>1179.24</v>
      </c>
      <c r="Q274" s="827">
        <v>1</v>
      </c>
      <c r="R274" s="822">
        <v>4</v>
      </c>
      <c r="S274" s="827">
        <v>1</v>
      </c>
      <c r="T274" s="826">
        <v>1</v>
      </c>
      <c r="U274" s="828">
        <v>1</v>
      </c>
    </row>
    <row r="275" spans="1:21" ht="14.45" customHeight="1" x14ac:dyDescent="0.2">
      <c r="A275" s="821">
        <v>9</v>
      </c>
      <c r="B275" s="822" t="s">
        <v>1078</v>
      </c>
      <c r="C275" s="822" t="s">
        <v>1085</v>
      </c>
      <c r="D275" s="823" t="s">
        <v>1694</v>
      </c>
      <c r="E275" s="824" t="s">
        <v>1095</v>
      </c>
      <c r="F275" s="822" t="s">
        <v>1079</v>
      </c>
      <c r="G275" s="822" t="s">
        <v>1612</v>
      </c>
      <c r="H275" s="822" t="s">
        <v>696</v>
      </c>
      <c r="I275" s="822" t="s">
        <v>1613</v>
      </c>
      <c r="J275" s="822" t="s">
        <v>1614</v>
      </c>
      <c r="K275" s="822" t="s">
        <v>1615</v>
      </c>
      <c r="L275" s="825">
        <v>93.27</v>
      </c>
      <c r="M275" s="825">
        <v>93.27</v>
      </c>
      <c r="N275" s="822">
        <v>1</v>
      </c>
      <c r="O275" s="826">
        <v>0.5</v>
      </c>
      <c r="P275" s="825"/>
      <c r="Q275" s="827">
        <v>0</v>
      </c>
      <c r="R275" s="822"/>
      <c r="S275" s="827">
        <v>0</v>
      </c>
      <c r="T275" s="826"/>
      <c r="U275" s="828">
        <v>0</v>
      </c>
    </row>
    <row r="276" spans="1:21" ht="14.45" customHeight="1" x14ac:dyDescent="0.2">
      <c r="A276" s="821">
        <v>9</v>
      </c>
      <c r="B276" s="822" t="s">
        <v>1078</v>
      </c>
      <c r="C276" s="822" t="s">
        <v>1085</v>
      </c>
      <c r="D276" s="823" t="s">
        <v>1694</v>
      </c>
      <c r="E276" s="824" t="s">
        <v>1095</v>
      </c>
      <c r="F276" s="822" t="s">
        <v>1079</v>
      </c>
      <c r="G276" s="822" t="s">
        <v>1612</v>
      </c>
      <c r="H276" s="822" t="s">
        <v>696</v>
      </c>
      <c r="I276" s="822" t="s">
        <v>1616</v>
      </c>
      <c r="J276" s="822" t="s">
        <v>1614</v>
      </c>
      <c r="K276" s="822" t="s">
        <v>1617</v>
      </c>
      <c r="L276" s="825">
        <v>31.09</v>
      </c>
      <c r="M276" s="825">
        <v>62.18</v>
      </c>
      <c r="N276" s="822">
        <v>2</v>
      </c>
      <c r="O276" s="826">
        <v>1</v>
      </c>
      <c r="P276" s="825">
        <v>62.18</v>
      </c>
      <c r="Q276" s="827">
        <v>1</v>
      </c>
      <c r="R276" s="822">
        <v>2</v>
      </c>
      <c r="S276" s="827">
        <v>1</v>
      </c>
      <c r="T276" s="826">
        <v>1</v>
      </c>
      <c r="U276" s="828">
        <v>1</v>
      </c>
    </row>
    <row r="277" spans="1:21" ht="14.45" customHeight="1" x14ac:dyDescent="0.2">
      <c r="A277" s="821">
        <v>9</v>
      </c>
      <c r="B277" s="822" t="s">
        <v>1078</v>
      </c>
      <c r="C277" s="822" t="s">
        <v>1085</v>
      </c>
      <c r="D277" s="823" t="s">
        <v>1694</v>
      </c>
      <c r="E277" s="824" t="s">
        <v>1095</v>
      </c>
      <c r="F277" s="822" t="s">
        <v>1079</v>
      </c>
      <c r="G277" s="822" t="s">
        <v>1104</v>
      </c>
      <c r="H277" s="822" t="s">
        <v>329</v>
      </c>
      <c r="I277" s="822" t="s">
        <v>1618</v>
      </c>
      <c r="J277" s="822" t="s">
        <v>1619</v>
      </c>
      <c r="K277" s="822" t="s">
        <v>1620</v>
      </c>
      <c r="L277" s="825">
        <v>254.49</v>
      </c>
      <c r="M277" s="825">
        <v>763.47</v>
      </c>
      <c r="N277" s="822">
        <v>3</v>
      </c>
      <c r="O277" s="826">
        <v>2</v>
      </c>
      <c r="P277" s="825">
        <v>508.98</v>
      </c>
      <c r="Q277" s="827">
        <v>0.66666666666666663</v>
      </c>
      <c r="R277" s="822">
        <v>2</v>
      </c>
      <c r="S277" s="827">
        <v>0.66666666666666663</v>
      </c>
      <c r="T277" s="826">
        <v>1.5</v>
      </c>
      <c r="U277" s="828">
        <v>0.75</v>
      </c>
    </row>
    <row r="278" spans="1:21" ht="14.45" customHeight="1" x14ac:dyDescent="0.2">
      <c r="A278" s="821">
        <v>9</v>
      </c>
      <c r="B278" s="822" t="s">
        <v>1078</v>
      </c>
      <c r="C278" s="822" t="s">
        <v>1085</v>
      </c>
      <c r="D278" s="823" t="s">
        <v>1694</v>
      </c>
      <c r="E278" s="824" t="s">
        <v>1095</v>
      </c>
      <c r="F278" s="822" t="s">
        <v>1079</v>
      </c>
      <c r="G278" s="822" t="s">
        <v>1621</v>
      </c>
      <c r="H278" s="822" t="s">
        <v>329</v>
      </c>
      <c r="I278" s="822" t="s">
        <v>1622</v>
      </c>
      <c r="J278" s="822" t="s">
        <v>1623</v>
      </c>
      <c r="K278" s="822" t="s">
        <v>1624</v>
      </c>
      <c r="L278" s="825">
        <v>52.78</v>
      </c>
      <c r="M278" s="825">
        <v>52.78</v>
      </c>
      <c r="N278" s="822">
        <v>1</v>
      </c>
      <c r="O278" s="826">
        <v>1</v>
      </c>
      <c r="P278" s="825">
        <v>52.78</v>
      </c>
      <c r="Q278" s="827">
        <v>1</v>
      </c>
      <c r="R278" s="822">
        <v>1</v>
      </c>
      <c r="S278" s="827">
        <v>1</v>
      </c>
      <c r="T278" s="826">
        <v>1</v>
      </c>
      <c r="U278" s="828">
        <v>1</v>
      </c>
    </row>
    <row r="279" spans="1:21" ht="14.45" customHeight="1" x14ac:dyDescent="0.2">
      <c r="A279" s="821">
        <v>9</v>
      </c>
      <c r="B279" s="822" t="s">
        <v>1078</v>
      </c>
      <c r="C279" s="822" t="s">
        <v>1085</v>
      </c>
      <c r="D279" s="823" t="s">
        <v>1694</v>
      </c>
      <c r="E279" s="824" t="s">
        <v>1095</v>
      </c>
      <c r="F279" s="822" t="s">
        <v>1079</v>
      </c>
      <c r="G279" s="822" t="s">
        <v>1625</v>
      </c>
      <c r="H279" s="822" t="s">
        <v>696</v>
      </c>
      <c r="I279" s="822" t="s">
        <v>1626</v>
      </c>
      <c r="J279" s="822" t="s">
        <v>1627</v>
      </c>
      <c r="K279" s="822" t="s">
        <v>1628</v>
      </c>
      <c r="L279" s="825">
        <v>20.83</v>
      </c>
      <c r="M279" s="825">
        <v>145.81</v>
      </c>
      <c r="N279" s="822">
        <v>7</v>
      </c>
      <c r="O279" s="826">
        <v>1.5</v>
      </c>
      <c r="P279" s="825">
        <v>104.14999999999999</v>
      </c>
      <c r="Q279" s="827">
        <v>0.71428571428571419</v>
      </c>
      <c r="R279" s="822">
        <v>5</v>
      </c>
      <c r="S279" s="827">
        <v>0.7142857142857143</v>
      </c>
      <c r="T279" s="826">
        <v>1</v>
      </c>
      <c r="U279" s="828">
        <v>0.66666666666666663</v>
      </c>
    </row>
    <row r="280" spans="1:21" ht="14.45" customHeight="1" x14ac:dyDescent="0.2">
      <c r="A280" s="821">
        <v>9</v>
      </c>
      <c r="B280" s="822" t="s">
        <v>1078</v>
      </c>
      <c r="C280" s="822" t="s">
        <v>1085</v>
      </c>
      <c r="D280" s="823" t="s">
        <v>1694</v>
      </c>
      <c r="E280" s="824" t="s">
        <v>1095</v>
      </c>
      <c r="F280" s="822" t="s">
        <v>1079</v>
      </c>
      <c r="G280" s="822" t="s">
        <v>1145</v>
      </c>
      <c r="H280" s="822" t="s">
        <v>329</v>
      </c>
      <c r="I280" s="822" t="s">
        <v>1146</v>
      </c>
      <c r="J280" s="822" t="s">
        <v>1147</v>
      </c>
      <c r="K280" s="822" t="s">
        <v>1148</v>
      </c>
      <c r="L280" s="825">
        <v>79.64</v>
      </c>
      <c r="M280" s="825">
        <v>159.28</v>
      </c>
      <c r="N280" s="822">
        <v>2</v>
      </c>
      <c r="O280" s="826">
        <v>0.5</v>
      </c>
      <c r="P280" s="825">
        <v>159.28</v>
      </c>
      <c r="Q280" s="827">
        <v>1</v>
      </c>
      <c r="R280" s="822">
        <v>2</v>
      </c>
      <c r="S280" s="827">
        <v>1</v>
      </c>
      <c r="T280" s="826">
        <v>0.5</v>
      </c>
      <c r="U280" s="828">
        <v>1</v>
      </c>
    </row>
    <row r="281" spans="1:21" ht="14.45" customHeight="1" x14ac:dyDescent="0.2">
      <c r="A281" s="821">
        <v>9</v>
      </c>
      <c r="B281" s="822" t="s">
        <v>1078</v>
      </c>
      <c r="C281" s="822" t="s">
        <v>1085</v>
      </c>
      <c r="D281" s="823" t="s">
        <v>1694</v>
      </c>
      <c r="E281" s="824" t="s">
        <v>1095</v>
      </c>
      <c r="F281" s="822" t="s">
        <v>1079</v>
      </c>
      <c r="G281" s="822" t="s">
        <v>1381</v>
      </c>
      <c r="H281" s="822" t="s">
        <v>329</v>
      </c>
      <c r="I281" s="822" t="s">
        <v>1382</v>
      </c>
      <c r="J281" s="822" t="s">
        <v>1383</v>
      </c>
      <c r="K281" s="822" t="s">
        <v>1384</v>
      </c>
      <c r="L281" s="825">
        <v>90.95</v>
      </c>
      <c r="M281" s="825">
        <v>90.95</v>
      </c>
      <c r="N281" s="822">
        <v>1</v>
      </c>
      <c r="O281" s="826">
        <v>1</v>
      </c>
      <c r="P281" s="825">
        <v>90.95</v>
      </c>
      <c r="Q281" s="827">
        <v>1</v>
      </c>
      <c r="R281" s="822">
        <v>1</v>
      </c>
      <c r="S281" s="827">
        <v>1</v>
      </c>
      <c r="T281" s="826">
        <v>1</v>
      </c>
      <c r="U281" s="828">
        <v>1</v>
      </c>
    </row>
    <row r="282" spans="1:21" ht="14.45" customHeight="1" x14ac:dyDescent="0.2">
      <c r="A282" s="821">
        <v>9</v>
      </c>
      <c r="B282" s="822" t="s">
        <v>1078</v>
      </c>
      <c r="C282" s="822" t="s">
        <v>1085</v>
      </c>
      <c r="D282" s="823" t="s">
        <v>1694</v>
      </c>
      <c r="E282" s="824" t="s">
        <v>1095</v>
      </c>
      <c r="F282" s="822" t="s">
        <v>1079</v>
      </c>
      <c r="G282" s="822" t="s">
        <v>1629</v>
      </c>
      <c r="H282" s="822" t="s">
        <v>696</v>
      </c>
      <c r="I282" s="822" t="s">
        <v>1630</v>
      </c>
      <c r="J282" s="822" t="s">
        <v>1631</v>
      </c>
      <c r="K282" s="822" t="s">
        <v>1632</v>
      </c>
      <c r="L282" s="825">
        <v>11.48</v>
      </c>
      <c r="M282" s="825">
        <v>57.4</v>
      </c>
      <c r="N282" s="822">
        <v>5</v>
      </c>
      <c r="O282" s="826">
        <v>1</v>
      </c>
      <c r="P282" s="825">
        <v>57.4</v>
      </c>
      <c r="Q282" s="827">
        <v>1</v>
      </c>
      <c r="R282" s="822">
        <v>5</v>
      </c>
      <c r="S282" s="827">
        <v>1</v>
      </c>
      <c r="T282" s="826">
        <v>1</v>
      </c>
      <c r="U282" s="828">
        <v>1</v>
      </c>
    </row>
    <row r="283" spans="1:21" ht="14.45" customHeight="1" x14ac:dyDescent="0.2">
      <c r="A283" s="821">
        <v>9</v>
      </c>
      <c r="B283" s="822" t="s">
        <v>1078</v>
      </c>
      <c r="C283" s="822" t="s">
        <v>1085</v>
      </c>
      <c r="D283" s="823" t="s">
        <v>1694</v>
      </c>
      <c r="E283" s="824" t="s">
        <v>1095</v>
      </c>
      <c r="F283" s="822" t="s">
        <v>1079</v>
      </c>
      <c r="G283" s="822" t="s">
        <v>1190</v>
      </c>
      <c r="H283" s="822" t="s">
        <v>329</v>
      </c>
      <c r="I283" s="822" t="s">
        <v>1633</v>
      </c>
      <c r="J283" s="822" t="s">
        <v>1503</v>
      </c>
      <c r="K283" s="822" t="s">
        <v>1634</v>
      </c>
      <c r="L283" s="825">
        <v>30.5</v>
      </c>
      <c r="M283" s="825">
        <v>30.5</v>
      </c>
      <c r="N283" s="822">
        <v>1</v>
      </c>
      <c r="O283" s="826">
        <v>0.5</v>
      </c>
      <c r="P283" s="825">
        <v>30.5</v>
      </c>
      <c r="Q283" s="827">
        <v>1</v>
      </c>
      <c r="R283" s="822">
        <v>1</v>
      </c>
      <c r="S283" s="827">
        <v>1</v>
      </c>
      <c r="T283" s="826">
        <v>0.5</v>
      </c>
      <c r="U283" s="828">
        <v>1</v>
      </c>
    </row>
    <row r="284" spans="1:21" ht="14.45" customHeight="1" x14ac:dyDescent="0.2">
      <c r="A284" s="821">
        <v>9</v>
      </c>
      <c r="B284" s="822" t="s">
        <v>1078</v>
      </c>
      <c r="C284" s="822" t="s">
        <v>1085</v>
      </c>
      <c r="D284" s="823" t="s">
        <v>1694</v>
      </c>
      <c r="E284" s="824" t="s">
        <v>1095</v>
      </c>
      <c r="F284" s="822" t="s">
        <v>1079</v>
      </c>
      <c r="G284" s="822" t="s">
        <v>1635</v>
      </c>
      <c r="H284" s="822" t="s">
        <v>329</v>
      </c>
      <c r="I284" s="822" t="s">
        <v>1636</v>
      </c>
      <c r="J284" s="822" t="s">
        <v>1637</v>
      </c>
      <c r="K284" s="822" t="s">
        <v>1638</v>
      </c>
      <c r="L284" s="825">
        <v>0</v>
      </c>
      <c r="M284" s="825">
        <v>0</v>
      </c>
      <c r="N284" s="822">
        <v>1</v>
      </c>
      <c r="O284" s="826">
        <v>1</v>
      </c>
      <c r="P284" s="825">
        <v>0</v>
      </c>
      <c r="Q284" s="827"/>
      <c r="R284" s="822">
        <v>1</v>
      </c>
      <c r="S284" s="827">
        <v>1</v>
      </c>
      <c r="T284" s="826">
        <v>1</v>
      </c>
      <c r="U284" s="828">
        <v>1</v>
      </c>
    </row>
    <row r="285" spans="1:21" ht="14.45" customHeight="1" x14ac:dyDescent="0.2">
      <c r="A285" s="821">
        <v>9</v>
      </c>
      <c r="B285" s="822" t="s">
        <v>1078</v>
      </c>
      <c r="C285" s="822" t="s">
        <v>1085</v>
      </c>
      <c r="D285" s="823" t="s">
        <v>1694</v>
      </c>
      <c r="E285" s="824" t="s">
        <v>1095</v>
      </c>
      <c r="F285" s="822" t="s">
        <v>1079</v>
      </c>
      <c r="G285" s="822" t="s">
        <v>1639</v>
      </c>
      <c r="H285" s="822" t="s">
        <v>696</v>
      </c>
      <c r="I285" s="822" t="s">
        <v>1640</v>
      </c>
      <c r="J285" s="822" t="s">
        <v>1641</v>
      </c>
      <c r="K285" s="822" t="s">
        <v>1642</v>
      </c>
      <c r="L285" s="825">
        <v>134.61000000000001</v>
      </c>
      <c r="M285" s="825">
        <v>538.44000000000005</v>
      </c>
      <c r="N285" s="822">
        <v>4</v>
      </c>
      <c r="O285" s="826">
        <v>1.5</v>
      </c>
      <c r="P285" s="825">
        <v>403.83000000000004</v>
      </c>
      <c r="Q285" s="827">
        <v>0.75</v>
      </c>
      <c r="R285" s="822">
        <v>3</v>
      </c>
      <c r="S285" s="827">
        <v>0.75</v>
      </c>
      <c r="T285" s="826">
        <v>1</v>
      </c>
      <c r="U285" s="828">
        <v>0.66666666666666663</v>
      </c>
    </row>
    <row r="286" spans="1:21" ht="14.45" customHeight="1" x14ac:dyDescent="0.2">
      <c r="A286" s="821">
        <v>9</v>
      </c>
      <c r="B286" s="822" t="s">
        <v>1078</v>
      </c>
      <c r="C286" s="822" t="s">
        <v>1085</v>
      </c>
      <c r="D286" s="823" t="s">
        <v>1694</v>
      </c>
      <c r="E286" s="824" t="s">
        <v>1095</v>
      </c>
      <c r="F286" s="822" t="s">
        <v>1079</v>
      </c>
      <c r="G286" s="822" t="s">
        <v>1206</v>
      </c>
      <c r="H286" s="822" t="s">
        <v>329</v>
      </c>
      <c r="I286" s="822" t="s">
        <v>1520</v>
      </c>
      <c r="J286" s="822" t="s">
        <v>1521</v>
      </c>
      <c r="K286" s="822" t="s">
        <v>1522</v>
      </c>
      <c r="L286" s="825">
        <v>75.73</v>
      </c>
      <c r="M286" s="825">
        <v>151.46</v>
      </c>
      <c r="N286" s="822">
        <v>2</v>
      </c>
      <c r="O286" s="826">
        <v>0.5</v>
      </c>
      <c r="P286" s="825">
        <v>151.46</v>
      </c>
      <c r="Q286" s="827">
        <v>1</v>
      </c>
      <c r="R286" s="822">
        <v>2</v>
      </c>
      <c r="S286" s="827">
        <v>1</v>
      </c>
      <c r="T286" s="826">
        <v>0.5</v>
      </c>
      <c r="U286" s="828">
        <v>1</v>
      </c>
    </row>
    <row r="287" spans="1:21" ht="14.45" customHeight="1" x14ac:dyDescent="0.2">
      <c r="A287" s="821">
        <v>9</v>
      </c>
      <c r="B287" s="822" t="s">
        <v>1078</v>
      </c>
      <c r="C287" s="822" t="s">
        <v>1085</v>
      </c>
      <c r="D287" s="823" t="s">
        <v>1694</v>
      </c>
      <c r="E287" s="824" t="s">
        <v>1095</v>
      </c>
      <c r="F287" s="822" t="s">
        <v>1079</v>
      </c>
      <c r="G287" s="822" t="s">
        <v>1643</v>
      </c>
      <c r="H287" s="822" t="s">
        <v>329</v>
      </c>
      <c r="I287" s="822" t="s">
        <v>1644</v>
      </c>
      <c r="J287" s="822" t="s">
        <v>1645</v>
      </c>
      <c r="K287" s="822" t="s">
        <v>1646</v>
      </c>
      <c r="L287" s="825">
        <v>829.27</v>
      </c>
      <c r="M287" s="825">
        <v>4146.3500000000004</v>
      </c>
      <c r="N287" s="822">
        <v>5</v>
      </c>
      <c r="O287" s="826">
        <v>1</v>
      </c>
      <c r="P287" s="825">
        <v>4146.3500000000004</v>
      </c>
      <c r="Q287" s="827">
        <v>1</v>
      </c>
      <c r="R287" s="822">
        <v>5</v>
      </c>
      <c r="S287" s="827">
        <v>1</v>
      </c>
      <c r="T287" s="826">
        <v>1</v>
      </c>
      <c r="U287" s="828">
        <v>1</v>
      </c>
    </row>
    <row r="288" spans="1:21" ht="14.45" customHeight="1" x14ac:dyDescent="0.2">
      <c r="A288" s="821">
        <v>9</v>
      </c>
      <c r="B288" s="822" t="s">
        <v>1078</v>
      </c>
      <c r="C288" s="822" t="s">
        <v>1085</v>
      </c>
      <c r="D288" s="823" t="s">
        <v>1694</v>
      </c>
      <c r="E288" s="824" t="s">
        <v>1103</v>
      </c>
      <c r="F288" s="822" t="s">
        <v>1079</v>
      </c>
      <c r="G288" s="822" t="s">
        <v>1273</v>
      </c>
      <c r="H288" s="822" t="s">
        <v>329</v>
      </c>
      <c r="I288" s="822" t="s">
        <v>1274</v>
      </c>
      <c r="J288" s="822" t="s">
        <v>832</v>
      </c>
      <c r="K288" s="822" t="s">
        <v>1275</v>
      </c>
      <c r="L288" s="825">
        <v>36.54</v>
      </c>
      <c r="M288" s="825">
        <v>36.54</v>
      </c>
      <c r="N288" s="822">
        <v>1</v>
      </c>
      <c r="O288" s="826">
        <v>0.5</v>
      </c>
      <c r="P288" s="825">
        <v>36.54</v>
      </c>
      <c r="Q288" s="827">
        <v>1</v>
      </c>
      <c r="R288" s="822">
        <v>1</v>
      </c>
      <c r="S288" s="827">
        <v>1</v>
      </c>
      <c r="T288" s="826">
        <v>0.5</v>
      </c>
      <c r="U288" s="828">
        <v>1</v>
      </c>
    </row>
    <row r="289" spans="1:21" ht="14.45" customHeight="1" x14ac:dyDescent="0.2">
      <c r="A289" s="821">
        <v>9</v>
      </c>
      <c r="B289" s="822" t="s">
        <v>1078</v>
      </c>
      <c r="C289" s="822" t="s">
        <v>1085</v>
      </c>
      <c r="D289" s="823" t="s">
        <v>1694</v>
      </c>
      <c r="E289" s="824" t="s">
        <v>1103</v>
      </c>
      <c r="F289" s="822" t="s">
        <v>1079</v>
      </c>
      <c r="G289" s="822" t="s">
        <v>1294</v>
      </c>
      <c r="H289" s="822" t="s">
        <v>329</v>
      </c>
      <c r="I289" s="822" t="s">
        <v>1295</v>
      </c>
      <c r="J289" s="822" t="s">
        <v>1296</v>
      </c>
      <c r="K289" s="822" t="s">
        <v>1297</v>
      </c>
      <c r="L289" s="825">
        <v>0</v>
      </c>
      <c r="M289" s="825">
        <v>0</v>
      </c>
      <c r="N289" s="822">
        <v>2</v>
      </c>
      <c r="O289" s="826">
        <v>1</v>
      </c>
      <c r="P289" s="825"/>
      <c r="Q289" s="827"/>
      <c r="R289" s="822"/>
      <c r="S289" s="827">
        <v>0</v>
      </c>
      <c r="T289" s="826"/>
      <c r="U289" s="828">
        <v>0</v>
      </c>
    </row>
    <row r="290" spans="1:21" ht="14.45" customHeight="1" x14ac:dyDescent="0.2">
      <c r="A290" s="821">
        <v>9</v>
      </c>
      <c r="B290" s="822" t="s">
        <v>1078</v>
      </c>
      <c r="C290" s="822" t="s">
        <v>1085</v>
      </c>
      <c r="D290" s="823" t="s">
        <v>1694</v>
      </c>
      <c r="E290" s="824" t="s">
        <v>1103</v>
      </c>
      <c r="F290" s="822" t="s">
        <v>1079</v>
      </c>
      <c r="G290" s="822" t="s">
        <v>1206</v>
      </c>
      <c r="H290" s="822" t="s">
        <v>696</v>
      </c>
      <c r="I290" s="822" t="s">
        <v>1402</v>
      </c>
      <c r="J290" s="822" t="s">
        <v>1403</v>
      </c>
      <c r="K290" s="822" t="s">
        <v>1404</v>
      </c>
      <c r="L290" s="825">
        <v>154.36000000000001</v>
      </c>
      <c r="M290" s="825">
        <v>154.36000000000001</v>
      </c>
      <c r="N290" s="822">
        <v>1</v>
      </c>
      <c r="O290" s="826">
        <v>1</v>
      </c>
      <c r="P290" s="825"/>
      <c r="Q290" s="827">
        <v>0</v>
      </c>
      <c r="R290" s="822"/>
      <c r="S290" s="827">
        <v>0</v>
      </c>
      <c r="T290" s="826"/>
      <c r="U290" s="828">
        <v>0</v>
      </c>
    </row>
    <row r="291" spans="1:21" ht="14.45" customHeight="1" x14ac:dyDescent="0.2">
      <c r="A291" s="821">
        <v>9</v>
      </c>
      <c r="B291" s="822" t="s">
        <v>1078</v>
      </c>
      <c r="C291" s="822" t="s">
        <v>1085</v>
      </c>
      <c r="D291" s="823" t="s">
        <v>1694</v>
      </c>
      <c r="E291" s="824" t="s">
        <v>1103</v>
      </c>
      <c r="F291" s="822" t="s">
        <v>1079</v>
      </c>
      <c r="G291" s="822" t="s">
        <v>1210</v>
      </c>
      <c r="H291" s="822" t="s">
        <v>329</v>
      </c>
      <c r="I291" s="822" t="s">
        <v>1332</v>
      </c>
      <c r="J291" s="822" t="s">
        <v>1333</v>
      </c>
      <c r="K291" s="822" t="s">
        <v>1323</v>
      </c>
      <c r="L291" s="825">
        <v>294.81</v>
      </c>
      <c r="M291" s="825">
        <v>884.43000000000006</v>
      </c>
      <c r="N291" s="822">
        <v>3</v>
      </c>
      <c r="O291" s="826">
        <v>0.5</v>
      </c>
      <c r="P291" s="825">
        <v>884.43000000000006</v>
      </c>
      <c r="Q291" s="827">
        <v>1</v>
      </c>
      <c r="R291" s="822">
        <v>3</v>
      </c>
      <c r="S291" s="827">
        <v>1</v>
      </c>
      <c r="T291" s="826">
        <v>0.5</v>
      </c>
      <c r="U291" s="828">
        <v>1</v>
      </c>
    </row>
    <row r="292" spans="1:21" ht="14.45" customHeight="1" x14ac:dyDescent="0.2">
      <c r="A292" s="821">
        <v>9</v>
      </c>
      <c r="B292" s="822" t="s">
        <v>1078</v>
      </c>
      <c r="C292" s="822" t="s">
        <v>1085</v>
      </c>
      <c r="D292" s="823" t="s">
        <v>1694</v>
      </c>
      <c r="E292" s="824" t="s">
        <v>1098</v>
      </c>
      <c r="F292" s="822" t="s">
        <v>1079</v>
      </c>
      <c r="G292" s="822" t="s">
        <v>1143</v>
      </c>
      <c r="H292" s="822" t="s">
        <v>329</v>
      </c>
      <c r="I292" s="822" t="s">
        <v>1144</v>
      </c>
      <c r="J292" s="822" t="s">
        <v>652</v>
      </c>
      <c r="K292" s="822" t="s">
        <v>653</v>
      </c>
      <c r="L292" s="825">
        <v>105.63</v>
      </c>
      <c r="M292" s="825">
        <v>105.63</v>
      </c>
      <c r="N292" s="822">
        <v>1</v>
      </c>
      <c r="O292" s="826">
        <v>1</v>
      </c>
      <c r="P292" s="825"/>
      <c r="Q292" s="827">
        <v>0</v>
      </c>
      <c r="R292" s="822"/>
      <c r="S292" s="827">
        <v>0</v>
      </c>
      <c r="T292" s="826"/>
      <c r="U292" s="828">
        <v>0</v>
      </c>
    </row>
    <row r="293" spans="1:21" ht="14.45" customHeight="1" x14ac:dyDescent="0.2">
      <c r="A293" s="821">
        <v>9</v>
      </c>
      <c r="B293" s="822" t="s">
        <v>1078</v>
      </c>
      <c r="C293" s="822" t="s">
        <v>1085</v>
      </c>
      <c r="D293" s="823" t="s">
        <v>1694</v>
      </c>
      <c r="E293" s="824" t="s">
        <v>1098</v>
      </c>
      <c r="F293" s="822" t="s">
        <v>1079</v>
      </c>
      <c r="G293" s="822" t="s">
        <v>1163</v>
      </c>
      <c r="H293" s="822" t="s">
        <v>329</v>
      </c>
      <c r="I293" s="822" t="s">
        <v>1292</v>
      </c>
      <c r="J293" s="822" t="s">
        <v>1165</v>
      </c>
      <c r="K293" s="822" t="s">
        <v>1293</v>
      </c>
      <c r="L293" s="825">
        <v>70.209999999999994</v>
      </c>
      <c r="M293" s="825">
        <v>70.209999999999994</v>
      </c>
      <c r="N293" s="822">
        <v>1</v>
      </c>
      <c r="O293" s="826">
        <v>1</v>
      </c>
      <c r="P293" s="825">
        <v>70.209999999999994</v>
      </c>
      <c r="Q293" s="827">
        <v>1</v>
      </c>
      <c r="R293" s="822">
        <v>1</v>
      </c>
      <c r="S293" s="827">
        <v>1</v>
      </c>
      <c r="T293" s="826">
        <v>1</v>
      </c>
      <c r="U293" s="828">
        <v>1</v>
      </c>
    </row>
    <row r="294" spans="1:21" ht="14.45" customHeight="1" x14ac:dyDescent="0.2">
      <c r="A294" s="821">
        <v>9</v>
      </c>
      <c r="B294" s="822" t="s">
        <v>1078</v>
      </c>
      <c r="C294" s="822" t="s">
        <v>1085</v>
      </c>
      <c r="D294" s="823" t="s">
        <v>1694</v>
      </c>
      <c r="E294" s="824" t="s">
        <v>1090</v>
      </c>
      <c r="F294" s="822" t="s">
        <v>1079</v>
      </c>
      <c r="G294" s="822" t="s">
        <v>1621</v>
      </c>
      <c r="H294" s="822" t="s">
        <v>329</v>
      </c>
      <c r="I294" s="822" t="s">
        <v>1647</v>
      </c>
      <c r="J294" s="822" t="s">
        <v>1648</v>
      </c>
      <c r="K294" s="822" t="s">
        <v>1649</v>
      </c>
      <c r="L294" s="825">
        <v>0</v>
      </c>
      <c r="M294" s="825">
        <v>0</v>
      </c>
      <c r="N294" s="822">
        <v>2</v>
      </c>
      <c r="O294" s="826">
        <v>2</v>
      </c>
      <c r="P294" s="825">
        <v>0</v>
      </c>
      <c r="Q294" s="827"/>
      <c r="R294" s="822">
        <v>2</v>
      </c>
      <c r="S294" s="827">
        <v>1</v>
      </c>
      <c r="T294" s="826">
        <v>2</v>
      </c>
      <c r="U294" s="828">
        <v>1</v>
      </c>
    </row>
    <row r="295" spans="1:21" ht="14.45" customHeight="1" x14ac:dyDescent="0.2">
      <c r="A295" s="821">
        <v>9</v>
      </c>
      <c r="B295" s="822" t="s">
        <v>1078</v>
      </c>
      <c r="C295" s="822" t="s">
        <v>1085</v>
      </c>
      <c r="D295" s="823" t="s">
        <v>1694</v>
      </c>
      <c r="E295" s="824" t="s">
        <v>1090</v>
      </c>
      <c r="F295" s="822" t="s">
        <v>1079</v>
      </c>
      <c r="G295" s="822" t="s">
        <v>1650</v>
      </c>
      <c r="H295" s="822" t="s">
        <v>329</v>
      </c>
      <c r="I295" s="822" t="s">
        <v>1651</v>
      </c>
      <c r="J295" s="822" t="s">
        <v>1652</v>
      </c>
      <c r="K295" s="822" t="s">
        <v>1653</v>
      </c>
      <c r="L295" s="825">
        <v>633.49</v>
      </c>
      <c r="M295" s="825">
        <v>633.49</v>
      </c>
      <c r="N295" s="822">
        <v>1</v>
      </c>
      <c r="O295" s="826">
        <v>1</v>
      </c>
      <c r="P295" s="825">
        <v>633.49</v>
      </c>
      <c r="Q295" s="827">
        <v>1</v>
      </c>
      <c r="R295" s="822">
        <v>1</v>
      </c>
      <c r="S295" s="827">
        <v>1</v>
      </c>
      <c r="T295" s="826">
        <v>1</v>
      </c>
      <c r="U295" s="828">
        <v>1</v>
      </c>
    </row>
    <row r="296" spans="1:21" ht="14.45" customHeight="1" x14ac:dyDescent="0.2">
      <c r="A296" s="821">
        <v>9</v>
      </c>
      <c r="B296" s="822" t="s">
        <v>1078</v>
      </c>
      <c r="C296" s="822" t="s">
        <v>1085</v>
      </c>
      <c r="D296" s="823" t="s">
        <v>1694</v>
      </c>
      <c r="E296" s="824" t="s">
        <v>1090</v>
      </c>
      <c r="F296" s="822" t="s">
        <v>1079</v>
      </c>
      <c r="G296" s="822" t="s">
        <v>1234</v>
      </c>
      <c r="H296" s="822" t="s">
        <v>329</v>
      </c>
      <c r="I296" s="822" t="s">
        <v>1654</v>
      </c>
      <c r="J296" s="822" t="s">
        <v>1236</v>
      </c>
      <c r="K296" s="822" t="s">
        <v>1655</v>
      </c>
      <c r="L296" s="825">
        <v>159.16999999999999</v>
      </c>
      <c r="M296" s="825">
        <v>318.33999999999997</v>
      </c>
      <c r="N296" s="822">
        <v>2</v>
      </c>
      <c r="O296" s="826">
        <v>2</v>
      </c>
      <c r="P296" s="825"/>
      <c r="Q296" s="827">
        <v>0</v>
      </c>
      <c r="R296" s="822"/>
      <c r="S296" s="827">
        <v>0</v>
      </c>
      <c r="T296" s="826"/>
      <c r="U296" s="828">
        <v>0</v>
      </c>
    </row>
    <row r="297" spans="1:21" ht="14.45" customHeight="1" x14ac:dyDescent="0.2">
      <c r="A297" s="821">
        <v>9</v>
      </c>
      <c r="B297" s="822" t="s">
        <v>1078</v>
      </c>
      <c r="C297" s="822" t="s">
        <v>1085</v>
      </c>
      <c r="D297" s="823" t="s">
        <v>1694</v>
      </c>
      <c r="E297" s="824" t="s">
        <v>1090</v>
      </c>
      <c r="F297" s="822" t="s">
        <v>1079</v>
      </c>
      <c r="G297" s="822" t="s">
        <v>1238</v>
      </c>
      <c r="H297" s="822" t="s">
        <v>329</v>
      </c>
      <c r="I297" s="822" t="s">
        <v>1239</v>
      </c>
      <c r="J297" s="822" t="s">
        <v>1240</v>
      </c>
      <c r="K297" s="822" t="s">
        <v>1241</v>
      </c>
      <c r="L297" s="825">
        <v>19.89</v>
      </c>
      <c r="M297" s="825">
        <v>39.78</v>
      </c>
      <c r="N297" s="822">
        <v>2</v>
      </c>
      <c r="O297" s="826">
        <v>2</v>
      </c>
      <c r="P297" s="825">
        <v>19.89</v>
      </c>
      <c r="Q297" s="827">
        <v>0.5</v>
      </c>
      <c r="R297" s="822">
        <v>1</v>
      </c>
      <c r="S297" s="827">
        <v>0.5</v>
      </c>
      <c r="T297" s="826">
        <v>1</v>
      </c>
      <c r="U297" s="828">
        <v>0.5</v>
      </c>
    </row>
    <row r="298" spans="1:21" ht="14.45" customHeight="1" x14ac:dyDescent="0.2">
      <c r="A298" s="821">
        <v>9</v>
      </c>
      <c r="B298" s="822" t="s">
        <v>1078</v>
      </c>
      <c r="C298" s="822" t="s">
        <v>1085</v>
      </c>
      <c r="D298" s="823" t="s">
        <v>1694</v>
      </c>
      <c r="E298" s="824" t="s">
        <v>1090</v>
      </c>
      <c r="F298" s="822" t="s">
        <v>1079</v>
      </c>
      <c r="G298" s="822" t="s">
        <v>1238</v>
      </c>
      <c r="H298" s="822" t="s">
        <v>329</v>
      </c>
      <c r="I298" s="822" t="s">
        <v>1242</v>
      </c>
      <c r="J298" s="822" t="s">
        <v>1240</v>
      </c>
      <c r="K298" s="822" t="s">
        <v>1243</v>
      </c>
      <c r="L298" s="825">
        <v>19.89</v>
      </c>
      <c r="M298" s="825">
        <v>19.89</v>
      </c>
      <c r="N298" s="822">
        <v>1</v>
      </c>
      <c r="O298" s="826">
        <v>0.5</v>
      </c>
      <c r="P298" s="825"/>
      <c r="Q298" s="827">
        <v>0</v>
      </c>
      <c r="R298" s="822"/>
      <c r="S298" s="827">
        <v>0</v>
      </c>
      <c r="T298" s="826"/>
      <c r="U298" s="828">
        <v>0</v>
      </c>
    </row>
    <row r="299" spans="1:21" ht="14.45" customHeight="1" x14ac:dyDescent="0.2">
      <c r="A299" s="821">
        <v>9</v>
      </c>
      <c r="B299" s="822" t="s">
        <v>1078</v>
      </c>
      <c r="C299" s="822" t="s">
        <v>1085</v>
      </c>
      <c r="D299" s="823" t="s">
        <v>1694</v>
      </c>
      <c r="E299" s="824" t="s">
        <v>1090</v>
      </c>
      <c r="F299" s="822" t="s">
        <v>1079</v>
      </c>
      <c r="G299" s="822" t="s">
        <v>1656</v>
      </c>
      <c r="H299" s="822" t="s">
        <v>329</v>
      </c>
      <c r="I299" s="822" t="s">
        <v>1657</v>
      </c>
      <c r="J299" s="822" t="s">
        <v>1658</v>
      </c>
      <c r="K299" s="822" t="s">
        <v>1659</v>
      </c>
      <c r="L299" s="825">
        <v>112.77</v>
      </c>
      <c r="M299" s="825">
        <v>112.77</v>
      </c>
      <c r="N299" s="822">
        <v>1</v>
      </c>
      <c r="O299" s="826">
        <v>1</v>
      </c>
      <c r="P299" s="825">
        <v>112.77</v>
      </c>
      <c r="Q299" s="827">
        <v>1</v>
      </c>
      <c r="R299" s="822">
        <v>1</v>
      </c>
      <c r="S299" s="827">
        <v>1</v>
      </c>
      <c r="T299" s="826">
        <v>1</v>
      </c>
      <c r="U299" s="828">
        <v>1</v>
      </c>
    </row>
    <row r="300" spans="1:21" ht="14.45" customHeight="1" x14ac:dyDescent="0.2">
      <c r="A300" s="821">
        <v>9</v>
      </c>
      <c r="B300" s="822" t="s">
        <v>1078</v>
      </c>
      <c r="C300" s="822" t="s">
        <v>1085</v>
      </c>
      <c r="D300" s="823" t="s">
        <v>1694</v>
      </c>
      <c r="E300" s="824" t="s">
        <v>1090</v>
      </c>
      <c r="F300" s="822" t="s">
        <v>1079</v>
      </c>
      <c r="G300" s="822" t="s">
        <v>1143</v>
      </c>
      <c r="H300" s="822" t="s">
        <v>329</v>
      </c>
      <c r="I300" s="822" t="s">
        <v>1144</v>
      </c>
      <c r="J300" s="822" t="s">
        <v>652</v>
      </c>
      <c r="K300" s="822" t="s">
        <v>653</v>
      </c>
      <c r="L300" s="825">
        <v>105.63</v>
      </c>
      <c r="M300" s="825">
        <v>105.63</v>
      </c>
      <c r="N300" s="822">
        <v>1</v>
      </c>
      <c r="O300" s="826">
        <v>0.5</v>
      </c>
      <c r="P300" s="825"/>
      <c r="Q300" s="827">
        <v>0</v>
      </c>
      <c r="R300" s="822"/>
      <c r="S300" s="827">
        <v>0</v>
      </c>
      <c r="T300" s="826"/>
      <c r="U300" s="828">
        <v>0</v>
      </c>
    </row>
    <row r="301" spans="1:21" ht="14.45" customHeight="1" x14ac:dyDescent="0.2">
      <c r="A301" s="821">
        <v>9</v>
      </c>
      <c r="B301" s="822" t="s">
        <v>1078</v>
      </c>
      <c r="C301" s="822" t="s">
        <v>1085</v>
      </c>
      <c r="D301" s="823" t="s">
        <v>1694</v>
      </c>
      <c r="E301" s="824" t="s">
        <v>1090</v>
      </c>
      <c r="F301" s="822" t="s">
        <v>1079</v>
      </c>
      <c r="G301" s="822" t="s">
        <v>1149</v>
      </c>
      <c r="H301" s="822" t="s">
        <v>329</v>
      </c>
      <c r="I301" s="822" t="s">
        <v>1248</v>
      </c>
      <c r="J301" s="822" t="s">
        <v>676</v>
      </c>
      <c r="K301" s="822" t="s">
        <v>677</v>
      </c>
      <c r="L301" s="825">
        <v>49.04</v>
      </c>
      <c r="M301" s="825">
        <v>98.08</v>
      </c>
      <c r="N301" s="822">
        <v>2</v>
      </c>
      <c r="O301" s="826">
        <v>1.5</v>
      </c>
      <c r="P301" s="825"/>
      <c r="Q301" s="827">
        <v>0</v>
      </c>
      <c r="R301" s="822"/>
      <c r="S301" s="827">
        <v>0</v>
      </c>
      <c r="T301" s="826"/>
      <c r="U301" s="828">
        <v>0</v>
      </c>
    </row>
    <row r="302" spans="1:21" ht="14.45" customHeight="1" x14ac:dyDescent="0.2">
      <c r="A302" s="821">
        <v>9</v>
      </c>
      <c r="B302" s="822" t="s">
        <v>1078</v>
      </c>
      <c r="C302" s="822" t="s">
        <v>1085</v>
      </c>
      <c r="D302" s="823" t="s">
        <v>1694</v>
      </c>
      <c r="E302" s="824" t="s">
        <v>1090</v>
      </c>
      <c r="F302" s="822" t="s">
        <v>1079</v>
      </c>
      <c r="G302" s="822" t="s">
        <v>1149</v>
      </c>
      <c r="H302" s="822" t="s">
        <v>329</v>
      </c>
      <c r="I302" s="822" t="s">
        <v>1660</v>
      </c>
      <c r="J302" s="822" t="s">
        <v>676</v>
      </c>
      <c r="K302" s="822" t="s">
        <v>1554</v>
      </c>
      <c r="L302" s="825">
        <v>49.04</v>
      </c>
      <c r="M302" s="825">
        <v>49.04</v>
      </c>
      <c r="N302" s="822">
        <v>1</v>
      </c>
      <c r="O302" s="826">
        <v>1</v>
      </c>
      <c r="P302" s="825"/>
      <c r="Q302" s="827">
        <v>0</v>
      </c>
      <c r="R302" s="822"/>
      <c r="S302" s="827">
        <v>0</v>
      </c>
      <c r="T302" s="826"/>
      <c r="U302" s="828">
        <v>0</v>
      </c>
    </row>
    <row r="303" spans="1:21" ht="14.45" customHeight="1" x14ac:dyDescent="0.2">
      <c r="A303" s="821">
        <v>9</v>
      </c>
      <c r="B303" s="822" t="s">
        <v>1078</v>
      </c>
      <c r="C303" s="822" t="s">
        <v>1085</v>
      </c>
      <c r="D303" s="823" t="s">
        <v>1694</v>
      </c>
      <c r="E303" s="824" t="s">
        <v>1090</v>
      </c>
      <c r="F303" s="822" t="s">
        <v>1079</v>
      </c>
      <c r="G303" s="822" t="s">
        <v>1253</v>
      </c>
      <c r="H303" s="822" t="s">
        <v>329</v>
      </c>
      <c r="I303" s="822" t="s">
        <v>1254</v>
      </c>
      <c r="J303" s="822" t="s">
        <v>681</v>
      </c>
      <c r="K303" s="822" t="s">
        <v>1255</v>
      </c>
      <c r="L303" s="825">
        <v>42.14</v>
      </c>
      <c r="M303" s="825">
        <v>126.42</v>
      </c>
      <c r="N303" s="822">
        <v>3</v>
      </c>
      <c r="O303" s="826">
        <v>3</v>
      </c>
      <c r="P303" s="825">
        <v>42.14</v>
      </c>
      <c r="Q303" s="827">
        <v>0.33333333333333331</v>
      </c>
      <c r="R303" s="822">
        <v>1</v>
      </c>
      <c r="S303" s="827">
        <v>0.33333333333333331</v>
      </c>
      <c r="T303" s="826">
        <v>1</v>
      </c>
      <c r="U303" s="828">
        <v>0.33333333333333331</v>
      </c>
    </row>
    <row r="304" spans="1:21" ht="14.45" customHeight="1" x14ac:dyDescent="0.2">
      <c r="A304" s="821">
        <v>9</v>
      </c>
      <c r="B304" s="822" t="s">
        <v>1078</v>
      </c>
      <c r="C304" s="822" t="s">
        <v>1085</v>
      </c>
      <c r="D304" s="823" t="s">
        <v>1694</v>
      </c>
      <c r="E304" s="824" t="s">
        <v>1090</v>
      </c>
      <c r="F304" s="822" t="s">
        <v>1079</v>
      </c>
      <c r="G304" s="822" t="s">
        <v>1270</v>
      </c>
      <c r="H304" s="822" t="s">
        <v>329</v>
      </c>
      <c r="I304" s="822" t="s">
        <v>1271</v>
      </c>
      <c r="J304" s="822" t="s">
        <v>687</v>
      </c>
      <c r="K304" s="822" t="s">
        <v>1272</v>
      </c>
      <c r="L304" s="825">
        <v>61.97</v>
      </c>
      <c r="M304" s="825">
        <v>61.97</v>
      </c>
      <c r="N304" s="822">
        <v>1</v>
      </c>
      <c r="O304" s="826">
        <v>1</v>
      </c>
      <c r="P304" s="825"/>
      <c r="Q304" s="827">
        <v>0</v>
      </c>
      <c r="R304" s="822"/>
      <c r="S304" s="827">
        <v>0</v>
      </c>
      <c r="T304" s="826"/>
      <c r="U304" s="828">
        <v>0</v>
      </c>
    </row>
    <row r="305" spans="1:21" ht="14.45" customHeight="1" x14ac:dyDescent="0.2">
      <c r="A305" s="821">
        <v>9</v>
      </c>
      <c r="B305" s="822" t="s">
        <v>1078</v>
      </c>
      <c r="C305" s="822" t="s">
        <v>1085</v>
      </c>
      <c r="D305" s="823" t="s">
        <v>1694</v>
      </c>
      <c r="E305" s="824" t="s">
        <v>1090</v>
      </c>
      <c r="F305" s="822" t="s">
        <v>1079</v>
      </c>
      <c r="G305" s="822" t="s">
        <v>1377</v>
      </c>
      <c r="H305" s="822" t="s">
        <v>329</v>
      </c>
      <c r="I305" s="822" t="s">
        <v>1661</v>
      </c>
      <c r="J305" s="822" t="s">
        <v>1485</v>
      </c>
      <c r="K305" s="822" t="s">
        <v>1662</v>
      </c>
      <c r="L305" s="825">
        <v>176.32</v>
      </c>
      <c r="M305" s="825">
        <v>176.32</v>
      </c>
      <c r="N305" s="822">
        <v>1</v>
      </c>
      <c r="O305" s="826">
        <v>1</v>
      </c>
      <c r="P305" s="825">
        <v>176.32</v>
      </c>
      <c r="Q305" s="827">
        <v>1</v>
      </c>
      <c r="R305" s="822">
        <v>1</v>
      </c>
      <c r="S305" s="827">
        <v>1</v>
      </c>
      <c r="T305" s="826">
        <v>1</v>
      </c>
      <c r="U305" s="828">
        <v>1</v>
      </c>
    </row>
    <row r="306" spans="1:21" ht="14.45" customHeight="1" x14ac:dyDescent="0.2">
      <c r="A306" s="821">
        <v>9</v>
      </c>
      <c r="B306" s="822" t="s">
        <v>1078</v>
      </c>
      <c r="C306" s="822" t="s">
        <v>1085</v>
      </c>
      <c r="D306" s="823" t="s">
        <v>1694</v>
      </c>
      <c r="E306" s="824" t="s">
        <v>1090</v>
      </c>
      <c r="F306" s="822" t="s">
        <v>1079</v>
      </c>
      <c r="G306" s="822" t="s">
        <v>1606</v>
      </c>
      <c r="H306" s="822" t="s">
        <v>329</v>
      </c>
      <c r="I306" s="822" t="s">
        <v>1663</v>
      </c>
      <c r="J306" s="822" t="s">
        <v>1608</v>
      </c>
      <c r="K306" s="822" t="s">
        <v>1664</v>
      </c>
      <c r="L306" s="825">
        <v>312.86</v>
      </c>
      <c r="M306" s="825">
        <v>625.72</v>
      </c>
      <c r="N306" s="822">
        <v>2</v>
      </c>
      <c r="O306" s="826">
        <v>1</v>
      </c>
      <c r="P306" s="825"/>
      <c r="Q306" s="827">
        <v>0</v>
      </c>
      <c r="R306" s="822"/>
      <c r="S306" s="827">
        <v>0</v>
      </c>
      <c r="T306" s="826"/>
      <c r="U306" s="828">
        <v>0</v>
      </c>
    </row>
    <row r="307" spans="1:21" ht="14.45" customHeight="1" x14ac:dyDescent="0.2">
      <c r="A307" s="821">
        <v>9</v>
      </c>
      <c r="B307" s="822" t="s">
        <v>1078</v>
      </c>
      <c r="C307" s="822" t="s">
        <v>1085</v>
      </c>
      <c r="D307" s="823" t="s">
        <v>1694</v>
      </c>
      <c r="E307" s="824" t="s">
        <v>1090</v>
      </c>
      <c r="F307" s="822" t="s">
        <v>1079</v>
      </c>
      <c r="G307" s="822" t="s">
        <v>1606</v>
      </c>
      <c r="H307" s="822" t="s">
        <v>329</v>
      </c>
      <c r="I307" s="822" t="s">
        <v>1607</v>
      </c>
      <c r="J307" s="822" t="s">
        <v>1608</v>
      </c>
      <c r="K307" s="822" t="s">
        <v>1609</v>
      </c>
      <c r="L307" s="825">
        <v>89.39</v>
      </c>
      <c r="M307" s="825">
        <v>89.39</v>
      </c>
      <c r="N307" s="822">
        <v>1</v>
      </c>
      <c r="O307" s="826">
        <v>1</v>
      </c>
      <c r="P307" s="825"/>
      <c r="Q307" s="827">
        <v>0</v>
      </c>
      <c r="R307" s="822"/>
      <c r="S307" s="827">
        <v>0</v>
      </c>
      <c r="T307" s="826"/>
      <c r="U307" s="828">
        <v>0</v>
      </c>
    </row>
    <row r="308" spans="1:21" ht="14.45" customHeight="1" x14ac:dyDescent="0.2">
      <c r="A308" s="821">
        <v>9</v>
      </c>
      <c r="B308" s="822" t="s">
        <v>1078</v>
      </c>
      <c r="C308" s="822" t="s">
        <v>1085</v>
      </c>
      <c r="D308" s="823" t="s">
        <v>1694</v>
      </c>
      <c r="E308" s="824" t="s">
        <v>1090</v>
      </c>
      <c r="F308" s="822" t="s">
        <v>1079</v>
      </c>
      <c r="G308" s="822" t="s">
        <v>1606</v>
      </c>
      <c r="H308" s="822" t="s">
        <v>329</v>
      </c>
      <c r="I308" s="822" t="s">
        <v>1665</v>
      </c>
      <c r="J308" s="822" t="s">
        <v>1666</v>
      </c>
      <c r="K308" s="822" t="s">
        <v>1664</v>
      </c>
      <c r="L308" s="825">
        <v>312.86</v>
      </c>
      <c r="M308" s="825">
        <v>938.58</v>
      </c>
      <c r="N308" s="822">
        <v>3</v>
      </c>
      <c r="O308" s="826">
        <v>2</v>
      </c>
      <c r="P308" s="825"/>
      <c r="Q308" s="827">
        <v>0</v>
      </c>
      <c r="R308" s="822"/>
      <c r="S308" s="827">
        <v>0</v>
      </c>
      <c r="T308" s="826"/>
      <c r="U308" s="828">
        <v>0</v>
      </c>
    </row>
    <row r="309" spans="1:21" ht="14.45" customHeight="1" x14ac:dyDescent="0.2">
      <c r="A309" s="821">
        <v>9</v>
      </c>
      <c r="B309" s="822" t="s">
        <v>1078</v>
      </c>
      <c r="C309" s="822" t="s">
        <v>1085</v>
      </c>
      <c r="D309" s="823" t="s">
        <v>1694</v>
      </c>
      <c r="E309" s="824" t="s">
        <v>1090</v>
      </c>
      <c r="F309" s="822" t="s">
        <v>1079</v>
      </c>
      <c r="G309" s="822" t="s">
        <v>1667</v>
      </c>
      <c r="H309" s="822" t="s">
        <v>329</v>
      </c>
      <c r="I309" s="822" t="s">
        <v>1668</v>
      </c>
      <c r="J309" s="822" t="s">
        <v>1669</v>
      </c>
      <c r="K309" s="822" t="s">
        <v>1497</v>
      </c>
      <c r="L309" s="825">
        <v>174.59</v>
      </c>
      <c r="M309" s="825">
        <v>174.59</v>
      </c>
      <c r="N309" s="822">
        <v>1</v>
      </c>
      <c r="O309" s="826">
        <v>1</v>
      </c>
      <c r="P309" s="825"/>
      <c r="Q309" s="827">
        <v>0</v>
      </c>
      <c r="R309" s="822"/>
      <c r="S309" s="827">
        <v>0</v>
      </c>
      <c r="T309" s="826"/>
      <c r="U309" s="828">
        <v>0</v>
      </c>
    </row>
    <row r="310" spans="1:21" ht="14.45" customHeight="1" x14ac:dyDescent="0.2">
      <c r="A310" s="821">
        <v>9</v>
      </c>
      <c r="B310" s="822" t="s">
        <v>1078</v>
      </c>
      <c r="C310" s="822" t="s">
        <v>1085</v>
      </c>
      <c r="D310" s="823" t="s">
        <v>1694</v>
      </c>
      <c r="E310" s="824" t="s">
        <v>1090</v>
      </c>
      <c r="F310" s="822" t="s">
        <v>1079</v>
      </c>
      <c r="G310" s="822" t="s">
        <v>1310</v>
      </c>
      <c r="H310" s="822" t="s">
        <v>329</v>
      </c>
      <c r="I310" s="822" t="s">
        <v>1311</v>
      </c>
      <c r="J310" s="822" t="s">
        <v>691</v>
      </c>
      <c r="K310" s="822" t="s">
        <v>1312</v>
      </c>
      <c r="L310" s="825">
        <v>61.97</v>
      </c>
      <c r="M310" s="825">
        <v>123.94</v>
      </c>
      <c r="N310" s="822">
        <v>2</v>
      </c>
      <c r="O310" s="826">
        <v>2</v>
      </c>
      <c r="P310" s="825"/>
      <c r="Q310" s="827">
        <v>0</v>
      </c>
      <c r="R310" s="822"/>
      <c r="S310" s="827">
        <v>0</v>
      </c>
      <c r="T310" s="826"/>
      <c r="U310" s="828">
        <v>0</v>
      </c>
    </row>
    <row r="311" spans="1:21" ht="14.45" customHeight="1" x14ac:dyDescent="0.2">
      <c r="A311" s="821">
        <v>9</v>
      </c>
      <c r="B311" s="822" t="s">
        <v>1078</v>
      </c>
      <c r="C311" s="822" t="s">
        <v>1085</v>
      </c>
      <c r="D311" s="823" t="s">
        <v>1694</v>
      </c>
      <c r="E311" s="824" t="s">
        <v>1090</v>
      </c>
      <c r="F311" s="822" t="s">
        <v>1079</v>
      </c>
      <c r="G311" s="822" t="s">
        <v>1588</v>
      </c>
      <c r="H311" s="822" t="s">
        <v>329</v>
      </c>
      <c r="I311" s="822" t="s">
        <v>1670</v>
      </c>
      <c r="J311" s="822" t="s">
        <v>1671</v>
      </c>
      <c r="K311" s="822" t="s">
        <v>1672</v>
      </c>
      <c r="L311" s="825">
        <v>0</v>
      </c>
      <c r="M311" s="825">
        <v>0</v>
      </c>
      <c r="N311" s="822">
        <v>2</v>
      </c>
      <c r="O311" s="826">
        <v>2</v>
      </c>
      <c r="P311" s="825">
        <v>0</v>
      </c>
      <c r="Q311" s="827"/>
      <c r="R311" s="822">
        <v>1</v>
      </c>
      <c r="S311" s="827">
        <v>0.5</v>
      </c>
      <c r="T311" s="826">
        <v>1</v>
      </c>
      <c r="U311" s="828">
        <v>0.5</v>
      </c>
    </row>
    <row r="312" spans="1:21" ht="14.45" customHeight="1" x14ac:dyDescent="0.2">
      <c r="A312" s="821">
        <v>9</v>
      </c>
      <c r="B312" s="822" t="s">
        <v>1078</v>
      </c>
      <c r="C312" s="822" t="s">
        <v>1085</v>
      </c>
      <c r="D312" s="823" t="s">
        <v>1694</v>
      </c>
      <c r="E312" s="824" t="s">
        <v>1090</v>
      </c>
      <c r="F312" s="822" t="s">
        <v>1079</v>
      </c>
      <c r="G312" s="822" t="s">
        <v>1588</v>
      </c>
      <c r="H312" s="822" t="s">
        <v>696</v>
      </c>
      <c r="I312" s="822" t="s">
        <v>1673</v>
      </c>
      <c r="J312" s="822" t="s">
        <v>1590</v>
      </c>
      <c r="K312" s="822" t="s">
        <v>1672</v>
      </c>
      <c r="L312" s="825">
        <v>0</v>
      </c>
      <c r="M312" s="825">
        <v>0</v>
      </c>
      <c r="N312" s="822">
        <v>1</v>
      </c>
      <c r="O312" s="826">
        <v>1</v>
      </c>
      <c r="P312" s="825">
        <v>0</v>
      </c>
      <c r="Q312" s="827"/>
      <c r="R312" s="822">
        <v>1</v>
      </c>
      <c r="S312" s="827">
        <v>1</v>
      </c>
      <c r="T312" s="826">
        <v>1</v>
      </c>
      <c r="U312" s="828">
        <v>1</v>
      </c>
    </row>
    <row r="313" spans="1:21" ht="14.45" customHeight="1" x14ac:dyDescent="0.2">
      <c r="A313" s="821">
        <v>9</v>
      </c>
      <c r="B313" s="822" t="s">
        <v>1078</v>
      </c>
      <c r="C313" s="822" t="s">
        <v>1085</v>
      </c>
      <c r="D313" s="823" t="s">
        <v>1694</v>
      </c>
      <c r="E313" s="824" t="s">
        <v>1090</v>
      </c>
      <c r="F313" s="822" t="s">
        <v>1079</v>
      </c>
      <c r="G313" s="822" t="s">
        <v>1588</v>
      </c>
      <c r="H313" s="822" t="s">
        <v>329</v>
      </c>
      <c r="I313" s="822" t="s">
        <v>1674</v>
      </c>
      <c r="J313" s="822" t="s">
        <v>1675</v>
      </c>
      <c r="K313" s="822" t="s">
        <v>1672</v>
      </c>
      <c r="L313" s="825">
        <v>0</v>
      </c>
      <c r="M313" s="825">
        <v>0</v>
      </c>
      <c r="N313" s="822">
        <v>1</v>
      </c>
      <c r="O313" s="826">
        <v>1</v>
      </c>
      <c r="P313" s="825"/>
      <c r="Q313" s="827"/>
      <c r="R313" s="822"/>
      <c r="S313" s="827">
        <v>0</v>
      </c>
      <c r="T313" s="826"/>
      <c r="U313" s="828">
        <v>0</v>
      </c>
    </row>
    <row r="314" spans="1:21" ht="14.45" customHeight="1" x14ac:dyDescent="0.2">
      <c r="A314" s="821">
        <v>9</v>
      </c>
      <c r="B314" s="822" t="s">
        <v>1078</v>
      </c>
      <c r="C314" s="822" t="s">
        <v>1085</v>
      </c>
      <c r="D314" s="823" t="s">
        <v>1694</v>
      </c>
      <c r="E314" s="824" t="s">
        <v>1090</v>
      </c>
      <c r="F314" s="822" t="s">
        <v>1079</v>
      </c>
      <c r="G314" s="822" t="s">
        <v>1354</v>
      </c>
      <c r="H314" s="822" t="s">
        <v>329</v>
      </c>
      <c r="I314" s="822" t="s">
        <v>1355</v>
      </c>
      <c r="J314" s="822" t="s">
        <v>1356</v>
      </c>
      <c r="K314" s="822" t="s">
        <v>1357</v>
      </c>
      <c r="L314" s="825">
        <v>121.92</v>
      </c>
      <c r="M314" s="825">
        <v>487.68</v>
      </c>
      <c r="N314" s="822">
        <v>4</v>
      </c>
      <c r="O314" s="826">
        <v>1.5</v>
      </c>
      <c r="P314" s="825">
        <v>121.92</v>
      </c>
      <c r="Q314" s="827">
        <v>0.25</v>
      </c>
      <c r="R314" s="822">
        <v>1</v>
      </c>
      <c r="S314" s="827">
        <v>0.25</v>
      </c>
      <c r="T314" s="826">
        <v>1</v>
      </c>
      <c r="U314" s="828">
        <v>0.66666666666666663</v>
      </c>
    </row>
    <row r="315" spans="1:21" ht="14.45" customHeight="1" x14ac:dyDescent="0.2">
      <c r="A315" s="821">
        <v>9</v>
      </c>
      <c r="B315" s="822" t="s">
        <v>1078</v>
      </c>
      <c r="C315" s="822" t="s">
        <v>1085</v>
      </c>
      <c r="D315" s="823" t="s">
        <v>1694</v>
      </c>
      <c r="E315" s="824" t="s">
        <v>1099</v>
      </c>
      <c r="F315" s="822" t="s">
        <v>1079</v>
      </c>
      <c r="G315" s="822" t="s">
        <v>1450</v>
      </c>
      <c r="H315" s="822" t="s">
        <v>329</v>
      </c>
      <c r="I315" s="822" t="s">
        <v>1451</v>
      </c>
      <c r="J315" s="822" t="s">
        <v>1452</v>
      </c>
      <c r="K315" s="822" t="s">
        <v>1453</v>
      </c>
      <c r="L315" s="825">
        <v>17.72</v>
      </c>
      <c r="M315" s="825">
        <v>35.44</v>
      </c>
      <c r="N315" s="822">
        <v>2</v>
      </c>
      <c r="O315" s="826">
        <v>1</v>
      </c>
      <c r="P315" s="825">
        <v>35.44</v>
      </c>
      <c r="Q315" s="827">
        <v>1</v>
      </c>
      <c r="R315" s="822">
        <v>2</v>
      </c>
      <c r="S315" s="827">
        <v>1</v>
      </c>
      <c r="T315" s="826">
        <v>1</v>
      </c>
      <c r="U315" s="828">
        <v>1</v>
      </c>
    </row>
    <row r="316" spans="1:21" ht="14.45" customHeight="1" x14ac:dyDescent="0.2">
      <c r="A316" s="821">
        <v>9</v>
      </c>
      <c r="B316" s="822" t="s">
        <v>1078</v>
      </c>
      <c r="C316" s="822" t="s">
        <v>1085</v>
      </c>
      <c r="D316" s="823" t="s">
        <v>1694</v>
      </c>
      <c r="E316" s="824" t="s">
        <v>1099</v>
      </c>
      <c r="F316" s="822" t="s">
        <v>1079</v>
      </c>
      <c r="G316" s="822" t="s">
        <v>1226</v>
      </c>
      <c r="H316" s="822" t="s">
        <v>329</v>
      </c>
      <c r="I316" s="822" t="s">
        <v>1227</v>
      </c>
      <c r="J316" s="822" t="s">
        <v>1228</v>
      </c>
      <c r="K316" s="822" t="s">
        <v>1229</v>
      </c>
      <c r="L316" s="825">
        <v>0</v>
      </c>
      <c r="M316" s="825">
        <v>0</v>
      </c>
      <c r="N316" s="822">
        <v>1</v>
      </c>
      <c r="O316" s="826">
        <v>1</v>
      </c>
      <c r="P316" s="825"/>
      <c r="Q316" s="827"/>
      <c r="R316" s="822"/>
      <c r="S316" s="827">
        <v>0</v>
      </c>
      <c r="T316" s="826"/>
      <c r="U316" s="828">
        <v>0</v>
      </c>
    </row>
    <row r="317" spans="1:21" ht="14.45" customHeight="1" x14ac:dyDescent="0.2">
      <c r="A317" s="821">
        <v>9</v>
      </c>
      <c r="B317" s="822" t="s">
        <v>1078</v>
      </c>
      <c r="C317" s="822" t="s">
        <v>1085</v>
      </c>
      <c r="D317" s="823" t="s">
        <v>1694</v>
      </c>
      <c r="E317" s="824" t="s">
        <v>1099</v>
      </c>
      <c r="F317" s="822" t="s">
        <v>1079</v>
      </c>
      <c r="G317" s="822" t="s">
        <v>1621</v>
      </c>
      <c r="H317" s="822" t="s">
        <v>329</v>
      </c>
      <c r="I317" s="822" t="s">
        <v>1622</v>
      </c>
      <c r="J317" s="822" t="s">
        <v>1623</v>
      </c>
      <c r="K317" s="822" t="s">
        <v>1624</v>
      </c>
      <c r="L317" s="825">
        <v>52.78</v>
      </c>
      <c r="M317" s="825">
        <v>52.78</v>
      </c>
      <c r="N317" s="822">
        <v>1</v>
      </c>
      <c r="O317" s="826">
        <v>1</v>
      </c>
      <c r="P317" s="825"/>
      <c r="Q317" s="827">
        <v>0</v>
      </c>
      <c r="R317" s="822"/>
      <c r="S317" s="827">
        <v>0</v>
      </c>
      <c r="T317" s="826"/>
      <c r="U317" s="828">
        <v>0</v>
      </c>
    </row>
    <row r="318" spans="1:21" ht="14.45" customHeight="1" x14ac:dyDescent="0.2">
      <c r="A318" s="821">
        <v>9</v>
      </c>
      <c r="B318" s="822" t="s">
        <v>1078</v>
      </c>
      <c r="C318" s="822" t="s">
        <v>1085</v>
      </c>
      <c r="D318" s="823" t="s">
        <v>1694</v>
      </c>
      <c r="E318" s="824" t="s">
        <v>1099</v>
      </c>
      <c r="F318" s="822" t="s">
        <v>1079</v>
      </c>
      <c r="G318" s="822" t="s">
        <v>1431</v>
      </c>
      <c r="H318" s="822" t="s">
        <v>329</v>
      </c>
      <c r="I318" s="822" t="s">
        <v>1676</v>
      </c>
      <c r="J318" s="822" t="s">
        <v>1677</v>
      </c>
      <c r="K318" s="822" t="s">
        <v>1678</v>
      </c>
      <c r="L318" s="825">
        <v>93.61</v>
      </c>
      <c r="M318" s="825">
        <v>93.61</v>
      </c>
      <c r="N318" s="822">
        <v>1</v>
      </c>
      <c r="O318" s="826">
        <v>1</v>
      </c>
      <c r="P318" s="825"/>
      <c r="Q318" s="827">
        <v>0</v>
      </c>
      <c r="R318" s="822"/>
      <c r="S318" s="827">
        <v>0</v>
      </c>
      <c r="T318" s="826"/>
      <c r="U318" s="828">
        <v>0</v>
      </c>
    </row>
    <row r="319" spans="1:21" ht="14.45" customHeight="1" x14ac:dyDescent="0.2">
      <c r="A319" s="821">
        <v>9</v>
      </c>
      <c r="B319" s="822" t="s">
        <v>1078</v>
      </c>
      <c r="C319" s="822" t="s">
        <v>1085</v>
      </c>
      <c r="D319" s="823" t="s">
        <v>1694</v>
      </c>
      <c r="E319" s="824" t="s">
        <v>1099</v>
      </c>
      <c r="F319" s="822" t="s">
        <v>1079</v>
      </c>
      <c r="G319" s="822" t="s">
        <v>1431</v>
      </c>
      <c r="H319" s="822" t="s">
        <v>329</v>
      </c>
      <c r="I319" s="822" t="s">
        <v>1679</v>
      </c>
      <c r="J319" s="822" t="s">
        <v>1677</v>
      </c>
      <c r="K319" s="822" t="s">
        <v>1680</v>
      </c>
      <c r="L319" s="825">
        <v>93.61</v>
      </c>
      <c r="M319" s="825">
        <v>93.61</v>
      </c>
      <c r="N319" s="822">
        <v>1</v>
      </c>
      <c r="O319" s="826">
        <v>1</v>
      </c>
      <c r="P319" s="825"/>
      <c r="Q319" s="827">
        <v>0</v>
      </c>
      <c r="R319" s="822"/>
      <c r="S319" s="827">
        <v>0</v>
      </c>
      <c r="T319" s="826"/>
      <c r="U319" s="828">
        <v>0</v>
      </c>
    </row>
    <row r="320" spans="1:21" ht="14.45" customHeight="1" x14ac:dyDescent="0.2">
      <c r="A320" s="821">
        <v>9</v>
      </c>
      <c r="B320" s="822" t="s">
        <v>1078</v>
      </c>
      <c r="C320" s="822" t="s">
        <v>1085</v>
      </c>
      <c r="D320" s="823" t="s">
        <v>1694</v>
      </c>
      <c r="E320" s="824" t="s">
        <v>1099</v>
      </c>
      <c r="F320" s="822" t="s">
        <v>1079</v>
      </c>
      <c r="G320" s="822" t="s">
        <v>1681</v>
      </c>
      <c r="H320" s="822" t="s">
        <v>329</v>
      </c>
      <c r="I320" s="822" t="s">
        <v>1682</v>
      </c>
      <c r="J320" s="822" t="s">
        <v>1683</v>
      </c>
      <c r="K320" s="822" t="s">
        <v>1684</v>
      </c>
      <c r="L320" s="825">
        <v>91.78</v>
      </c>
      <c r="M320" s="825">
        <v>91.78</v>
      </c>
      <c r="N320" s="822">
        <v>1</v>
      </c>
      <c r="O320" s="826">
        <v>1</v>
      </c>
      <c r="P320" s="825"/>
      <c r="Q320" s="827">
        <v>0</v>
      </c>
      <c r="R320" s="822"/>
      <c r="S320" s="827">
        <v>0</v>
      </c>
      <c r="T320" s="826"/>
      <c r="U320" s="828">
        <v>0</v>
      </c>
    </row>
    <row r="321" spans="1:21" ht="14.45" customHeight="1" x14ac:dyDescent="0.2">
      <c r="A321" s="821">
        <v>9</v>
      </c>
      <c r="B321" s="822" t="s">
        <v>1078</v>
      </c>
      <c r="C321" s="822" t="s">
        <v>1085</v>
      </c>
      <c r="D321" s="823" t="s">
        <v>1694</v>
      </c>
      <c r="E321" s="824" t="s">
        <v>1099</v>
      </c>
      <c r="F321" s="822" t="s">
        <v>1079</v>
      </c>
      <c r="G321" s="822" t="s">
        <v>1270</v>
      </c>
      <c r="H321" s="822" t="s">
        <v>329</v>
      </c>
      <c r="I321" s="822" t="s">
        <v>1271</v>
      </c>
      <c r="J321" s="822" t="s">
        <v>687</v>
      </c>
      <c r="K321" s="822" t="s">
        <v>1272</v>
      </c>
      <c r="L321" s="825">
        <v>61.97</v>
      </c>
      <c r="M321" s="825">
        <v>61.97</v>
      </c>
      <c r="N321" s="822">
        <v>1</v>
      </c>
      <c r="O321" s="826">
        <v>1</v>
      </c>
      <c r="P321" s="825"/>
      <c r="Q321" s="827">
        <v>0</v>
      </c>
      <c r="R321" s="822"/>
      <c r="S321" s="827">
        <v>0</v>
      </c>
      <c r="T321" s="826"/>
      <c r="U321" s="828">
        <v>0</v>
      </c>
    </row>
    <row r="322" spans="1:21" ht="14.45" customHeight="1" x14ac:dyDescent="0.2">
      <c r="A322" s="821">
        <v>9</v>
      </c>
      <c r="B322" s="822" t="s">
        <v>1078</v>
      </c>
      <c r="C322" s="822" t="s">
        <v>1085</v>
      </c>
      <c r="D322" s="823" t="s">
        <v>1694</v>
      </c>
      <c r="E322" s="824" t="s">
        <v>1099</v>
      </c>
      <c r="F322" s="822" t="s">
        <v>1079</v>
      </c>
      <c r="G322" s="822" t="s">
        <v>1273</v>
      </c>
      <c r="H322" s="822" t="s">
        <v>329</v>
      </c>
      <c r="I322" s="822" t="s">
        <v>1274</v>
      </c>
      <c r="J322" s="822" t="s">
        <v>832</v>
      </c>
      <c r="K322" s="822" t="s">
        <v>1275</v>
      </c>
      <c r="L322" s="825">
        <v>36.54</v>
      </c>
      <c r="M322" s="825">
        <v>73.08</v>
      </c>
      <c r="N322" s="822">
        <v>2</v>
      </c>
      <c r="O322" s="826">
        <v>1.5</v>
      </c>
      <c r="P322" s="825">
        <v>36.54</v>
      </c>
      <c r="Q322" s="827">
        <v>0.5</v>
      </c>
      <c r="R322" s="822">
        <v>1</v>
      </c>
      <c r="S322" s="827">
        <v>0.5</v>
      </c>
      <c r="T322" s="826">
        <v>0.5</v>
      </c>
      <c r="U322" s="828">
        <v>0.33333333333333331</v>
      </c>
    </row>
    <row r="323" spans="1:21" ht="14.45" customHeight="1" x14ac:dyDescent="0.2">
      <c r="A323" s="821">
        <v>9</v>
      </c>
      <c r="B323" s="822" t="s">
        <v>1078</v>
      </c>
      <c r="C323" s="822" t="s">
        <v>1085</v>
      </c>
      <c r="D323" s="823" t="s">
        <v>1694</v>
      </c>
      <c r="E323" s="824" t="s">
        <v>1099</v>
      </c>
      <c r="F323" s="822" t="s">
        <v>1079</v>
      </c>
      <c r="G323" s="822" t="s">
        <v>1276</v>
      </c>
      <c r="H323" s="822" t="s">
        <v>329</v>
      </c>
      <c r="I323" s="822" t="s">
        <v>1685</v>
      </c>
      <c r="J323" s="822" t="s">
        <v>1278</v>
      </c>
      <c r="K323" s="822" t="s">
        <v>1686</v>
      </c>
      <c r="L323" s="825">
        <v>10.55</v>
      </c>
      <c r="M323" s="825">
        <v>10.55</v>
      </c>
      <c r="N323" s="822">
        <v>1</v>
      </c>
      <c r="O323" s="826">
        <v>1</v>
      </c>
      <c r="P323" s="825"/>
      <c r="Q323" s="827">
        <v>0</v>
      </c>
      <c r="R323" s="822"/>
      <c r="S323" s="827">
        <v>0</v>
      </c>
      <c r="T323" s="826"/>
      <c r="U323" s="828">
        <v>0</v>
      </c>
    </row>
    <row r="324" spans="1:21" ht="14.45" customHeight="1" x14ac:dyDescent="0.2">
      <c r="A324" s="821">
        <v>9</v>
      </c>
      <c r="B324" s="822" t="s">
        <v>1078</v>
      </c>
      <c r="C324" s="822" t="s">
        <v>1085</v>
      </c>
      <c r="D324" s="823" t="s">
        <v>1694</v>
      </c>
      <c r="E324" s="824" t="s">
        <v>1099</v>
      </c>
      <c r="F324" s="822" t="s">
        <v>1079</v>
      </c>
      <c r="G324" s="822" t="s">
        <v>1687</v>
      </c>
      <c r="H324" s="822" t="s">
        <v>696</v>
      </c>
      <c r="I324" s="822" t="s">
        <v>1688</v>
      </c>
      <c r="J324" s="822" t="s">
        <v>1689</v>
      </c>
      <c r="K324" s="822" t="s">
        <v>1690</v>
      </c>
      <c r="L324" s="825">
        <v>118.65</v>
      </c>
      <c r="M324" s="825">
        <v>118.65</v>
      </c>
      <c r="N324" s="822">
        <v>1</v>
      </c>
      <c r="O324" s="826">
        <v>1</v>
      </c>
      <c r="P324" s="825"/>
      <c r="Q324" s="827">
        <v>0</v>
      </c>
      <c r="R324" s="822"/>
      <c r="S324" s="827">
        <v>0</v>
      </c>
      <c r="T324" s="826"/>
      <c r="U324" s="828">
        <v>0</v>
      </c>
    </row>
    <row r="325" spans="1:21" ht="14.45" customHeight="1" x14ac:dyDescent="0.2">
      <c r="A325" s="821">
        <v>9</v>
      </c>
      <c r="B325" s="822" t="s">
        <v>1078</v>
      </c>
      <c r="C325" s="822" t="s">
        <v>1085</v>
      </c>
      <c r="D325" s="823" t="s">
        <v>1694</v>
      </c>
      <c r="E325" s="824" t="s">
        <v>1099</v>
      </c>
      <c r="F325" s="822" t="s">
        <v>1079</v>
      </c>
      <c r="G325" s="822" t="s">
        <v>1310</v>
      </c>
      <c r="H325" s="822" t="s">
        <v>329</v>
      </c>
      <c r="I325" s="822" t="s">
        <v>1311</v>
      </c>
      <c r="J325" s="822" t="s">
        <v>691</v>
      </c>
      <c r="K325" s="822" t="s">
        <v>1312</v>
      </c>
      <c r="L325" s="825">
        <v>61.97</v>
      </c>
      <c r="M325" s="825">
        <v>123.94</v>
      </c>
      <c r="N325" s="822">
        <v>2</v>
      </c>
      <c r="O325" s="826">
        <v>2</v>
      </c>
      <c r="P325" s="825">
        <v>61.97</v>
      </c>
      <c r="Q325" s="827">
        <v>0.5</v>
      </c>
      <c r="R325" s="822">
        <v>1</v>
      </c>
      <c r="S325" s="827">
        <v>0.5</v>
      </c>
      <c r="T325" s="826">
        <v>1</v>
      </c>
      <c r="U325" s="828">
        <v>0.5</v>
      </c>
    </row>
    <row r="326" spans="1:21" ht="14.45" customHeight="1" x14ac:dyDescent="0.2">
      <c r="A326" s="821">
        <v>9</v>
      </c>
      <c r="B326" s="822" t="s">
        <v>1078</v>
      </c>
      <c r="C326" s="822" t="s">
        <v>1085</v>
      </c>
      <c r="D326" s="823" t="s">
        <v>1694</v>
      </c>
      <c r="E326" s="824" t="s">
        <v>1099</v>
      </c>
      <c r="F326" s="822" t="s">
        <v>1079</v>
      </c>
      <c r="G326" s="822" t="s">
        <v>1588</v>
      </c>
      <c r="H326" s="822" t="s">
        <v>696</v>
      </c>
      <c r="I326" s="822" t="s">
        <v>1589</v>
      </c>
      <c r="J326" s="822" t="s">
        <v>1590</v>
      </c>
      <c r="K326" s="822" t="s">
        <v>1591</v>
      </c>
      <c r="L326" s="825">
        <v>0</v>
      </c>
      <c r="M326" s="825">
        <v>0</v>
      </c>
      <c r="N326" s="822">
        <v>1</v>
      </c>
      <c r="O326" s="826">
        <v>1</v>
      </c>
      <c r="P326" s="825"/>
      <c r="Q326" s="827"/>
      <c r="R326" s="822"/>
      <c r="S326" s="827">
        <v>0</v>
      </c>
      <c r="T326" s="826"/>
      <c r="U326" s="828">
        <v>0</v>
      </c>
    </row>
    <row r="327" spans="1:21" ht="14.45" customHeight="1" x14ac:dyDescent="0.2">
      <c r="A327" s="821">
        <v>9</v>
      </c>
      <c r="B327" s="822" t="s">
        <v>1078</v>
      </c>
      <c r="C327" s="822" t="s">
        <v>1085</v>
      </c>
      <c r="D327" s="823" t="s">
        <v>1694</v>
      </c>
      <c r="E327" s="824" t="s">
        <v>1099</v>
      </c>
      <c r="F327" s="822" t="s">
        <v>1079</v>
      </c>
      <c r="G327" s="822" t="s">
        <v>1529</v>
      </c>
      <c r="H327" s="822" t="s">
        <v>696</v>
      </c>
      <c r="I327" s="822" t="s">
        <v>1691</v>
      </c>
      <c r="J327" s="822" t="s">
        <v>1531</v>
      </c>
      <c r="K327" s="822" t="s">
        <v>1692</v>
      </c>
      <c r="L327" s="825">
        <v>84.18</v>
      </c>
      <c r="M327" s="825">
        <v>84.18</v>
      </c>
      <c r="N327" s="822">
        <v>1</v>
      </c>
      <c r="O327" s="826">
        <v>1</v>
      </c>
      <c r="P327" s="825">
        <v>84.18</v>
      </c>
      <c r="Q327" s="827">
        <v>1</v>
      </c>
      <c r="R327" s="822">
        <v>1</v>
      </c>
      <c r="S327" s="827">
        <v>1</v>
      </c>
      <c r="T327" s="826">
        <v>1</v>
      </c>
      <c r="U327" s="828">
        <v>1</v>
      </c>
    </row>
    <row r="328" spans="1:21" ht="14.45" customHeight="1" x14ac:dyDescent="0.2">
      <c r="A328" s="821">
        <v>9</v>
      </c>
      <c r="B328" s="822" t="s">
        <v>1078</v>
      </c>
      <c r="C328" s="822" t="s">
        <v>1085</v>
      </c>
      <c r="D328" s="823" t="s">
        <v>1694</v>
      </c>
      <c r="E328" s="824" t="s">
        <v>1099</v>
      </c>
      <c r="F328" s="822" t="s">
        <v>1079</v>
      </c>
      <c r="G328" s="822" t="s">
        <v>1210</v>
      </c>
      <c r="H328" s="822" t="s">
        <v>696</v>
      </c>
      <c r="I328" s="822" t="s">
        <v>1693</v>
      </c>
      <c r="J328" s="822" t="s">
        <v>1353</v>
      </c>
      <c r="K328" s="822" t="s">
        <v>1213</v>
      </c>
      <c r="L328" s="825">
        <v>1614.9</v>
      </c>
      <c r="M328" s="825">
        <v>1614.9</v>
      </c>
      <c r="N328" s="822">
        <v>1</v>
      </c>
      <c r="O328" s="826">
        <v>1</v>
      </c>
      <c r="P328" s="825">
        <v>1614.9</v>
      </c>
      <c r="Q328" s="827">
        <v>1</v>
      </c>
      <c r="R328" s="822">
        <v>1</v>
      </c>
      <c r="S328" s="827">
        <v>1</v>
      </c>
      <c r="T328" s="826">
        <v>1</v>
      </c>
      <c r="U328" s="828">
        <v>1</v>
      </c>
    </row>
    <row r="329" spans="1:21" ht="14.45" customHeight="1" x14ac:dyDescent="0.2">
      <c r="A329" s="821">
        <v>9</v>
      </c>
      <c r="B329" s="822" t="s">
        <v>1078</v>
      </c>
      <c r="C329" s="822" t="s">
        <v>1085</v>
      </c>
      <c r="D329" s="823" t="s">
        <v>1694</v>
      </c>
      <c r="E329" s="824" t="s">
        <v>1099</v>
      </c>
      <c r="F329" s="822" t="s">
        <v>1079</v>
      </c>
      <c r="G329" s="822" t="s">
        <v>1210</v>
      </c>
      <c r="H329" s="822" t="s">
        <v>696</v>
      </c>
      <c r="I329" s="822" t="s">
        <v>1324</v>
      </c>
      <c r="J329" s="822" t="s">
        <v>1325</v>
      </c>
      <c r="K329" s="822" t="s">
        <v>1326</v>
      </c>
      <c r="L329" s="825">
        <v>72.27</v>
      </c>
      <c r="M329" s="825">
        <v>433.62</v>
      </c>
      <c r="N329" s="822">
        <v>6</v>
      </c>
      <c r="O329" s="826">
        <v>1</v>
      </c>
      <c r="P329" s="825">
        <v>433.62</v>
      </c>
      <c r="Q329" s="827">
        <v>1</v>
      </c>
      <c r="R329" s="822">
        <v>6</v>
      </c>
      <c r="S329" s="827">
        <v>1</v>
      </c>
      <c r="T329" s="826">
        <v>1</v>
      </c>
      <c r="U329" s="828">
        <v>1</v>
      </c>
    </row>
    <row r="330" spans="1:21" ht="14.45" customHeight="1" x14ac:dyDescent="0.2">
      <c r="A330" s="821">
        <v>9</v>
      </c>
      <c r="B330" s="822" t="s">
        <v>1078</v>
      </c>
      <c r="C330" s="822" t="s">
        <v>1085</v>
      </c>
      <c r="D330" s="823" t="s">
        <v>1694</v>
      </c>
      <c r="E330" s="824" t="s">
        <v>1099</v>
      </c>
      <c r="F330" s="822" t="s">
        <v>1079</v>
      </c>
      <c r="G330" s="822" t="s">
        <v>1210</v>
      </c>
      <c r="H330" s="822" t="s">
        <v>329</v>
      </c>
      <c r="I330" s="822" t="s">
        <v>1211</v>
      </c>
      <c r="J330" s="822" t="s">
        <v>1212</v>
      </c>
      <c r="K330" s="822" t="s">
        <v>1213</v>
      </c>
      <c r="L330" s="825">
        <v>294.81</v>
      </c>
      <c r="M330" s="825">
        <v>2358.48</v>
      </c>
      <c r="N330" s="822">
        <v>8</v>
      </c>
      <c r="O330" s="826">
        <v>3.5</v>
      </c>
      <c r="P330" s="825">
        <v>1179.24</v>
      </c>
      <c r="Q330" s="827">
        <v>0.5</v>
      </c>
      <c r="R330" s="822">
        <v>4</v>
      </c>
      <c r="S330" s="827">
        <v>0.5</v>
      </c>
      <c r="T330" s="826">
        <v>1.5</v>
      </c>
      <c r="U330" s="828">
        <v>0.42857142857142855</v>
      </c>
    </row>
    <row r="331" spans="1:21" ht="14.45" customHeight="1" x14ac:dyDescent="0.2">
      <c r="A331" s="821">
        <v>9</v>
      </c>
      <c r="B331" s="822" t="s">
        <v>1078</v>
      </c>
      <c r="C331" s="822" t="s">
        <v>1085</v>
      </c>
      <c r="D331" s="823" t="s">
        <v>1694</v>
      </c>
      <c r="E331" s="824" t="s">
        <v>1099</v>
      </c>
      <c r="F331" s="822" t="s">
        <v>1079</v>
      </c>
      <c r="G331" s="822" t="s">
        <v>1354</v>
      </c>
      <c r="H331" s="822" t="s">
        <v>329</v>
      </c>
      <c r="I331" s="822" t="s">
        <v>1355</v>
      </c>
      <c r="J331" s="822" t="s">
        <v>1356</v>
      </c>
      <c r="K331" s="822" t="s">
        <v>1357</v>
      </c>
      <c r="L331" s="825">
        <v>121.92</v>
      </c>
      <c r="M331" s="825">
        <v>243.84</v>
      </c>
      <c r="N331" s="822">
        <v>2</v>
      </c>
      <c r="O331" s="826">
        <v>2</v>
      </c>
      <c r="P331" s="825">
        <v>121.92</v>
      </c>
      <c r="Q331" s="827">
        <v>0.5</v>
      </c>
      <c r="R331" s="822">
        <v>1</v>
      </c>
      <c r="S331" s="827">
        <v>0.5</v>
      </c>
      <c r="T331" s="826">
        <v>1</v>
      </c>
      <c r="U331" s="828">
        <v>0.5</v>
      </c>
    </row>
    <row r="332" spans="1:21" ht="14.45" customHeight="1" x14ac:dyDescent="0.2">
      <c r="A332" s="821">
        <v>9</v>
      </c>
      <c r="B332" s="822" t="s">
        <v>1078</v>
      </c>
      <c r="C332" s="822" t="s">
        <v>1083</v>
      </c>
      <c r="D332" s="823" t="s">
        <v>1695</v>
      </c>
      <c r="E332" s="824" t="s">
        <v>1101</v>
      </c>
      <c r="F332" s="822" t="s">
        <v>1079</v>
      </c>
      <c r="G332" s="822" t="s">
        <v>1210</v>
      </c>
      <c r="H332" s="822" t="s">
        <v>329</v>
      </c>
      <c r="I332" s="822" t="s">
        <v>1332</v>
      </c>
      <c r="J332" s="822" t="s">
        <v>1333</v>
      </c>
      <c r="K332" s="822" t="s">
        <v>1323</v>
      </c>
      <c r="L332" s="825">
        <v>294.81</v>
      </c>
      <c r="M332" s="825">
        <v>884.43000000000006</v>
      </c>
      <c r="N332" s="822">
        <v>3</v>
      </c>
      <c r="O332" s="826">
        <v>1</v>
      </c>
      <c r="P332" s="825"/>
      <c r="Q332" s="827">
        <v>0</v>
      </c>
      <c r="R332" s="822"/>
      <c r="S332" s="827">
        <v>0</v>
      </c>
      <c r="T332" s="826"/>
      <c r="U332" s="828">
        <v>0</v>
      </c>
    </row>
    <row r="333" spans="1:21" ht="14.45" customHeight="1" x14ac:dyDescent="0.2">
      <c r="A333" s="821">
        <v>9</v>
      </c>
      <c r="B333" s="822" t="s">
        <v>1078</v>
      </c>
      <c r="C333" s="822" t="s">
        <v>1083</v>
      </c>
      <c r="D333" s="823" t="s">
        <v>1695</v>
      </c>
      <c r="E333" s="824" t="s">
        <v>1103</v>
      </c>
      <c r="F333" s="822" t="s">
        <v>1079</v>
      </c>
      <c r="G333" s="822" t="s">
        <v>1273</v>
      </c>
      <c r="H333" s="822" t="s">
        <v>329</v>
      </c>
      <c r="I333" s="822" t="s">
        <v>1478</v>
      </c>
      <c r="J333" s="822" t="s">
        <v>832</v>
      </c>
      <c r="K333" s="822" t="s">
        <v>1479</v>
      </c>
      <c r="L333" s="825">
        <v>36.54</v>
      </c>
      <c r="M333" s="825">
        <v>36.54</v>
      </c>
      <c r="N333" s="822">
        <v>1</v>
      </c>
      <c r="O333" s="826">
        <v>1</v>
      </c>
      <c r="P333" s="825"/>
      <c r="Q333" s="827">
        <v>0</v>
      </c>
      <c r="R333" s="822"/>
      <c r="S333" s="827">
        <v>0</v>
      </c>
      <c r="T333" s="826"/>
      <c r="U333" s="828">
        <v>0</v>
      </c>
    </row>
    <row r="334" spans="1:21" ht="14.45" customHeight="1" x14ac:dyDescent="0.2">
      <c r="A334" s="821">
        <v>9</v>
      </c>
      <c r="B334" s="822" t="s">
        <v>1078</v>
      </c>
      <c r="C334" s="822" t="s">
        <v>1083</v>
      </c>
      <c r="D334" s="823" t="s">
        <v>1695</v>
      </c>
      <c r="E334" s="824" t="s">
        <v>1103</v>
      </c>
      <c r="F334" s="822" t="s">
        <v>1079</v>
      </c>
      <c r="G334" s="822" t="s">
        <v>1210</v>
      </c>
      <c r="H334" s="822" t="s">
        <v>329</v>
      </c>
      <c r="I334" s="822" t="s">
        <v>1332</v>
      </c>
      <c r="J334" s="822" t="s">
        <v>1333</v>
      </c>
      <c r="K334" s="822" t="s">
        <v>1323</v>
      </c>
      <c r="L334" s="825">
        <v>294.81</v>
      </c>
      <c r="M334" s="825">
        <v>884.43000000000006</v>
      </c>
      <c r="N334" s="822">
        <v>3</v>
      </c>
      <c r="O334" s="826">
        <v>1</v>
      </c>
      <c r="P334" s="825">
        <v>884.43000000000006</v>
      </c>
      <c r="Q334" s="827">
        <v>1</v>
      </c>
      <c r="R334" s="822">
        <v>3</v>
      </c>
      <c r="S334" s="827">
        <v>1</v>
      </c>
      <c r="T334" s="826">
        <v>1</v>
      </c>
      <c r="U334" s="828">
        <v>1</v>
      </c>
    </row>
    <row r="335" spans="1:21" ht="14.45" customHeight="1" thickBot="1" x14ac:dyDescent="0.25">
      <c r="A335" s="813">
        <v>9</v>
      </c>
      <c r="B335" s="814" t="s">
        <v>1078</v>
      </c>
      <c r="C335" s="814" t="s">
        <v>1083</v>
      </c>
      <c r="D335" s="815" t="s">
        <v>1695</v>
      </c>
      <c r="E335" s="816" t="s">
        <v>1099</v>
      </c>
      <c r="F335" s="814" t="s">
        <v>1079</v>
      </c>
      <c r="G335" s="814" t="s">
        <v>1210</v>
      </c>
      <c r="H335" s="814" t="s">
        <v>696</v>
      </c>
      <c r="I335" s="814" t="s">
        <v>1352</v>
      </c>
      <c r="J335" s="814" t="s">
        <v>1353</v>
      </c>
      <c r="K335" s="814" t="s">
        <v>1213</v>
      </c>
      <c r="L335" s="817">
        <v>1614.9</v>
      </c>
      <c r="M335" s="817">
        <v>1614.9</v>
      </c>
      <c r="N335" s="814">
        <v>1</v>
      </c>
      <c r="O335" s="818">
        <v>1</v>
      </c>
      <c r="P335" s="817"/>
      <c r="Q335" s="819">
        <v>0</v>
      </c>
      <c r="R335" s="814"/>
      <c r="S335" s="819">
        <v>0</v>
      </c>
      <c r="T335" s="818"/>
      <c r="U335" s="820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B92AA513-87EB-4B2E-A466-C98FF0BD1932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5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8" customWidth="1"/>
    <col min="3" max="3" width="5.5703125" style="331" customWidth="1"/>
    <col min="4" max="4" width="10" style="328" customWidth="1"/>
    <col min="5" max="5" width="5.5703125" style="331" customWidth="1"/>
    <col min="6" max="6" width="10" style="328" customWidth="1"/>
    <col min="7" max="7" width="8.85546875" style="247" customWidth="1"/>
    <col min="8" max="16384" width="8.85546875" style="247"/>
  </cols>
  <sheetData>
    <row r="1" spans="1:6" ht="37.9" customHeight="1" thickBot="1" x14ac:dyDescent="0.35">
      <c r="A1" s="554" t="s">
        <v>1697</v>
      </c>
      <c r="B1" s="555"/>
      <c r="C1" s="555"/>
      <c r="D1" s="555"/>
      <c r="E1" s="555"/>
      <c r="F1" s="555"/>
    </row>
    <row r="2" spans="1:6" ht="14.45" customHeight="1" thickBot="1" x14ac:dyDescent="0.25">
      <c r="A2" s="370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6" t="s">
        <v>160</v>
      </c>
      <c r="C3" s="557"/>
      <c r="D3" s="558" t="s">
        <v>159</v>
      </c>
      <c r="E3" s="557"/>
      <c r="F3" s="105" t="s">
        <v>3</v>
      </c>
    </row>
    <row r="4" spans="1:6" ht="14.45" customHeight="1" thickBot="1" x14ac:dyDescent="0.25">
      <c r="A4" s="829" t="s">
        <v>209</v>
      </c>
      <c r="B4" s="744" t="s">
        <v>14</v>
      </c>
      <c r="C4" s="745" t="s">
        <v>2</v>
      </c>
      <c r="D4" s="744" t="s">
        <v>14</v>
      </c>
      <c r="E4" s="745" t="s">
        <v>2</v>
      </c>
      <c r="F4" s="746" t="s">
        <v>14</v>
      </c>
    </row>
    <row r="5" spans="1:6" ht="14.45" customHeight="1" x14ac:dyDescent="0.2">
      <c r="A5" s="835" t="s">
        <v>1093</v>
      </c>
      <c r="B5" s="225">
        <v>46443.359999999993</v>
      </c>
      <c r="C5" s="812">
        <v>0.23582711264149553</v>
      </c>
      <c r="D5" s="225">
        <v>150494.81</v>
      </c>
      <c r="E5" s="812">
        <v>0.76417288735850453</v>
      </c>
      <c r="F5" s="830">
        <v>196938.16999999998</v>
      </c>
    </row>
    <row r="6" spans="1:6" ht="14.45" customHeight="1" x14ac:dyDescent="0.2">
      <c r="A6" s="836" t="s">
        <v>1100</v>
      </c>
      <c r="B6" s="831">
        <v>3406.1200000000003</v>
      </c>
      <c r="C6" s="827">
        <v>0.70712896240888723</v>
      </c>
      <c r="D6" s="831">
        <v>1410.71</v>
      </c>
      <c r="E6" s="827">
        <v>0.29287103759111283</v>
      </c>
      <c r="F6" s="832">
        <v>4816.83</v>
      </c>
    </row>
    <row r="7" spans="1:6" ht="14.45" customHeight="1" x14ac:dyDescent="0.2">
      <c r="A7" s="836" t="s">
        <v>1103</v>
      </c>
      <c r="B7" s="831">
        <v>1768.8600000000001</v>
      </c>
      <c r="C7" s="827">
        <v>0.91973877143540517</v>
      </c>
      <c r="D7" s="831">
        <v>154.36000000000001</v>
      </c>
      <c r="E7" s="827">
        <v>8.0261228564594791E-2</v>
      </c>
      <c r="F7" s="832">
        <v>1923.2200000000003</v>
      </c>
    </row>
    <row r="8" spans="1:6" ht="14.45" customHeight="1" x14ac:dyDescent="0.2">
      <c r="A8" s="836" t="s">
        <v>1090</v>
      </c>
      <c r="B8" s="831">
        <v>1572.0700000000002</v>
      </c>
      <c r="C8" s="827">
        <v>1</v>
      </c>
      <c r="D8" s="831">
        <v>0</v>
      </c>
      <c r="E8" s="827">
        <v>0</v>
      </c>
      <c r="F8" s="832">
        <v>1572.0700000000002</v>
      </c>
    </row>
    <row r="9" spans="1:6" ht="14.45" customHeight="1" x14ac:dyDescent="0.2">
      <c r="A9" s="836" t="s">
        <v>1097</v>
      </c>
      <c r="B9" s="831">
        <v>1537.75</v>
      </c>
      <c r="C9" s="827">
        <v>1.0247448133851565E-2</v>
      </c>
      <c r="D9" s="831">
        <v>148524</v>
      </c>
      <c r="E9" s="827">
        <v>0.98975255186614841</v>
      </c>
      <c r="F9" s="832">
        <v>150061.75</v>
      </c>
    </row>
    <row r="10" spans="1:6" ht="14.45" customHeight="1" x14ac:dyDescent="0.2">
      <c r="A10" s="836" t="s">
        <v>1094</v>
      </c>
      <c r="B10" s="831">
        <v>1474.0500000000002</v>
      </c>
      <c r="C10" s="827">
        <v>0.79555390045659147</v>
      </c>
      <c r="D10" s="831">
        <v>378.81</v>
      </c>
      <c r="E10" s="827">
        <v>0.20444609954340856</v>
      </c>
      <c r="F10" s="832">
        <v>1852.8600000000001</v>
      </c>
    </row>
    <row r="11" spans="1:6" ht="14.45" customHeight="1" x14ac:dyDescent="0.2">
      <c r="A11" s="836" t="s">
        <v>1096</v>
      </c>
      <c r="B11" s="831">
        <v>1179.24</v>
      </c>
      <c r="C11" s="827">
        <v>0.95252865485739213</v>
      </c>
      <c r="D11" s="831">
        <v>58.77</v>
      </c>
      <c r="E11" s="827">
        <v>4.7471345142607896E-2</v>
      </c>
      <c r="F11" s="832">
        <v>1238.01</v>
      </c>
    </row>
    <row r="12" spans="1:6" ht="14.45" customHeight="1" x14ac:dyDescent="0.2">
      <c r="A12" s="836" t="s">
        <v>1092</v>
      </c>
      <c r="B12" s="831">
        <v>1061.29</v>
      </c>
      <c r="C12" s="827">
        <v>0.23121081274209504</v>
      </c>
      <c r="D12" s="831">
        <v>3528.85</v>
      </c>
      <c r="E12" s="827">
        <v>0.76878918725790502</v>
      </c>
      <c r="F12" s="832">
        <v>4590.1399999999994</v>
      </c>
    </row>
    <row r="13" spans="1:6" ht="14.45" customHeight="1" x14ac:dyDescent="0.2">
      <c r="A13" s="836" t="s">
        <v>1101</v>
      </c>
      <c r="B13" s="831">
        <v>884.43000000000006</v>
      </c>
      <c r="C13" s="827">
        <v>1</v>
      </c>
      <c r="D13" s="831"/>
      <c r="E13" s="827">
        <v>0</v>
      </c>
      <c r="F13" s="832">
        <v>884.43000000000006</v>
      </c>
    </row>
    <row r="14" spans="1:6" ht="14.45" customHeight="1" x14ac:dyDescent="0.2">
      <c r="A14" s="836" t="s">
        <v>1091</v>
      </c>
      <c r="B14" s="831">
        <v>591.52</v>
      </c>
      <c r="C14" s="827">
        <v>2.2623416796831376E-2</v>
      </c>
      <c r="D14" s="831">
        <v>25554.84</v>
      </c>
      <c r="E14" s="827">
        <v>0.97737658320316856</v>
      </c>
      <c r="F14" s="832">
        <v>26146.36</v>
      </c>
    </row>
    <row r="15" spans="1:6" ht="14.45" customHeight="1" x14ac:dyDescent="0.2">
      <c r="A15" s="836" t="s">
        <v>1102</v>
      </c>
      <c r="B15" s="831">
        <v>347.35</v>
      </c>
      <c r="C15" s="827">
        <v>6.9462956456215353E-3</v>
      </c>
      <c r="D15" s="831">
        <v>49657.719999999994</v>
      </c>
      <c r="E15" s="827">
        <v>0.99305370435437845</v>
      </c>
      <c r="F15" s="832">
        <v>50005.069999999992</v>
      </c>
    </row>
    <row r="16" spans="1:6" ht="14.45" customHeight="1" x14ac:dyDescent="0.2">
      <c r="A16" s="836" t="s">
        <v>1099</v>
      </c>
      <c r="B16" s="831"/>
      <c r="C16" s="827">
        <v>0</v>
      </c>
      <c r="D16" s="831">
        <v>3866.25</v>
      </c>
      <c r="E16" s="827">
        <v>1</v>
      </c>
      <c r="F16" s="832">
        <v>3866.25</v>
      </c>
    </row>
    <row r="17" spans="1:6" ht="14.45" customHeight="1" thickBot="1" x14ac:dyDescent="0.25">
      <c r="A17" s="759" t="s">
        <v>1095</v>
      </c>
      <c r="B17" s="750"/>
      <c r="C17" s="751">
        <v>0</v>
      </c>
      <c r="D17" s="750">
        <v>897.10000000000014</v>
      </c>
      <c r="E17" s="751">
        <v>1</v>
      </c>
      <c r="F17" s="752">
        <v>897.10000000000014</v>
      </c>
    </row>
    <row r="18" spans="1:6" ht="14.45" customHeight="1" thickBot="1" x14ac:dyDescent="0.25">
      <c r="A18" s="753" t="s">
        <v>3</v>
      </c>
      <c r="B18" s="754">
        <v>60266.039999999994</v>
      </c>
      <c r="C18" s="755">
        <v>0.13549255555840833</v>
      </c>
      <c r="D18" s="754">
        <v>384526.22000000003</v>
      </c>
      <c r="E18" s="755">
        <v>0.86450744444159189</v>
      </c>
      <c r="F18" s="756">
        <v>444792.25999999995</v>
      </c>
    </row>
    <row r="19" spans="1:6" ht="14.45" customHeight="1" thickBot="1" x14ac:dyDescent="0.25"/>
    <row r="20" spans="1:6" ht="14.45" customHeight="1" x14ac:dyDescent="0.2">
      <c r="A20" s="835" t="s">
        <v>994</v>
      </c>
      <c r="B20" s="225">
        <v>56134.720000000001</v>
      </c>
      <c r="C20" s="812">
        <v>0.13124778583284671</v>
      </c>
      <c r="D20" s="225">
        <v>371565.6</v>
      </c>
      <c r="E20" s="812">
        <v>0.86875221416715331</v>
      </c>
      <c r="F20" s="830">
        <v>427700.31999999995</v>
      </c>
    </row>
    <row r="21" spans="1:6" ht="14.45" customHeight="1" x14ac:dyDescent="0.2">
      <c r="A21" s="836" t="s">
        <v>1698</v>
      </c>
      <c r="B21" s="831">
        <v>938.58</v>
      </c>
      <c r="C21" s="827">
        <v>1</v>
      </c>
      <c r="D21" s="831"/>
      <c r="E21" s="827">
        <v>0</v>
      </c>
      <c r="F21" s="832">
        <v>938.58</v>
      </c>
    </row>
    <row r="22" spans="1:6" ht="14.45" customHeight="1" x14ac:dyDescent="0.2">
      <c r="A22" s="836" t="s">
        <v>1699</v>
      </c>
      <c r="B22" s="831">
        <v>633.49</v>
      </c>
      <c r="C22" s="827">
        <v>1</v>
      </c>
      <c r="D22" s="831"/>
      <c r="E22" s="827">
        <v>0</v>
      </c>
      <c r="F22" s="832">
        <v>633.49</v>
      </c>
    </row>
    <row r="23" spans="1:6" ht="14.45" customHeight="1" x14ac:dyDescent="0.2">
      <c r="A23" s="836" t="s">
        <v>1700</v>
      </c>
      <c r="B23" s="831">
        <v>525.29</v>
      </c>
      <c r="C23" s="827">
        <v>1</v>
      </c>
      <c r="D23" s="831"/>
      <c r="E23" s="827">
        <v>0</v>
      </c>
      <c r="F23" s="832">
        <v>525.29</v>
      </c>
    </row>
    <row r="24" spans="1:6" ht="14.45" customHeight="1" x14ac:dyDescent="0.2">
      <c r="A24" s="836" t="s">
        <v>983</v>
      </c>
      <c r="B24" s="831">
        <v>494.34</v>
      </c>
      <c r="C24" s="827">
        <v>0.44555606630073274</v>
      </c>
      <c r="D24" s="831">
        <v>615.15</v>
      </c>
      <c r="E24" s="827">
        <v>0.55444393369926726</v>
      </c>
      <c r="F24" s="832">
        <v>1109.49</v>
      </c>
    </row>
    <row r="25" spans="1:6" ht="14.45" customHeight="1" x14ac:dyDescent="0.2">
      <c r="A25" s="836" t="s">
        <v>975</v>
      </c>
      <c r="B25" s="831">
        <v>404.2</v>
      </c>
      <c r="C25" s="827">
        <v>0.70587824386154863</v>
      </c>
      <c r="D25" s="831">
        <v>168.42</v>
      </c>
      <c r="E25" s="827">
        <v>0.29412175613845132</v>
      </c>
      <c r="F25" s="832">
        <v>572.62</v>
      </c>
    </row>
    <row r="26" spans="1:6" ht="14.45" customHeight="1" x14ac:dyDescent="0.2">
      <c r="A26" s="836" t="s">
        <v>1701</v>
      </c>
      <c r="B26" s="831">
        <v>396</v>
      </c>
      <c r="C26" s="827">
        <v>1</v>
      </c>
      <c r="D26" s="831"/>
      <c r="E26" s="827">
        <v>0</v>
      </c>
      <c r="F26" s="832">
        <v>396</v>
      </c>
    </row>
    <row r="27" spans="1:6" ht="14.45" customHeight="1" x14ac:dyDescent="0.2">
      <c r="A27" s="836" t="s">
        <v>1702</v>
      </c>
      <c r="B27" s="831">
        <v>367.58</v>
      </c>
      <c r="C27" s="827">
        <v>1</v>
      </c>
      <c r="D27" s="831"/>
      <c r="E27" s="827">
        <v>0</v>
      </c>
      <c r="F27" s="832">
        <v>367.58</v>
      </c>
    </row>
    <row r="28" spans="1:6" ht="14.45" customHeight="1" x14ac:dyDescent="0.2">
      <c r="A28" s="836" t="s">
        <v>1703</v>
      </c>
      <c r="B28" s="831">
        <v>195.52</v>
      </c>
      <c r="C28" s="827">
        <v>1</v>
      </c>
      <c r="D28" s="831"/>
      <c r="E28" s="827">
        <v>0</v>
      </c>
      <c r="F28" s="832">
        <v>195.52</v>
      </c>
    </row>
    <row r="29" spans="1:6" ht="14.45" customHeight="1" x14ac:dyDescent="0.2">
      <c r="A29" s="836" t="s">
        <v>1704</v>
      </c>
      <c r="B29" s="831">
        <v>176.32</v>
      </c>
      <c r="C29" s="827">
        <v>0.30000170146155547</v>
      </c>
      <c r="D29" s="831">
        <v>411.40999999999997</v>
      </c>
      <c r="E29" s="827">
        <v>0.69999829853844442</v>
      </c>
      <c r="F29" s="832">
        <v>587.73</v>
      </c>
    </row>
    <row r="30" spans="1:6" ht="14.45" customHeight="1" x14ac:dyDescent="0.2">
      <c r="A30" s="836" t="s">
        <v>1705</v>
      </c>
      <c r="B30" s="831"/>
      <c r="C30" s="827">
        <v>0</v>
      </c>
      <c r="D30" s="831">
        <v>30.5</v>
      </c>
      <c r="E30" s="827">
        <v>1</v>
      </c>
      <c r="F30" s="832">
        <v>30.5</v>
      </c>
    </row>
    <row r="31" spans="1:6" ht="14.45" customHeight="1" x14ac:dyDescent="0.2">
      <c r="A31" s="836" t="s">
        <v>1706</v>
      </c>
      <c r="B31" s="831"/>
      <c r="C31" s="827">
        <v>0</v>
      </c>
      <c r="D31" s="831">
        <v>913.22</v>
      </c>
      <c r="E31" s="827">
        <v>1</v>
      </c>
      <c r="F31" s="832">
        <v>913.22</v>
      </c>
    </row>
    <row r="32" spans="1:6" ht="14.45" customHeight="1" x14ac:dyDescent="0.2">
      <c r="A32" s="836" t="s">
        <v>1707</v>
      </c>
      <c r="B32" s="831">
        <v>0</v>
      </c>
      <c r="C32" s="827"/>
      <c r="D32" s="831">
        <v>0</v>
      </c>
      <c r="E32" s="827"/>
      <c r="F32" s="832">
        <v>0</v>
      </c>
    </row>
    <row r="33" spans="1:6" ht="14.45" customHeight="1" x14ac:dyDescent="0.2">
      <c r="A33" s="836" t="s">
        <v>1708</v>
      </c>
      <c r="B33" s="831"/>
      <c r="C33" s="827">
        <v>0</v>
      </c>
      <c r="D33" s="831">
        <v>613.69000000000005</v>
      </c>
      <c r="E33" s="827">
        <v>1</v>
      </c>
      <c r="F33" s="832">
        <v>613.69000000000005</v>
      </c>
    </row>
    <row r="34" spans="1:6" ht="14.45" customHeight="1" x14ac:dyDescent="0.2">
      <c r="A34" s="836" t="s">
        <v>988</v>
      </c>
      <c r="B34" s="831"/>
      <c r="C34" s="827">
        <v>0</v>
      </c>
      <c r="D34" s="831">
        <v>191.25</v>
      </c>
      <c r="E34" s="827">
        <v>1</v>
      </c>
      <c r="F34" s="832">
        <v>191.25</v>
      </c>
    </row>
    <row r="35" spans="1:6" ht="14.45" customHeight="1" x14ac:dyDescent="0.2">
      <c r="A35" s="836" t="s">
        <v>1709</v>
      </c>
      <c r="B35" s="831"/>
      <c r="C35" s="827">
        <v>0</v>
      </c>
      <c r="D35" s="831">
        <v>118.65</v>
      </c>
      <c r="E35" s="827">
        <v>1</v>
      </c>
      <c r="F35" s="832">
        <v>118.65</v>
      </c>
    </row>
    <row r="36" spans="1:6" ht="14.45" customHeight="1" x14ac:dyDescent="0.2">
      <c r="A36" s="836" t="s">
        <v>1710</v>
      </c>
      <c r="B36" s="831"/>
      <c r="C36" s="827">
        <v>0</v>
      </c>
      <c r="D36" s="831">
        <v>293.87</v>
      </c>
      <c r="E36" s="827">
        <v>1</v>
      </c>
      <c r="F36" s="832">
        <v>293.87</v>
      </c>
    </row>
    <row r="37" spans="1:6" ht="14.45" customHeight="1" x14ac:dyDescent="0.2">
      <c r="A37" s="836" t="s">
        <v>1711</v>
      </c>
      <c r="B37" s="831"/>
      <c r="C37" s="827">
        <v>0</v>
      </c>
      <c r="D37" s="831">
        <v>280.3</v>
      </c>
      <c r="E37" s="827">
        <v>1</v>
      </c>
      <c r="F37" s="832">
        <v>280.3</v>
      </c>
    </row>
    <row r="38" spans="1:6" ht="14.45" customHeight="1" x14ac:dyDescent="0.2">
      <c r="A38" s="836" t="s">
        <v>1712</v>
      </c>
      <c r="B38" s="831"/>
      <c r="C38" s="827">
        <v>0</v>
      </c>
      <c r="D38" s="831">
        <v>131.97999999999999</v>
      </c>
      <c r="E38" s="827">
        <v>1</v>
      </c>
      <c r="F38" s="832">
        <v>131.97999999999999</v>
      </c>
    </row>
    <row r="39" spans="1:6" ht="14.45" customHeight="1" x14ac:dyDescent="0.2">
      <c r="A39" s="836" t="s">
        <v>1713</v>
      </c>
      <c r="B39" s="831"/>
      <c r="C39" s="827">
        <v>0</v>
      </c>
      <c r="D39" s="831">
        <v>57.4</v>
      </c>
      <c r="E39" s="827">
        <v>1</v>
      </c>
      <c r="F39" s="832">
        <v>57.4</v>
      </c>
    </row>
    <row r="40" spans="1:6" ht="14.45" customHeight="1" x14ac:dyDescent="0.2">
      <c r="A40" s="836" t="s">
        <v>1714</v>
      </c>
      <c r="B40" s="831"/>
      <c r="C40" s="827">
        <v>0</v>
      </c>
      <c r="D40" s="831">
        <v>1585.29</v>
      </c>
      <c r="E40" s="827">
        <v>1</v>
      </c>
      <c r="F40" s="832">
        <v>1585.29</v>
      </c>
    </row>
    <row r="41" spans="1:6" ht="14.45" customHeight="1" x14ac:dyDescent="0.2">
      <c r="A41" s="836" t="s">
        <v>1715</v>
      </c>
      <c r="B41" s="831"/>
      <c r="C41" s="827">
        <v>0</v>
      </c>
      <c r="D41" s="831">
        <v>847.5</v>
      </c>
      <c r="E41" s="827">
        <v>1</v>
      </c>
      <c r="F41" s="832">
        <v>847.5</v>
      </c>
    </row>
    <row r="42" spans="1:6" ht="14.45" customHeight="1" x14ac:dyDescent="0.2">
      <c r="A42" s="836" t="s">
        <v>990</v>
      </c>
      <c r="B42" s="831"/>
      <c r="C42" s="827">
        <v>0</v>
      </c>
      <c r="D42" s="831">
        <v>1151.1200000000001</v>
      </c>
      <c r="E42" s="827">
        <v>1</v>
      </c>
      <c r="F42" s="832">
        <v>1151.1200000000001</v>
      </c>
    </row>
    <row r="43" spans="1:6" ht="14.45" customHeight="1" x14ac:dyDescent="0.2">
      <c r="A43" s="836" t="s">
        <v>989</v>
      </c>
      <c r="B43" s="831"/>
      <c r="C43" s="827">
        <v>0</v>
      </c>
      <c r="D43" s="831">
        <v>240.3</v>
      </c>
      <c r="E43" s="827">
        <v>1</v>
      </c>
      <c r="F43" s="832">
        <v>240.3</v>
      </c>
    </row>
    <row r="44" spans="1:6" ht="14.45" customHeight="1" x14ac:dyDescent="0.2">
      <c r="A44" s="836" t="s">
        <v>1716</v>
      </c>
      <c r="B44" s="831"/>
      <c r="C44" s="827">
        <v>0</v>
      </c>
      <c r="D44" s="831">
        <v>155.44999999999999</v>
      </c>
      <c r="E44" s="827">
        <v>1</v>
      </c>
      <c r="F44" s="832">
        <v>155.44999999999999</v>
      </c>
    </row>
    <row r="45" spans="1:6" ht="14.45" customHeight="1" x14ac:dyDescent="0.2">
      <c r="A45" s="836" t="s">
        <v>1717</v>
      </c>
      <c r="B45" s="831"/>
      <c r="C45" s="827">
        <v>0</v>
      </c>
      <c r="D45" s="831">
        <v>234.07</v>
      </c>
      <c r="E45" s="827">
        <v>1</v>
      </c>
      <c r="F45" s="832">
        <v>234.07</v>
      </c>
    </row>
    <row r="46" spans="1:6" ht="14.45" customHeight="1" x14ac:dyDescent="0.2">
      <c r="A46" s="836" t="s">
        <v>1718</v>
      </c>
      <c r="B46" s="831"/>
      <c r="C46" s="827">
        <v>0</v>
      </c>
      <c r="D46" s="831">
        <v>190.02</v>
      </c>
      <c r="E46" s="827">
        <v>1</v>
      </c>
      <c r="F46" s="832">
        <v>190.02</v>
      </c>
    </row>
    <row r="47" spans="1:6" ht="14.45" customHeight="1" x14ac:dyDescent="0.2">
      <c r="A47" s="836" t="s">
        <v>1719</v>
      </c>
      <c r="B47" s="831"/>
      <c r="C47" s="827">
        <v>0</v>
      </c>
      <c r="D47" s="831">
        <v>538.44000000000005</v>
      </c>
      <c r="E47" s="827">
        <v>1</v>
      </c>
      <c r="F47" s="832">
        <v>538.44000000000005</v>
      </c>
    </row>
    <row r="48" spans="1:6" ht="14.45" customHeight="1" x14ac:dyDescent="0.2">
      <c r="A48" s="836" t="s">
        <v>1720</v>
      </c>
      <c r="B48" s="831"/>
      <c r="C48" s="827">
        <v>0</v>
      </c>
      <c r="D48" s="831">
        <v>2036.8799999999999</v>
      </c>
      <c r="E48" s="827">
        <v>1</v>
      </c>
      <c r="F48" s="832">
        <v>2036.8799999999999</v>
      </c>
    </row>
    <row r="49" spans="1:6" ht="14.45" customHeight="1" x14ac:dyDescent="0.2">
      <c r="A49" s="836" t="s">
        <v>1721</v>
      </c>
      <c r="B49" s="831"/>
      <c r="C49" s="827">
        <v>0</v>
      </c>
      <c r="D49" s="831">
        <v>145.81</v>
      </c>
      <c r="E49" s="827">
        <v>1</v>
      </c>
      <c r="F49" s="832">
        <v>145.81</v>
      </c>
    </row>
    <row r="50" spans="1:6" ht="14.45" customHeight="1" x14ac:dyDescent="0.2">
      <c r="A50" s="836" t="s">
        <v>1722</v>
      </c>
      <c r="B50" s="831"/>
      <c r="C50" s="827">
        <v>0</v>
      </c>
      <c r="D50" s="831">
        <v>462.98999999999995</v>
      </c>
      <c r="E50" s="827">
        <v>1</v>
      </c>
      <c r="F50" s="832">
        <v>462.98999999999995</v>
      </c>
    </row>
    <row r="51" spans="1:6" ht="14.45" customHeight="1" x14ac:dyDescent="0.2">
      <c r="A51" s="836" t="s">
        <v>1723</v>
      </c>
      <c r="B51" s="831"/>
      <c r="C51" s="827">
        <v>0</v>
      </c>
      <c r="D51" s="831">
        <v>1546.91</v>
      </c>
      <c r="E51" s="827">
        <v>1</v>
      </c>
      <c r="F51" s="832">
        <v>1546.91</v>
      </c>
    </row>
    <row r="52" spans="1:6" ht="14.45" customHeight="1" thickBot="1" x14ac:dyDescent="0.25">
      <c r="A52" s="759" t="s">
        <v>984</v>
      </c>
      <c r="B52" s="750"/>
      <c r="C52" s="751"/>
      <c r="D52" s="750">
        <v>0</v>
      </c>
      <c r="E52" s="751"/>
      <c r="F52" s="752">
        <v>0</v>
      </c>
    </row>
    <row r="53" spans="1:6" ht="14.45" customHeight="1" thickBot="1" x14ac:dyDescent="0.25">
      <c r="A53" s="753" t="s">
        <v>3</v>
      </c>
      <c r="B53" s="754">
        <v>60266.04</v>
      </c>
      <c r="C53" s="755">
        <v>0.13549255555840833</v>
      </c>
      <c r="D53" s="754">
        <v>384526.22</v>
      </c>
      <c r="E53" s="755">
        <v>0.86450744444159167</v>
      </c>
      <c r="F53" s="756">
        <v>444792.25999999995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17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{D85D6614-7D87-488D-80CC-BB829AEA595C}</x14:id>
        </ext>
      </extLst>
    </cfRule>
  </conditionalFormatting>
  <conditionalFormatting sqref="F20:F5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{BFC42B8A-A930-487B-A3AE-78FE9AAECA46}</x14:id>
        </ext>
      </extLst>
    </cfRule>
  </conditionalFormatting>
  <hyperlinks>
    <hyperlink ref="A2" location="Obsah!A1" display="Zpět na Obsah  KL 01  1.-4.měsíc" xr:uid="{9F0AA5CA-33B0-46DB-AB6B-420E7BA8D872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85D6614-7D87-488D-80CC-BB829AEA595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F5:F17</xm:sqref>
        </x14:conditionalFormatting>
        <x14:conditionalFormatting xmlns:xm="http://schemas.microsoft.com/office/excel/2006/main">
          <x14:cfRule type="dataBar" id="{BFC42B8A-A930-487B-A3AE-78FE9AAECA4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F20:F52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9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247" customWidth="1"/>
    <col min="2" max="2" width="8.85546875" style="247" bestFit="1" customWidth="1"/>
    <col min="3" max="3" width="7" style="247" bestFit="1" customWidth="1"/>
    <col min="4" max="5" width="22.28515625" style="247" customWidth="1"/>
    <col min="6" max="6" width="6.7109375" style="328" customWidth="1"/>
    <col min="7" max="7" width="10" style="328" customWidth="1"/>
    <col min="8" max="8" width="6.7109375" style="331" customWidth="1"/>
    <col min="9" max="9" width="6.7109375" style="328" customWidth="1"/>
    <col min="10" max="10" width="10" style="328" customWidth="1"/>
    <col min="11" max="11" width="6.7109375" style="331" customWidth="1"/>
    <col min="12" max="12" width="6.7109375" style="328" customWidth="1"/>
    <col min="13" max="13" width="10" style="328" customWidth="1"/>
    <col min="14" max="16384" width="8.85546875" style="247"/>
  </cols>
  <sheetData>
    <row r="1" spans="1:13" ht="18.600000000000001" customHeight="1" thickBot="1" x14ac:dyDescent="0.35">
      <c r="A1" s="555" t="s">
        <v>1750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16"/>
      <c r="M1" s="516"/>
    </row>
    <row r="2" spans="1:13" ht="14.45" customHeight="1" thickBot="1" x14ac:dyDescent="0.25">
      <c r="A2" s="370" t="s">
        <v>328</v>
      </c>
      <c r="B2" s="327"/>
      <c r="C2" s="327"/>
      <c r="D2" s="327"/>
      <c r="E2" s="327"/>
      <c r="F2" s="335"/>
      <c r="G2" s="335"/>
      <c r="H2" s="336"/>
      <c r="I2" s="335"/>
      <c r="J2" s="335"/>
      <c r="K2" s="336"/>
      <c r="L2" s="335"/>
    </row>
    <row r="3" spans="1:13" ht="14.45" customHeight="1" thickBot="1" x14ac:dyDescent="0.25">
      <c r="E3" s="104" t="s">
        <v>158</v>
      </c>
      <c r="F3" s="47">
        <f>SUBTOTAL(9,F6:F1048576)</f>
        <v>73</v>
      </c>
      <c r="G3" s="47">
        <f>SUBTOTAL(9,G6:G1048576)</f>
        <v>60266.04</v>
      </c>
      <c r="H3" s="48">
        <f>IF(M3=0,0,G3/M3)</f>
        <v>0.13549255555840833</v>
      </c>
      <c r="I3" s="47">
        <f>SUBTOTAL(9,I6:I1048576)</f>
        <v>2050</v>
      </c>
      <c r="J3" s="47">
        <f>SUBTOTAL(9,J6:J1048576)</f>
        <v>384526.22000000003</v>
      </c>
      <c r="K3" s="48">
        <f>IF(M3=0,0,J3/M3)</f>
        <v>0.86450744444159178</v>
      </c>
      <c r="L3" s="47">
        <f>SUBTOTAL(9,L6:L1048576)</f>
        <v>2123</v>
      </c>
      <c r="M3" s="49">
        <f>SUBTOTAL(9,M6:M1048576)</f>
        <v>444792.26</v>
      </c>
    </row>
    <row r="4" spans="1:13" ht="14.45" customHeight="1" thickBot="1" x14ac:dyDescent="0.25">
      <c r="A4" s="45"/>
      <c r="B4" s="45"/>
      <c r="C4" s="45"/>
      <c r="D4" s="45"/>
      <c r="E4" s="46"/>
      <c r="F4" s="559" t="s">
        <v>160</v>
      </c>
      <c r="G4" s="560"/>
      <c r="H4" s="561"/>
      <c r="I4" s="562" t="s">
        <v>159</v>
      </c>
      <c r="J4" s="560"/>
      <c r="K4" s="561"/>
      <c r="L4" s="563" t="s">
        <v>3</v>
      </c>
      <c r="M4" s="564"/>
    </row>
    <row r="5" spans="1:13" ht="14.45" customHeight="1" thickBot="1" x14ac:dyDescent="0.25">
      <c r="A5" s="829" t="s">
        <v>166</v>
      </c>
      <c r="B5" s="761" t="s">
        <v>162</v>
      </c>
      <c r="C5" s="761" t="s">
        <v>89</v>
      </c>
      <c r="D5" s="761" t="s">
        <v>163</v>
      </c>
      <c r="E5" s="761" t="s">
        <v>164</v>
      </c>
      <c r="F5" s="762" t="s">
        <v>28</v>
      </c>
      <c r="G5" s="762" t="s">
        <v>14</v>
      </c>
      <c r="H5" s="745" t="s">
        <v>165</v>
      </c>
      <c r="I5" s="744" t="s">
        <v>28</v>
      </c>
      <c r="J5" s="762" t="s">
        <v>14</v>
      </c>
      <c r="K5" s="745" t="s">
        <v>165</v>
      </c>
      <c r="L5" s="744" t="s">
        <v>28</v>
      </c>
      <c r="M5" s="763" t="s">
        <v>14</v>
      </c>
    </row>
    <row r="6" spans="1:13" ht="14.45" customHeight="1" x14ac:dyDescent="0.2">
      <c r="A6" s="806" t="s">
        <v>1090</v>
      </c>
      <c r="B6" s="807" t="s">
        <v>1724</v>
      </c>
      <c r="C6" s="807" t="s">
        <v>1651</v>
      </c>
      <c r="D6" s="807" t="s">
        <v>1652</v>
      </c>
      <c r="E6" s="807" t="s">
        <v>1653</v>
      </c>
      <c r="F6" s="225">
        <v>1</v>
      </c>
      <c r="G6" s="225">
        <v>633.49</v>
      </c>
      <c r="H6" s="812">
        <v>1</v>
      </c>
      <c r="I6" s="225"/>
      <c r="J6" s="225"/>
      <c r="K6" s="812">
        <v>0</v>
      </c>
      <c r="L6" s="225">
        <v>1</v>
      </c>
      <c r="M6" s="830">
        <v>633.49</v>
      </c>
    </row>
    <row r="7" spans="1:13" ht="14.45" customHeight="1" x14ac:dyDescent="0.2">
      <c r="A7" s="821" t="s">
        <v>1090</v>
      </c>
      <c r="B7" s="822" t="s">
        <v>1725</v>
      </c>
      <c r="C7" s="822" t="s">
        <v>1673</v>
      </c>
      <c r="D7" s="822" t="s">
        <v>1590</v>
      </c>
      <c r="E7" s="822" t="s">
        <v>1672</v>
      </c>
      <c r="F7" s="831"/>
      <c r="G7" s="831"/>
      <c r="H7" s="827"/>
      <c r="I7" s="831">
        <v>1</v>
      </c>
      <c r="J7" s="831">
        <v>0</v>
      </c>
      <c r="K7" s="827"/>
      <c r="L7" s="831">
        <v>1</v>
      </c>
      <c r="M7" s="832">
        <v>0</v>
      </c>
    </row>
    <row r="8" spans="1:13" ht="14.45" customHeight="1" x14ac:dyDescent="0.2">
      <c r="A8" s="821" t="s">
        <v>1090</v>
      </c>
      <c r="B8" s="822" t="s">
        <v>1725</v>
      </c>
      <c r="C8" s="822" t="s">
        <v>1674</v>
      </c>
      <c r="D8" s="822" t="s">
        <v>1675</v>
      </c>
      <c r="E8" s="822" t="s">
        <v>1672</v>
      </c>
      <c r="F8" s="831">
        <v>1</v>
      </c>
      <c r="G8" s="831">
        <v>0</v>
      </c>
      <c r="H8" s="827"/>
      <c r="I8" s="831"/>
      <c r="J8" s="831"/>
      <c r="K8" s="827"/>
      <c r="L8" s="831">
        <v>1</v>
      </c>
      <c r="M8" s="832">
        <v>0</v>
      </c>
    </row>
    <row r="9" spans="1:13" ht="14.45" customHeight="1" x14ac:dyDescent="0.2">
      <c r="A9" s="821" t="s">
        <v>1090</v>
      </c>
      <c r="B9" s="822" t="s">
        <v>1726</v>
      </c>
      <c r="C9" s="822" t="s">
        <v>1665</v>
      </c>
      <c r="D9" s="822" t="s">
        <v>1666</v>
      </c>
      <c r="E9" s="822" t="s">
        <v>1664</v>
      </c>
      <c r="F9" s="831">
        <v>3</v>
      </c>
      <c r="G9" s="831">
        <v>938.58</v>
      </c>
      <c r="H9" s="827">
        <v>1</v>
      </c>
      <c r="I9" s="831"/>
      <c r="J9" s="831"/>
      <c r="K9" s="827">
        <v>0</v>
      </c>
      <c r="L9" s="831">
        <v>3</v>
      </c>
      <c r="M9" s="832">
        <v>938.58</v>
      </c>
    </row>
    <row r="10" spans="1:13" ht="14.45" customHeight="1" x14ac:dyDescent="0.2">
      <c r="A10" s="821" t="s">
        <v>1091</v>
      </c>
      <c r="B10" s="822" t="s">
        <v>1727</v>
      </c>
      <c r="C10" s="822" t="s">
        <v>1564</v>
      </c>
      <c r="D10" s="822" t="s">
        <v>1565</v>
      </c>
      <c r="E10" s="822" t="s">
        <v>1566</v>
      </c>
      <c r="F10" s="831">
        <v>2</v>
      </c>
      <c r="G10" s="831">
        <v>195.52</v>
      </c>
      <c r="H10" s="827">
        <v>1</v>
      </c>
      <c r="I10" s="831"/>
      <c r="J10" s="831"/>
      <c r="K10" s="827">
        <v>0</v>
      </c>
      <c r="L10" s="831">
        <v>2</v>
      </c>
      <c r="M10" s="832">
        <v>195.52</v>
      </c>
    </row>
    <row r="11" spans="1:13" ht="14.45" customHeight="1" x14ac:dyDescent="0.2">
      <c r="A11" s="821" t="s">
        <v>1091</v>
      </c>
      <c r="B11" s="822" t="s">
        <v>1728</v>
      </c>
      <c r="C11" s="822" t="s">
        <v>1187</v>
      </c>
      <c r="D11" s="822" t="s">
        <v>1188</v>
      </c>
      <c r="E11" s="822" t="s">
        <v>1189</v>
      </c>
      <c r="F11" s="831"/>
      <c r="G11" s="831"/>
      <c r="H11" s="827">
        <v>0</v>
      </c>
      <c r="I11" s="831">
        <v>6</v>
      </c>
      <c r="J11" s="831">
        <v>526.02</v>
      </c>
      <c r="K11" s="827">
        <v>1</v>
      </c>
      <c r="L11" s="831">
        <v>6</v>
      </c>
      <c r="M11" s="832">
        <v>526.02</v>
      </c>
    </row>
    <row r="12" spans="1:13" ht="14.45" customHeight="1" x14ac:dyDescent="0.2">
      <c r="A12" s="821" t="s">
        <v>1091</v>
      </c>
      <c r="B12" s="822" t="s">
        <v>995</v>
      </c>
      <c r="C12" s="822" t="s">
        <v>1207</v>
      </c>
      <c r="D12" s="822" t="s">
        <v>1208</v>
      </c>
      <c r="E12" s="822" t="s">
        <v>1209</v>
      </c>
      <c r="F12" s="831"/>
      <c r="G12" s="831"/>
      <c r="H12" s="827">
        <v>0</v>
      </c>
      <c r="I12" s="831">
        <v>1</v>
      </c>
      <c r="J12" s="831">
        <v>149.52000000000001</v>
      </c>
      <c r="K12" s="827">
        <v>1</v>
      </c>
      <c r="L12" s="831">
        <v>1</v>
      </c>
      <c r="M12" s="832">
        <v>149.52000000000001</v>
      </c>
    </row>
    <row r="13" spans="1:13" ht="14.45" customHeight="1" x14ac:dyDescent="0.2">
      <c r="A13" s="821" t="s">
        <v>1091</v>
      </c>
      <c r="B13" s="822" t="s">
        <v>1023</v>
      </c>
      <c r="C13" s="822" t="s">
        <v>1538</v>
      </c>
      <c r="D13" s="822" t="s">
        <v>1539</v>
      </c>
      <c r="E13" s="822" t="s">
        <v>1119</v>
      </c>
      <c r="F13" s="831"/>
      <c r="G13" s="831"/>
      <c r="H13" s="827">
        <v>0</v>
      </c>
      <c r="I13" s="831">
        <v>2</v>
      </c>
      <c r="J13" s="831">
        <v>168.42</v>
      </c>
      <c r="K13" s="827">
        <v>1</v>
      </c>
      <c r="L13" s="831">
        <v>2</v>
      </c>
      <c r="M13" s="832">
        <v>168.42</v>
      </c>
    </row>
    <row r="14" spans="1:13" ht="14.45" customHeight="1" x14ac:dyDescent="0.2">
      <c r="A14" s="821" t="s">
        <v>1091</v>
      </c>
      <c r="B14" s="822" t="s">
        <v>1725</v>
      </c>
      <c r="C14" s="822" t="s">
        <v>1589</v>
      </c>
      <c r="D14" s="822" t="s">
        <v>1590</v>
      </c>
      <c r="E14" s="822" t="s">
        <v>1591</v>
      </c>
      <c r="F14" s="831"/>
      <c r="G14" s="831"/>
      <c r="H14" s="827"/>
      <c r="I14" s="831">
        <v>1</v>
      </c>
      <c r="J14" s="831">
        <v>0</v>
      </c>
      <c r="K14" s="827"/>
      <c r="L14" s="831">
        <v>1</v>
      </c>
      <c r="M14" s="832">
        <v>0</v>
      </c>
    </row>
    <row r="15" spans="1:13" ht="14.45" customHeight="1" x14ac:dyDescent="0.2">
      <c r="A15" s="821" t="s">
        <v>1091</v>
      </c>
      <c r="B15" s="822" t="s">
        <v>1729</v>
      </c>
      <c r="C15" s="822" t="s">
        <v>1545</v>
      </c>
      <c r="D15" s="822" t="s">
        <v>1546</v>
      </c>
      <c r="E15" s="822" t="s">
        <v>1547</v>
      </c>
      <c r="F15" s="831">
        <v>3</v>
      </c>
      <c r="G15" s="831">
        <v>396</v>
      </c>
      <c r="H15" s="827">
        <v>1</v>
      </c>
      <c r="I15" s="831"/>
      <c r="J15" s="831"/>
      <c r="K15" s="827">
        <v>0</v>
      </c>
      <c r="L15" s="831">
        <v>3</v>
      </c>
      <c r="M15" s="832">
        <v>396</v>
      </c>
    </row>
    <row r="16" spans="1:13" ht="14.45" customHeight="1" x14ac:dyDescent="0.2">
      <c r="A16" s="821" t="s">
        <v>1091</v>
      </c>
      <c r="B16" s="822" t="s">
        <v>1730</v>
      </c>
      <c r="C16" s="822" t="s">
        <v>1172</v>
      </c>
      <c r="D16" s="822" t="s">
        <v>1173</v>
      </c>
      <c r="E16" s="822" t="s">
        <v>1174</v>
      </c>
      <c r="F16" s="831"/>
      <c r="G16" s="831"/>
      <c r="H16" s="827">
        <v>0</v>
      </c>
      <c r="I16" s="831">
        <v>5</v>
      </c>
      <c r="J16" s="831">
        <v>706.25</v>
      </c>
      <c r="K16" s="827">
        <v>1</v>
      </c>
      <c r="L16" s="831">
        <v>5</v>
      </c>
      <c r="M16" s="832">
        <v>706.25</v>
      </c>
    </row>
    <row r="17" spans="1:13" ht="14.45" customHeight="1" x14ac:dyDescent="0.2">
      <c r="A17" s="821" t="s">
        <v>1091</v>
      </c>
      <c r="B17" s="822" t="s">
        <v>1066</v>
      </c>
      <c r="C17" s="822" t="s">
        <v>1548</v>
      </c>
      <c r="D17" s="822" t="s">
        <v>761</v>
      </c>
      <c r="E17" s="822" t="s">
        <v>1069</v>
      </c>
      <c r="F17" s="831"/>
      <c r="G17" s="831"/>
      <c r="H17" s="827">
        <v>0</v>
      </c>
      <c r="I17" s="831">
        <v>1</v>
      </c>
      <c r="J17" s="831">
        <v>120.15</v>
      </c>
      <c r="K17" s="827">
        <v>1</v>
      </c>
      <c r="L17" s="831">
        <v>1</v>
      </c>
      <c r="M17" s="832">
        <v>120.15</v>
      </c>
    </row>
    <row r="18" spans="1:13" ht="14.45" customHeight="1" x14ac:dyDescent="0.2">
      <c r="A18" s="821" t="s">
        <v>1091</v>
      </c>
      <c r="B18" s="822" t="s">
        <v>1731</v>
      </c>
      <c r="C18" s="822" t="s">
        <v>1429</v>
      </c>
      <c r="D18" s="822" t="s">
        <v>1430</v>
      </c>
      <c r="E18" s="822" t="s">
        <v>1380</v>
      </c>
      <c r="F18" s="831"/>
      <c r="G18" s="831"/>
      <c r="H18" s="827">
        <v>0</v>
      </c>
      <c r="I18" s="831">
        <v>1</v>
      </c>
      <c r="J18" s="831">
        <v>176.32</v>
      </c>
      <c r="K18" s="827">
        <v>1</v>
      </c>
      <c r="L18" s="831">
        <v>1</v>
      </c>
      <c r="M18" s="832">
        <v>176.32</v>
      </c>
    </row>
    <row r="19" spans="1:13" ht="14.45" customHeight="1" x14ac:dyDescent="0.2">
      <c r="A19" s="821" t="s">
        <v>1091</v>
      </c>
      <c r="B19" s="822" t="s">
        <v>1070</v>
      </c>
      <c r="C19" s="822" t="s">
        <v>1351</v>
      </c>
      <c r="D19" s="822" t="s">
        <v>1335</v>
      </c>
      <c r="E19" s="822" t="s">
        <v>1336</v>
      </c>
      <c r="F19" s="831"/>
      <c r="G19" s="831"/>
      <c r="H19" s="827">
        <v>0</v>
      </c>
      <c r="I19" s="831">
        <v>8</v>
      </c>
      <c r="J19" s="831">
        <v>23708.16</v>
      </c>
      <c r="K19" s="827">
        <v>1</v>
      </c>
      <c r="L19" s="831">
        <v>8</v>
      </c>
      <c r="M19" s="832">
        <v>23708.16</v>
      </c>
    </row>
    <row r="20" spans="1:13" ht="14.45" customHeight="1" x14ac:dyDescent="0.2">
      <c r="A20" s="821" t="s">
        <v>1092</v>
      </c>
      <c r="B20" s="822" t="s">
        <v>1732</v>
      </c>
      <c r="C20" s="822" t="s">
        <v>1176</v>
      </c>
      <c r="D20" s="822" t="s">
        <v>1177</v>
      </c>
      <c r="E20" s="822" t="s">
        <v>1178</v>
      </c>
      <c r="F20" s="831"/>
      <c r="G20" s="831"/>
      <c r="H20" s="827">
        <v>0</v>
      </c>
      <c r="I20" s="831">
        <v>1</v>
      </c>
      <c r="J20" s="831">
        <v>422.33</v>
      </c>
      <c r="K20" s="827">
        <v>1</v>
      </c>
      <c r="L20" s="831">
        <v>1</v>
      </c>
      <c r="M20" s="832">
        <v>422.33</v>
      </c>
    </row>
    <row r="21" spans="1:13" ht="14.45" customHeight="1" x14ac:dyDescent="0.2">
      <c r="A21" s="821" t="s">
        <v>1092</v>
      </c>
      <c r="B21" s="822" t="s">
        <v>1733</v>
      </c>
      <c r="C21" s="822" t="s">
        <v>1105</v>
      </c>
      <c r="D21" s="822" t="s">
        <v>1106</v>
      </c>
      <c r="E21" s="822" t="s">
        <v>1107</v>
      </c>
      <c r="F21" s="831">
        <v>2</v>
      </c>
      <c r="G21" s="831">
        <v>367.58</v>
      </c>
      <c r="H21" s="827">
        <v>1</v>
      </c>
      <c r="I21" s="831"/>
      <c r="J21" s="831"/>
      <c r="K21" s="827">
        <v>0</v>
      </c>
      <c r="L21" s="831">
        <v>2</v>
      </c>
      <c r="M21" s="832">
        <v>367.58</v>
      </c>
    </row>
    <row r="22" spans="1:13" ht="14.45" customHeight="1" x14ac:dyDescent="0.2">
      <c r="A22" s="821" t="s">
        <v>1092</v>
      </c>
      <c r="B22" s="822" t="s">
        <v>1734</v>
      </c>
      <c r="C22" s="822" t="s">
        <v>1140</v>
      </c>
      <c r="D22" s="822" t="s">
        <v>1141</v>
      </c>
      <c r="E22" s="822" t="s">
        <v>1142</v>
      </c>
      <c r="F22" s="831">
        <v>1</v>
      </c>
      <c r="G22" s="831">
        <v>525.29</v>
      </c>
      <c r="H22" s="827">
        <v>1</v>
      </c>
      <c r="I22" s="831"/>
      <c r="J22" s="831"/>
      <c r="K22" s="827">
        <v>0</v>
      </c>
      <c r="L22" s="831">
        <v>1</v>
      </c>
      <c r="M22" s="832">
        <v>525.29</v>
      </c>
    </row>
    <row r="23" spans="1:13" ht="14.45" customHeight="1" x14ac:dyDescent="0.2">
      <c r="A23" s="821" t="s">
        <v>1092</v>
      </c>
      <c r="B23" s="822" t="s">
        <v>1728</v>
      </c>
      <c r="C23" s="822" t="s">
        <v>1187</v>
      </c>
      <c r="D23" s="822" t="s">
        <v>1188</v>
      </c>
      <c r="E23" s="822" t="s">
        <v>1189</v>
      </c>
      <c r="F23" s="831"/>
      <c r="G23" s="831"/>
      <c r="H23" s="827">
        <v>0</v>
      </c>
      <c r="I23" s="831">
        <v>1</v>
      </c>
      <c r="J23" s="831">
        <v>87.67</v>
      </c>
      <c r="K23" s="827">
        <v>1</v>
      </c>
      <c r="L23" s="831">
        <v>1</v>
      </c>
      <c r="M23" s="832">
        <v>87.67</v>
      </c>
    </row>
    <row r="24" spans="1:13" ht="14.45" customHeight="1" x14ac:dyDescent="0.2">
      <c r="A24" s="821" t="s">
        <v>1092</v>
      </c>
      <c r="B24" s="822" t="s">
        <v>995</v>
      </c>
      <c r="C24" s="822" t="s">
        <v>1207</v>
      </c>
      <c r="D24" s="822" t="s">
        <v>1208</v>
      </c>
      <c r="E24" s="822" t="s">
        <v>1209</v>
      </c>
      <c r="F24" s="831"/>
      <c r="G24" s="831"/>
      <c r="H24" s="827">
        <v>0</v>
      </c>
      <c r="I24" s="831">
        <v>1</v>
      </c>
      <c r="J24" s="831">
        <v>149.52000000000001</v>
      </c>
      <c r="K24" s="827">
        <v>1</v>
      </c>
      <c r="L24" s="831">
        <v>1</v>
      </c>
      <c r="M24" s="832">
        <v>149.52000000000001</v>
      </c>
    </row>
    <row r="25" spans="1:13" ht="14.45" customHeight="1" x14ac:dyDescent="0.2">
      <c r="A25" s="821" t="s">
        <v>1092</v>
      </c>
      <c r="B25" s="822" t="s">
        <v>1023</v>
      </c>
      <c r="C25" s="822" t="s">
        <v>1117</v>
      </c>
      <c r="D25" s="822" t="s">
        <v>1118</v>
      </c>
      <c r="E25" s="822" t="s">
        <v>1119</v>
      </c>
      <c r="F25" s="831">
        <v>2</v>
      </c>
      <c r="G25" s="831">
        <v>168.42</v>
      </c>
      <c r="H25" s="827">
        <v>1</v>
      </c>
      <c r="I25" s="831"/>
      <c r="J25" s="831"/>
      <c r="K25" s="827">
        <v>0</v>
      </c>
      <c r="L25" s="831">
        <v>2</v>
      </c>
      <c r="M25" s="832">
        <v>168.42</v>
      </c>
    </row>
    <row r="26" spans="1:13" ht="14.45" customHeight="1" x14ac:dyDescent="0.2">
      <c r="A26" s="821" t="s">
        <v>1092</v>
      </c>
      <c r="B26" s="822" t="s">
        <v>1735</v>
      </c>
      <c r="C26" s="822" t="s">
        <v>1109</v>
      </c>
      <c r="D26" s="822" t="s">
        <v>1110</v>
      </c>
      <c r="E26" s="822" t="s">
        <v>1111</v>
      </c>
      <c r="F26" s="831"/>
      <c r="G26" s="831"/>
      <c r="H26" s="827">
        <v>0</v>
      </c>
      <c r="I26" s="831">
        <v>1</v>
      </c>
      <c r="J26" s="831">
        <v>56.06</v>
      </c>
      <c r="K26" s="827">
        <v>1</v>
      </c>
      <c r="L26" s="831">
        <v>1</v>
      </c>
      <c r="M26" s="832">
        <v>56.06</v>
      </c>
    </row>
    <row r="27" spans="1:13" ht="14.45" customHeight="1" x14ac:dyDescent="0.2">
      <c r="A27" s="821" t="s">
        <v>1092</v>
      </c>
      <c r="B27" s="822" t="s">
        <v>1736</v>
      </c>
      <c r="C27" s="822" t="s">
        <v>1152</v>
      </c>
      <c r="D27" s="822" t="s">
        <v>1153</v>
      </c>
      <c r="E27" s="822" t="s">
        <v>1154</v>
      </c>
      <c r="F27" s="831"/>
      <c r="G27" s="831"/>
      <c r="H27" s="827">
        <v>0</v>
      </c>
      <c r="I27" s="831">
        <v>1</v>
      </c>
      <c r="J27" s="831">
        <v>773.45</v>
      </c>
      <c r="K27" s="827">
        <v>1</v>
      </c>
      <c r="L27" s="831">
        <v>1</v>
      </c>
      <c r="M27" s="832">
        <v>773.45</v>
      </c>
    </row>
    <row r="28" spans="1:13" ht="14.45" customHeight="1" x14ac:dyDescent="0.2">
      <c r="A28" s="821" t="s">
        <v>1092</v>
      </c>
      <c r="B28" s="822" t="s">
        <v>1051</v>
      </c>
      <c r="C28" s="822" t="s">
        <v>1193</v>
      </c>
      <c r="D28" s="822" t="s">
        <v>852</v>
      </c>
      <c r="E28" s="822" t="s">
        <v>1194</v>
      </c>
      <c r="F28" s="831"/>
      <c r="G28" s="831"/>
      <c r="H28" s="827"/>
      <c r="I28" s="831">
        <v>1</v>
      </c>
      <c r="J28" s="831">
        <v>0</v>
      </c>
      <c r="K28" s="827"/>
      <c r="L28" s="831">
        <v>1</v>
      </c>
      <c r="M28" s="832">
        <v>0</v>
      </c>
    </row>
    <row r="29" spans="1:13" ht="14.45" customHeight="1" x14ac:dyDescent="0.2">
      <c r="A29" s="821" t="s">
        <v>1092</v>
      </c>
      <c r="B29" s="822" t="s">
        <v>1737</v>
      </c>
      <c r="C29" s="822" t="s">
        <v>1125</v>
      </c>
      <c r="D29" s="822" t="s">
        <v>1126</v>
      </c>
      <c r="E29" s="822" t="s">
        <v>1123</v>
      </c>
      <c r="F29" s="831"/>
      <c r="G29" s="831"/>
      <c r="H29" s="827">
        <v>0</v>
      </c>
      <c r="I29" s="831">
        <v>1</v>
      </c>
      <c r="J29" s="831">
        <v>131.97999999999999</v>
      </c>
      <c r="K29" s="827">
        <v>1</v>
      </c>
      <c r="L29" s="831">
        <v>1</v>
      </c>
      <c r="M29" s="832">
        <v>131.97999999999999</v>
      </c>
    </row>
    <row r="30" spans="1:13" ht="14.45" customHeight="1" x14ac:dyDescent="0.2">
      <c r="A30" s="821" t="s">
        <v>1092</v>
      </c>
      <c r="B30" s="822" t="s">
        <v>1738</v>
      </c>
      <c r="C30" s="822" t="s">
        <v>1132</v>
      </c>
      <c r="D30" s="822" t="s">
        <v>1133</v>
      </c>
      <c r="E30" s="822" t="s">
        <v>1134</v>
      </c>
      <c r="F30" s="831"/>
      <c r="G30" s="831"/>
      <c r="H30" s="827">
        <v>0</v>
      </c>
      <c r="I30" s="831">
        <v>1</v>
      </c>
      <c r="J30" s="831">
        <v>1585.29</v>
      </c>
      <c r="K30" s="827">
        <v>1</v>
      </c>
      <c r="L30" s="831">
        <v>1</v>
      </c>
      <c r="M30" s="832">
        <v>1585.29</v>
      </c>
    </row>
    <row r="31" spans="1:13" ht="14.45" customHeight="1" x14ac:dyDescent="0.2">
      <c r="A31" s="821" t="s">
        <v>1092</v>
      </c>
      <c r="B31" s="822" t="s">
        <v>1730</v>
      </c>
      <c r="C31" s="822" t="s">
        <v>1172</v>
      </c>
      <c r="D31" s="822" t="s">
        <v>1173</v>
      </c>
      <c r="E31" s="822" t="s">
        <v>1174</v>
      </c>
      <c r="F31" s="831"/>
      <c r="G31" s="831"/>
      <c r="H31" s="827">
        <v>0</v>
      </c>
      <c r="I31" s="831">
        <v>1</v>
      </c>
      <c r="J31" s="831">
        <v>141.25</v>
      </c>
      <c r="K31" s="827">
        <v>1</v>
      </c>
      <c r="L31" s="831">
        <v>1</v>
      </c>
      <c r="M31" s="832">
        <v>141.25</v>
      </c>
    </row>
    <row r="32" spans="1:13" ht="14.45" customHeight="1" x14ac:dyDescent="0.2">
      <c r="A32" s="821" t="s">
        <v>1092</v>
      </c>
      <c r="B32" s="822" t="s">
        <v>1064</v>
      </c>
      <c r="C32" s="822" t="s">
        <v>1191</v>
      </c>
      <c r="D32" s="822" t="s">
        <v>888</v>
      </c>
      <c r="E32" s="822" t="s">
        <v>889</v>
      </c>
      <c r="F32" s="831"/>
      <c r="G32" s="831"/>
      <c r="H32" s="827">
        <v>0</v>
      </c>
      <c r="I32" s="831">
        <v>1</v>
      </c>
      <c r="J32" s="831">
        <v>63.75</v>
      </c>
      <c r="K32" s="827">
        <v>1</v>
      </c>
      <c r="L32" s="831">
        <v>1</v>
      </c>
      <c r="M32" s="832">
        <v>63.75</v>
      </c>
    </row>
    <row r="33" spans="1:13" ht="14.45" customHeight="1" x14ac:dyDescent="0.2">
      <c r="A33" s="821" t="s">
        <v>1092</v>
      </c>
      <c r="B33" s="822" t="s">
        <v>1739</v>
      </c>
      <c r="C33" s="822" t="s">
        <v>1121</v>
      </c>
      <c r="D33" s="822" t="s">
        <v>1122</v>
      </c>
      <c r="E33" s="822" t="s">
        <v>1123</v>
      </c>
      <c r="F33" s="831"/>
      <c r="G33" s="831"/>
      <c r="H33" s="827">
        <v>0</v>
      </c>
      <c r="I33" s="831">
        <v>1</v>
      </c>
      <c r="J33" s="831">
        <v>117.55</v>
      </c>
      <c r="K33" s="827">
        <v>1</v>
      </c>
      <c r="L33" s="831">
        <v>1</v>
      </c>
      <c r="M33" s="832">
        <v>117.55</v>
      </c>
    </row>
    <row r="34" spans="1:13" ht="14.45" customHeight="1" x14ac:dyDescent="0.2">
      <c r="A34" s="821" t="s">
        <v>1093</v>
      </c>
      <c r="B34" s="822" t="s">
        <v>1740</v>
      </c>
      <c r="C34" s="822" t="s">
        <v>1223</v>
      </c>
      <c r="D34" s="822" t="s">
        <v>1224</v>
      </c>
      <c r="E34" s="822" t="s">
        <v>1225</v>
      </c>
      <c r="F34" s="831"/>
      <c r="G34" s="831"/>
      <c r="H34" s="827">
        <v>0</v>
      </c>
      <c r="I34" s="831">
        <v>1</v>
      </c>
      <c r="J34" s="831">
        <v>234.07</v>
      </c>
      <c r="K34" s="827">
        <v>1</v>
      </c>
      <c r="L34" s="831">
        <v>1</v>
      </c>
      <c r="M34" s="832">
        <v>234.07</v>
      </c>
    </row>
    <row r="35" spans="1:13" ht="14.45" customHeight="1" x14ac:dyDescent="0.2">
      <c r="A35" s="821" t="s">
        <v>1093</v>
      </c>
      <c r="B35" s="822" t="s">
        <v>995</v>
      </c>
      <c r="C35" s="822" t="s">
        <v>1016</v>
      </c>
      <c r="D35" s="822" t="s">
        <v>1017</v>
      </c>
      <c r="E35" s="822" t="s">
        <v>1018</v>
      </c>
      <c r="F35" s="831"/>
      <c r="G35" s="831"/>
      <c r="H35" s="827">
        <v>0</v>
      </c>
      <c r="I35" s="831">
        <v>1</v>
      </c>
      <c r="J35" s="831">
        <v>80.28</v>
      </c>
      <c r="K35" s="827">
        <v>1</v>
      </c>
      <c r="L35" s="831">
        <v>1</v>
      </c>
      <c r="M35" s="832">
        <v>80.28</v>
      </c>
    </row>
    <row r="36" spans="1:13" ht="14.45" customHeight="1" x14ac:dyDescent="0.2">
      <c r="A36" s="821" t="s">
        <v>1093</v>
      </c>
      <c r="B36" s="822" t="s">
        <v>1023</v>
      </c>
      <c r="C36" s="822" t="s">
        <v>1230</v>
      </c>
      <c r="D36" s="822" t="s">
        <v>1118</v>
      </c>
      <c r="E36" s="822" t="s">
        <v>1231</v>
      </c>
      <c r="F36" s="831">
        <v>1</v>
      </c>
      <c r="G36" s="831">
        <v>235.78</v>
      </c>
      <c r="H36" s="827">
        <v>1</v>
      </c>
      <c r="I36" s="831"/>
      <c r="J36" s="831"/>
      <c r="K36" s="827">
        <v>0</v>
      </c>
      <c r="L36" s="831">
        <v>1</v>
      </c>
      <c r="M36" s="832">
        <v>235.78</v>
      </c>
    </row>
    <row r="37" spans="1:13" ht="14.45" customHeight="1" x14ac:dyDescent="0.2">
      <c r="A37" s="821" t="s">
        <v>1093</v>
      </c>
      <c r="B37" s="822" t="s">
        <v>1735</v>
      </c>
      <c r="C37" s="822" t="s">
        <v>1109</v>
      </c>
      <c r="D37" s="822" t="s">
        <v>1110</v>
      </c>
      <c r="E37" s="822" t="s">
        <v>1111</v>
      </c>
      <c r="F37" s="831"/>
      <c r="G37" s="831"/>
      <c r="H37" s="827">
        <v>0</v>
      </c>
      <c r="I37" s="831">
        <v>3</v>
      </c>
      <c r="J37" s="831">
        <v>168.18</v>
      </c>
      <c r="K37" s="827">
        <v>1</v>
      </c>
      <c r="L37" s="831">
        <v>3</v>
      </c>
      <c r="M37" s="832">
        <v>168.18</v>
      </c>
    </row>
    <row r="38" spans="1:13" ht="14.45" customHeight="1" x14ac:dyDescent="0.2">
      <c r="A38" s="821" t="s">
        <v>1093</v>
      </c>
      <c r="B38" s="822" t="s">
        <v>1049</v>
      </c>
      <c r="C38" s="822" t="s">
        <v>1219</v>
      </c>
      <c r="D38" s="822" t="s">
        <v>1220</v>
      </c>
      <c r="E38" s="822" t="s">
        <v>1221</v>
      </c>
      <c r="F38" s="831">
        <v>2</v>
      </c>
      <c r="G38" s="831">
        <v>494.34</v>
      </c>
      <c r="H38" s="827">
        <v>1</v>
      </c>
      <c r="I38" s="831"/>
      <c r="J38" s="831"/>
      <c r="K38" s="827">
        <v>0</v>
      </c>
      <c r="L38" s="831">
        <v>2</v>
      </c>
      <c r="M38" s="832">
        <v>494.34</v>
      </c>
    </row>
    <row r="39" spans="1:13" ht="14.45" customHeight="1" x14ac:dyDescent="0.2">
      <c r="A39" s="821" t="s">
        <v>1093</v>
      </c>
      <c r="B39" s="822" t="s">
        <v>1736</v>
      </c>
      <c r="C39" s="822" t="s">
        <v>1250</v>
      </c>
      <c r="D39" s="822" t="s">
        <v>1153</v>
      </c>
      <c r="E39" s="822" t="s">
        <v>1251</v>
      </c>
      <c r="F39" s="831"/>
      <c r="G39" s="831"/>
      <c r="H39" s="827">
        <v>0</v>
      </c>
      <c r="I39" s="831">
        <v>2</v>
      </c>
      <c r="J39" s="831">
        <v>773.46</v>
      </c>
      <c r="K39" s="827">
        <v>1</v>
      </c>
      <c r="L39" s="831">
        <v>2</v>
      </c>
      <c r="M39" s="832">
        <v>773.46</v>
      </c>
    </row>
    <row r="40" spans="1:13" ht="14.45" customHeight="1" x14ac:dyDescent="0.2">
      <c r="A40" s="821" t="s">
        <v>1093</v>
      </c>
      <c r="B40" s="822" t="s">
        <v>1741</v>
      </c>
      <c r="C40" s="822" t="s">
        <v>1281</v>
      </c>
      <c r="D40" s="822" t="s">
        <v>1282</v>
      </c>
      <c r="E40" s="822" t="s">
        <v>1283</v>
      </c>
      <c r="F40" s="831"/>
      <c r="G40" s="831"/>
      <c r="H40" s="827">
        <v>0</v>
      </c>
      <c r="I40" s="831">
        <v>3</v>
      </c>
      <c r="J40" s="831">
        <v>190.02</v>
      </c>
      <c r="K40" s="827">
        <v>1</v>
      </c>
      <c r="L40" s="831">
        <v>3</v>
      </c>
      <c r="M40" s="832">
        <v>190.02</v>
      </c>
    </row>
    <row r="41" spans="1:13" ht="14.45" customHeight="1" x14ac:dyDescent="0.2">
      <c r="A41" s="821" t="s">
        <v>1093</v>
      </c>
      <c r="B41" s="822" t="s">
        <v>1742</v>
      </c>
      <c r="C41" s="822" t="s">
        <v>1245</v>
      </c>
      <c r="D41" s="822" t="s">
        <v>1246</v>
      </c>
      <c r="E41" s="822" t="s">
        <v>1247</v>
      </c>
      <c r="F41" s="831"/>
      <c r="G41" s="831"/>
      <c r="H41" s="827">
        <v>0</v>
      </c>
      <c r="I41" s="831">
        <v>18</v>
      </c>
      <c r="J41" s="831">
        <v>2036.8799999999999</v>
      </c>
      <c r="K41" s="827">
        <v>1</v>
      </c>
      <c r="L41" s="831">
        <v>18</v>
      </c>
      <c r="M41" s="832">
        <v>2036.8799999999999</v>
      </c>
    </row>
    <row r="42" spans="1:13" ht="14.45" customHeight="1" x14ac:dyDescent="0.2">
      <c r="A42" s="821" t="s">
        <v>1093</v>
      </c>
      <c r="B42" s="822" t="s">
        <v>1739</v>
      </c>
      <c r="C42" s="822" t="s">
        <v>1232</v>
      </c>
      <c r="D42" s="822" t="s">
        <v>1122</v>
      </c>
      <c r="E42" s="822" t="s">
        <v>1233</v>
      </c>
      <c r="F42" s="831"/>
      <c r="G42" s="831"/>
      <c r="H42" s="827">
        <v>0</v>
      </c>
      <c r="I42" s="831">
        <v>1</v>
      </c>
      <c r="J42" s="831">
        <v>176.32</v>
      </c>
      <c r="K42" s="827">
        <v>1</v>
      </c>
      <c r="L42" s="831">
        <v>1</v>
      </c>
      <c r="M42" s="832">
        <v>176.32</v>
      </c>
    </row>
    <row r="43" spans="1:13" ht="14.45" customHeight="1" x14ac:dyDescent="0.2">
      <c r="A43" s="821" t="s">
        <v>1093</v>
      </c>
      <c r="B43" s="822" t="s">
        <v>1070</v>
      </c>
      <c r="C43" s="822" t="s">
        <v>1321</v>
      </c>
      <c r="D43" s="822" t="s">
        <v>1322</v>
      </c>
      <c r="E43" s="822" t="s">
        <v>1323</v>
      </c>
      <c r="F43" s="831"/>
      <c r="G43" s="831"/>
      <c r="H43" s="827">
        <v>0</v>
      </c>
      <c r="I43" s="831">
        <v>1</v>
      </c>
      <c r="J43" s="831">
        <v>1614.9</v>
      </c>
      <c r="K43" s="827">
        <v>1</v>
      </c>
      <c r="L43" s="831">
        <v>1</v>
      </c>
      <c r="M43" s="832">
        <v>1614.9</v>
      </c>
    </row>
    <row r="44" spans="1:13" ht="14.45" customHeight="1" x14ac:dyDescent="0.2">
      <c r="A44" s="821" t="s">
        <v>1093</v>
      </c>
      <c r="B44" s="822" t="s">
        <v>1070</v>
      </c>
      <c r="C44" s="822" t="s">
        <v>1324</v>
      </c>
      <c r="D44" s="822" t="s">
        <v>1325</v>
      </c>
      <c r="E44" s="822" t="s">
        <v>1326</v>
      </c>
      <c r="F44" s="831"/>
      <c r="G44" s="831"/>
      <c r="H44" s="827">
        <v>0</v>
      </c>
      <c r="I44" s="831">
        <v>552</v>
      </c>
      <c r="J44" s="831">
        <v>39893.039999999994</v>
      </c>
      <c r="K44" s="827">
        <v>1</v>
      </c>
      <c r="L44" s="831">
        <v>552</v>
      </c>
      <c r="M44" s="832">
        <v>39893.039999999994</v>
      </c>
    </row>
    <row r="45" spans="1:13" ht="14.45" customHeight="1" x14ac:dyDescent="0.2">
      <c r="A45" s="821" t="s">
        <v>1093</v>
      </c>
      <c r="B45" s="822" t="s">
        <v>1070</v>
      </c>
      <c r="C45" s="822" t="s">
        <v>1330</v>
      </c>
      <c r="D45" s="822" t="s">
        <v>1331</v>
      </c>
      <c r="E45" s="822" t="s">
        <v>1329</v>
      </c>
      <c r="F45" s="831"/>
      <c r="G45" s="831"/>
      <c r="H45" s="827">
        <v>0</v>
      </c>
      <c r="I45" s="831">
        <v>5</v>
      </c>
      <c r="J45" s="831">
        <v>677.69999999999993</v>
      </c>
      <c r="K45" s="827">
        <v>1</v>
      </c>
      <c r="L45" s="831">
        <v>5</v>
      </c>
      <c r="M45" s="832">
        <v>677.69999999999993</v>
      </c>
    </row>
    <row r="46" spans="1:13" ht="14.45" customHeight="1" x14ac:dyDescent="0.2">
      <c r="A46" s="821" t="s">
        <v>1093</v>
      </c>
      <c r="B46" s="822" t="s">
        <v>1070</v>
      </c>
      <c r="C46" s="822" t="s">
        <v>1327</v>
      </c>
      <c r="D46" s="822" t="s">
        <v>1328</v>
      </c>
      <c r="E46" s="822" t="s">
        <v>1329</v>
      </c>
      <c r="F46" s="831"/>
      <c r="G46" s="831"/>
      <c r="H46" s="827">
        <v>0</v>
      </c>
      <c r="I46" s="831">
        <v>5</v>
      </c>
      <c r="J46" s="831">
        <v>677.69999999999993</v>
      </c>
      <c r="K46" s="827">
        <v>1</v>
      </c>
      <c r="L46" s="831">
        <v>5</v>
      </c>
      <c r="M46" s="832">
        <v>677.69999999999993</v>
      </c>
    </row>
    <row r="47" spans="1:13" ht="14.45" customHeight="1" x14ac:dyDescent="0.2">
      <c r="A47" s="821" t="s">
        <v>1093</v>
      </c>
      <c r="B47" s="822" t="s">
        <v>1070</v>
      </c>
      <c r="C47" s="822" t="s">
        <v>1334</v>
      </c>
      <c r="D47" s="822" t="s">
        <v>1335</v>
      </c>
      <c r="E47" s="822" t="s">
        <v>1336</v>
      </c>
      <c r="F47" s="831">
        <v>16</v>
      </c>
      <c r="G47" s="831">
        <v>42175.519999999997</v>
      </c>
      <c r="H47" s="827">
        <v>1</v>
      </c>
      <c r="I47" s="831"/>
      <c r="J47" s="831"/>
      <c r="K47" s="827">
        <v>0</v>
      </c>
      <c r="L47" s="831">
        <v>16</v>
      </c>
      <c r="M47" s="832">
        <v>42175.519999999997</v>
      </c>
    </row>
    <row r="48" spans="1:13" ht="14.45" customHeight="1" x14ac:dyDescent="0.2">
      <c r="A48" s="821" t="s">
        <v>1093</v>
      </c>
      <c r="B48" s="822" t="s">
        <v>1070</v>
      </c>
      <c r="C48" s="822" t="s">
        <v>1332</v>
      </c>
      <c r="D48" s="822" t="s">
        <v>1333</v>
      </c>
      <c r="E48" s="822" t="s">
        <v>1323</v>
      </c>
      <c r="F48" s="831">
        <v>12</v>
      </c>
      <c r="G48" s="831">
        <v>3537.7200000000003</v>
      </c>
      <c r="H48" s="827">
        <v>1</v>
      </c>
      <c r="I48" s="831"/>
      <c r="J48" s="831"/>
      <c r="K48" s="827">
        <v>0</v>
      </c>
      <c r="L48" s="831">
        <v>12</v>
      </c>
      <c r="M48" s="832">
        <v>3537.7200000000003</v>
      </c>
    </row>
    <row r="49" spans="1:13" ht="14.45" customHeight="1" x14ac:dyDescent="0.2">
      <c r="A49" s="821" t="s">
        <v>1093</v>
      </c>
      <c r="B49" s="822" t="s">
        <v>1070</v>
      </c>
      <c r="C49" s="822" t="s">
        <v>1351</v>
      </c>
      <c r="D49" s="822" t="s">
        <v>1335</v>
      </c>
      <c r="E49" s="822" t="s">
        <v>1336</v>
      </c>
      <c r="F49" s="831"/>
      <c r="G49" s="831"/>
      <c r="H49" s="827">
        <v>0</v>
      </c>
      <c r="I49" s="831">
        <v>28</v>
      </c>
      <c r="J49" s="831">
        <v>82978.559999999983</v>
      </c>
      <c r="K49" s="827">
        <v>1</v>
      </c>
      <c r="L49" s="831">
        <v>28</v>
      </c>
      <c r="M49" s="832">
        <v>82978.559999999983</v>
      </c>
    </row>
    <row r="50" spans="1:13" ht="14.45" customHeight="1" x14ac:dyDescent="0.2">
      <c r="A50" s="821" t="s">
        <v>1093</v>
      </c>
      <c r="B50" s="822" t="s">
        <v>1070</v>
      </c>
      <c r="C50" s="822" t="s">
        <v>1352</v>
      </c>
      <c r="D50" s="822" t="s">
        <v>1353</v>
      </c>
      <c r="E50" s="822" t="s">
        <v>1213</v>
      </c>
      <c r="F50" s="831"/>
      <c r="G50" s="831"/>
      <c r="H50" s="827">
        <v>0</v>
      </c>
      <c r="I50" s="831">
        <v>13</v>
      </c>
      <c r="J50" s="831">
        <v>20993.7</v>
      </c>
      <c r="K50" s="827">
        <v>1</v>
      </c>
      <c r="L50" s="831">
        <v>13</v>
      </c>
      <c r="M50" s="832">
        <v>20993.7</v>
      </c>
    </row>
    <row r="51" spans="1:13" ht="14.45" customHeight="1" x14ac:dyDescent="0.2">
      <c r="A51" s="821" t="s">
        <v>1094</v>
      </c>
      <c r="B51" s="822" t="s">
        <v>1743</v>
      </c>
      <c r="C51" s="822" t="s">
        <v>1530</v>
      </c>
      <c r="D51" s="822" t="s">
        <v>1531</v>
      </c>
      <c r="E51" s="822" t="s">
        <v>1532</v>
      </c>
      <c r="F51" s="831"/>
      <c r="G51" s="831"/>
      <c r="H51" s="827">
        <v>0</v>
      </c>
      <c r="I51" s="831">
        <v>3</v>
      </c>
      <c r="J51" s="831">
        <v>378.81</v>
      </c>
      <c r="K51" s="827">
        <v>1</v>
      </c>
      <c r="L51" s="831">
        <v>3</v>
      </c>
      <c r="M51" s="832">
        <v>378.81</v>
      </c>
    </row>
    <row r="52" spans="1:13" ht="14.45" customHeight="1" x14ac:dyDescent="0.2">
      <c r="A52" s="821" t="s">
        <v>1094</v>
      </c>
      <c r="B52" s="822" t="s">
        <v>1070</v>
      </c>
      <c r="C52" s="822" t="s">
        <v>1332</v>
      </c>
      <c r="D52" s="822" t="s">
        <v>1333</v>
      </c>
      <c r="E52" s="822" t="s">
        <v>1323</v>
      </c>
      <c r="F52" s="831">
        <v>5</v>
      </c>
      <c r="G52" s="831">
        <v>1474.0500000000002</v>
      </c>
      <c r="H52" s="827">
        <v>1</v>
      </c>
      <c r="I52" s="831"/>
      <c r="J52" s="831"/>
      <c r="K52" s="827">
        <v>0</v>
      </c>
      <c r="L52" s="831">
        <v>5</v>
      </c>
      <c r="M52" s="832">
        <v>1474.0500000000002</v>
      </c>
    </row>
    <row r="53" spans="1:13" ht="14.45" customHeight="1" x14ac:dyDescent="0.2">
      <c r="A53" s="821" t="s">
        <v>1095</v>
      </c>
      <c r="B53" s="822" t="s">
        <v>1744</v>
      </c>
      <c r="C53" s="822" t="s">
        <v>1626</v>
      </c>
      <c r="D53" s="822" t="s">
        <v>1627</v>
      </c>
      <c r="E53" s="822" t="s">
        <v>1628</v>
      </c>
      <c r="F53" s="831"/>
      <c r="G53" s="831"/>
      <c r="H53" s="827">
        <v>0</v>
      </c>
      <c r="I53" s="831">
        <v>7</v>
      </c>
      <c r="J53" s="831">
        <v>145.81</v>
      </c>
      <c r="K53" s="827">
        <v>1</v>
      </c>
      <c r="L53" s="831">
        <v>7</v>
      </c>
      <c r="M53" s="832">
        <v>145.81</v>
      </c>
    </row>
    <row r="54" spans="1:13" ht="14.45" customHeight="1" x14ac:dyDescent="0.2">
      <c r="A54" s="821" t="s">
        <v>1095</v>
      </c>
      <c r="B54" s="822" t="s">
        <v>1745</v>
      </c>
      <c r="C54" s="822" t="s">
        <v>1613</v>
      </c>
      <c r="D54" s="822" t="s">
        <v>1614</v>
      </c>
      <c r="E54" s="822" t="s">
        <v>1615</v>
      </c>
      <c r="F54" s="831"/>
      <c r="G54" s="831"/>
      <c r="H54" s="827">
        <v>0</v>
      </c>
      <c r="I54" s="831">
        <v>1</v>
      </c>
      <c r="J54" s="831">
        <v>93.27</v>
      </c>
      <c r="K54" s="827">
        <v>1</v>
      </c>
      <c r="L54" s="831">
        <v>1</v>
      </c>
      <c r="M54" s="832">
        <v>93.27</v>
      </c>
    </row>
    <row r="55" spans="1:13" ht="14.45" customHeight="1" x14ac:dyDescent="0.2">
      <c r="A55" s="821" t="s">
        <v>1095</v>
      </c>
      <c r="B55" s="822" t="s">
        <v>1745</v>
      </c>
      <c r="C55" s="822" t="s">
        <v>1616</v>
      </c>
      <c r="D55" s="822" t="s">
        <v>1614</v>
      </c>
      <c r="E55" s="822" t="s">
        <v>1617</v>
      </c>
      <c r="F55" s="831"/>
      <c r="G55" s="831"/>
      <c r="H55" s="827">
        <v>0</v>
      </c>
      <c r="I55" s="831">
        <v>2</v>
      </c>
      <c r="J55" s="831">
        <v>62.18</v>
      </c>
      <c r="K55" s="827">
        <v>1</v>
      </c>
      <c r="L55" s="831">
        <v>2</v>
      </c>
      <c r="M55" s="832">
        <v>62.18</v>
      </c>
    </row>
    <row r="56" spans="1:13" ht="14.45" customHeight="1" x14ac:dyDescent="0.2">
      <c r="A56" s="821" t="s">
        <v>1095</v>
      </c>
      <c r="B56" s="822" t="s">
        <v>1746</v>
      </c>
      <c r="C56" s="822" t="s">
        <v>1630</v>
      </c>
      <c r="D56" s="822" t="s">
        <v>1631</v>
      </c>
      <c r="E56" s="822" t="s">
        <v>1632</v>
      </c>
      <c r="F56" s="831"/>
      <c r="G56" s="831"/>
      <c r="H56" s="827">
        <v>0</v>
      </c>
      <c r="I56" s="831">
        <v>5</v>
      </c>
      <c r="J56" s="831">
        <v>57.4</v>
      </c>
      <c r="K56" s="827">
        <v>1</v>
      </c>
      <c r="L56" s="831">
        <v>5</v>
      </c>
      <c r="M56" s="832">
        <v>57.4</v>
      </c>
    </row>
    <row r="57" spans="1:13" ht="14.45" customHeight="1" x14ac:dyDescent="0.2">
      <c r="A57" s="821" t="s">
        <v>1095</v>
      </c>
      <c r="B57" s="822" t="s">
        <v>1747</v>
      </c>
      <c r="C57" s="822" t="s">
        <v>1640</v>
      </c>
      <c r="D57" s="822" t="s">
        <v>1641</v>
      </c>
      <c r="E57" s="822" t="s">
        <v>1642</v>
      </c>
      <c r="F57" s="831"/>
      <c r="G57" s="831"/>
      <c r="H57" s="827">
        <v>0</v>
      </c>
      <c r="I57" s="831">
        <v>4</v>
      </c>
      <c r="J57" s="831">
        <v>538.44000000000005</v>
      </c>
      <c r="K57" s="827">
        <v>1</v>
      </c>
      <c r="L57" s="831">
        <v>4</v>
      </c>
      <c r="M57" s="832">
        <v>538.44000000000005</v>
      </c>
    </row>
    <row r="58" spans="1:13" ht="14.45" customHeight="1" x14ac:dyDescent="0.2">
      <c r="A58" s="821" t="s">
        <v>1096</v>
      </c>
      <c r="B58" s="822" t="s">
        <v>1731</v>
      </c>
      <c r="C58" s="822" t="s">
        <v>1604</v>
      </c>
      <c r="D58" s="822" t="s">
        <v>1430</v>
      </c>
      <c r="E58" s="822" t="s">
        <v>1605</v>
      </c>
      <c r="F58" s="831"/>
      <c r="G58" s="831"/>
      <c r="H58" s="827">
        <v>0</v>
      </c>
      <c r="I58" s="831">
        <v>1</v>
      </c>
      <c r="J58" s="831">
        <v>58.77</v>
      </c>
      <c r="K58" s="827">
        <v>1</v>
      </c>
      <c r="L58" s="831">
        <v>1</v>
      </c>
      <c r="M58" s="832">
        <v>58.77</v>
      </c>
    </row>
    <row r="59" spans="1:13" ht="14.45" customHeight="1" x14ac:dyDescent="0.2">
      <c r="A59" s="821" t="s">
        <v>1096</v>
      </c>
      <c r="B59" s="822" t="s">
        <v>1070</v>
      </c>
      <c r="C59" s="822" t="s">
        <v>1332</v>
      </c>
      <c r="D59" s="822" t="s">
        <v>1333</v>
      </c>
      <c r="E59" s="822" t="s">
        <v>1323</v>
      </c>
      <c r="F59" s="831">
        <v>4</v>
      </c>
      <c r="G59" s="831">
        <v>1179.24</v>
      </c>
      <c r="H59" s="827">
        <v>1</v>
      </c>
      <c r="I59" s="831"/>
      <c r="J59" s="831"/>
      <c r="K59" s="827">
        <v>0</v>
      </c>
      <c r="L59" s="831">
        <v>4</v>
      </c>
      <c r="M59" s="832">
        <v>1179.24</v>
      </c>
    </row>
    <row r="60" spans="1:13" ht="14.45" customHeight="1" x14ac:dyDescent="0.2">
      <c r="A60" s="821" t="s">
        <v>1097</v>
      </c>
      <c r="B60" s="822" t="s">
        <v>995</v>
      </c>
      <c r="C60" s="822" t="s">
        <v>1402</v>
      </c>
      <c r="D60" s="822" t="s">
        <v>1403</v>
      </c>
      <c r="E60" s="822" t="s">
        <v>1404</v>
      </c>
      <c r="F60" s="831"/>
      <c r="G60" s="831"/>
      <c r="H60" s="827">
        <v>0</v>
      </c>
      <c r="I60" s="831">
        <v>3</v>
      </c>
      <c r="J60" s="831">
        <v>463.08000000000004</v>
      </c>
      <c r="K60" s="827">
        <v>1</v>
      </c>
      <c r="L60" s="831">
        <v>3</v>
      </c>
      <c r="M60" s="832">
        <v>463.08000000000004</v>
      </c>
    </row>
    <row r="61" spans="1:13" ht="14.45" customHeight="1" x14ac:dyDescent="0.2">
      <c r="A61" s="821" t="s">
        <v>1097</v>
      </c>
      <c r="B61" s="822" t="s">
        <v>1070</v>
      </c>
      <c r="C61" s="822" t="s">
        <v>1321</v>
      </c>
      <c r="D61" s="822" t="s">
        <v>1322</v>
      </c>
      <c r="E61" s="822" t="s">
        <v>1323</v>
      </c>
      <c r="F61" s="831"/>
      <c r="G61" s="831"/>
      <c r="H61" s="827">
        <v>0</v>
      </c>
      <c r="I61" s="831">
        <v>1</v>
      </c>
      <c r="J61" s="831">
        <v>1614.9</v>
      </c>
      <c r="K61" s="827">
        <v>1</v>
      </c>
      <c r="L61" s="831">
        <v>1</v>
      </c>
      <c r="M61" s="832">
        <v>1614.9</v>
      </c>
    </row>
    <row r="62" spans="1:13" ht="14.45" customHeight="1" x14ac:dyDescent="0.2">
      <c r="A62" s="821" t="s">
        <v>1097</v>
      </c>
      <c r="B62" s="822" t="s">
        <v>1070</v>
      </c>
      <c r="C62" s="822" t="s">
        <v>1324</v>
      </c>
      <c r="D62" s="822" t="s">
        <v>1325</v>
      </c>
      <c r="E62" s="822" t="s">
        <v>1326</v>
      </c>
      <c r="F62" s="831"/>
      <c r="G62" s="831"/>
      <c r="H62" s="827">
        <v>0</v>
      </c>
      <c r="I62" s="831">
        <v>1042</v>
      </c>
      <c r="J62" s="831">
        <v>75305.34</v>
      </c>
      <c r="K62" s="827">
        <v>1</v>
      </c>
      <c r="L62" s="831">
        <v>1042</v>
      </c>
      <c r="M62" s="832">
        <v>75305.34</v>
      </c>
    </row>
    <row r="63" spans="1:13" ht="14.45" customHeight="1" x14ac:dyDescent="0.2">
      <c r="A63" s="821" t="s">
        <v>1097</v>
      </c>
      <c r="B63" s="822" t="s">
        <v>1070</v>
      </c>
      <c r="C63" s="822" t="s">
        <v>1406</v>
      </c>
      <c r="D63" s="822" t="s">
        <v>1345</v>
      </c>
      <c r="E63" s="822" t="s">
        <v>1326</v>
      </c>
      <c r="F63" s="831"/>
      <c r="G63" s="831"/>
      <c r="H63" s="827">
        <v>0</v>
      </c>
      <c r="I63" s="831">
        <v>72</v>
      </c>
      <c r="J63" s="831">
        <v>5203.4399999999996</v>
      </c>
      <c r="K63" s="827">
        <v>1</v>
      </c>
      <c r="L63" s="831">
        <v>72</v>
      </c>
      <c r="M63" s="832">
        <v>5203.4399999999996</v>
      </c>
    </row>
    <row r="64" spans="1:13" ht="14.45" customHeight="1" x14ac:dyDescent="0.2">
      <c r="A64" s="821" t="s">
        <v>1097</v>
      </c>
      <c r="B64" s="822" t="s">
        <v>1070</v>
      </c>
      <c r="C64" s="822" t="s">
        <v>1405</v>
      </c>
      <c r="D64" s="822" t="s">
        <v>1347</v>
      </c>
      <c r="E64" s="822" t="s">
        <v>1326</v>
      </c>
      <c r="F64" s="831"/>
      <c r="G64" s="831"/>
      <c r="H64" s="827">
        <v>0</v>
      </c>
      <c r="I64" s="831">
        <v>72</v>
      </c>
      <c r="J64" s="831">
        <v>5203.4399999999996</v>
      </c>
      <c r="K64" s="827">
        <v>1</v>
      </c>
      <c r="L64" s="831">
        <v>72</v>
      </c>
      <c r="M64" s="832">
        <v>5203.4399999999996</v>
      </c>
    </row>
    <row r="65" spans="1:13" ht="14.45" customHeight="1" x14ac:dyDescent="0.2">
      <c r="A65" s="821" t="s">
        <v>1097</v>
      </c>
      <c r="B65" s="822" t="s">
        <v>1070</v>
      </c>
      <c r="C65" s="822" t="s">
        <v>1407</v>
      </c>
      <c r="D65" s="822" t="s">
        <v>1341</v>
      </c>
      <c r="E65" s="822" t="s">
        <v>1326</v>
      </c>
      <c r="F65" s="831"/>
      <c r="G65" s="831"/>
      <c r="H65" s="827">
        <v>0</v>
      </c>
      <c r="I65" s="831">
        <v>72</v>
      </c>
      <c r="J65" s="831">
        <v>5203.4399999999996</v>
      </c>
      <c r="K65" s="827">
        <v>1</v>
      </c>
      <c r="L65" s="831">
        <v>72</v>
      </c>
      <c r="M65" s="832">
        <v>5203.4399999999996</v>
      </c>
    </row>
    <row r="66" spans="1:13" ht="14.45" customHeight="1" x14ac:dyDescent="0.2">
      <c r="A66" s="821" t="s">
        <v>1097</v>
      </c>
      <c r="B66" s="822" t="s">
        <v>1070</v>
      </c>
      <c r="C66" s="822" t="s">
        <v>1330</v>
      </c>
      <c r="D66" s="822" t="s">
        <v>1331</v>
      </c>
      <c r="E66" s="822" t="s">
        <v>1329</v>
      </c>
      <c r="F66" s="831"/>
      <c r="G66" s="831"/>
      <c r="H66" s="827">
        <v>0</v>
      </c>
      <c r="I66" s="831">
        <v>19</v>
      </c>
      <c r="J66" s="831">
        <v>2575.2599999999998</v>
      </c>
      <c r="K66" s="827">
        <v>1</v>
      </c>
      <c r="L66" s="831">
        <v>19</v>
      </c>
      <c r="M66" s="832">
        <v>2575.2599999999998</v>
      </c>
    </row>
    <row r="67" spans="1:13" ht="14.45" customHeight="1" x14ac:dyDescent="0.2">
      <c r="A67" s="821" t="s">
        <v>1097</v>
      </c>
      <c r="B67" s="822" t="s">
        <v>1070</v>
      </c>
      <c r="C67" s="822" t="s">
        <v>1327</v>
      </c>
      <c r="D67" s="822" t="s">
        <v>1328</v>
      </c>
      <c r="E67" s="822" t="s">
        <v>1329</v>
      </c>
      <c r="F67" s="831"/>
      <c r="G67" s="831"/>
      <c r="H67" s="827">
        <v>0</v>
      </c>
      <c r="I67" s="831">
        <v>19</v>
      </c>
      <c r="J67" s="831">
        <v>2575.2599999999998</v>
      </c>
      <c r="K67" s="827">
        <v>1</v>
      </c>
      <c r="L67" s="831">
        <v>19</v>
      </c>
      <c r="M67" s="832">
        <v>2575.2599999999998</v>
      </c>
    </row>
    <row r="68" spans="1:13" ht="14.45" customHeight="1" x14ac:dyDescent="0.2">
      <c r="A68" s="821" t="s">
        <v>1097</v>
      </c>
      <c r="B68" s="822" t="s">
        <v>1070</v>
      </c>
      <c r="C68" s="822" t="s">
        <v>1351</v>
      </c>
      <c r="D68" s="822" t="s">
        <v>1335</v>
      </c>
      <c r="E68" s="822" t="s">
        <v>1336</v>
      </c>
      <c r="F68" s="831"/>
      <c r="G68" s="831"/>
      <c r="H68" s="827">
        <v>0</v>
      </c>
      <c r="I68" s="831">
        <v>17</v>
      </c>
      <c r="J68" s="831">
        <v>50379.839999999997</v>
      </c>
      <c r="K68" s="827">
        <v>1</v>
      </c>
      <c r="L68" s="831">
        <v>17</v>
      </c>
      <c r="M68" s="832">
        <v>50379.839999999997</v>
      </c>
    </row>
    <row r="69" spans="1:13" ht="14.45" customHeight="1" x14ac:dyDescent="0.2">
      <c r="A69" s="821" t="s">
        <v>1097</v>
      </c>
      <c r="B69" s="822" t="s">
        <v>1070</v>
      </c>
      <c r="C69" s="822" t="s">
        <v>1411</v>
      </c>
      <c r="D69" s="822" t="s">
        <v>1412</v>
      </c>
      <c r="E69" s="822" t="s">
        <v>1213</v>
      </c>
      <c r="F69" s="831">
        <v>5</v>
      </c>
      <c r="G69" s="831">
        <v>1537.75</v>
      </c>
      <c r="H69" s="827">
        <v>1</v>
      </c>
      <c r="I69" s="831"/>
      <c r="J69" s="831"/>
      <c r="K69" s="827">
        <v>0</v>
      </c>
      <c r="L69" s="831">
        <v>5</v>
      </c>
      <c r="M69" s="832">
        <v>1537.75</v>
      </c>
    </row>
    <row r="70" spans="1:13" ht="14.45" customHeight="1" x14ac:dyDescent="0.2">
      <c r="A70" s="821" t="s">
        <v>1099</v>
      </c>
      <c r="B70" s="822" t="s">
        <v>1748</v>
      </c>
      <c r="C70" s="822" t="s">
        <v>1688</v>
      </c>
      <c r="D70" s="822" t="s">
        <v>1689</v>
      </c>
      <c r="E70" s="822" t="s">
        <v>1690</v>
      </c>
      <c r="F70" s="831"/>
      <c r="G70" s="831"/>
      <c r="H70" s="827">
        <v>0</v>
      </c>
      <c r="I70" s="831">
        <v>1</v>
      </c>
      <c r="J70" s="831">
        <v>118.65</v>
      </c>
      <c r="K70" s="827">
        <v>1</v>
      </c>
      <c r="L70" s="831">
        <v>1</v>
      </c>
      <c r="M70" s="832">
        <v>118.65</v>
      </c>
    </row>
    <row r="71" spans="1:13" ht="14.45" customHeight="1" x14ac:dyDescent="0.2">
      <c r="A71" s="821" t="s">
        <v>1099</v>
      </c>
      <c r="B71" s="822" t="s">
        <v>1743</v>
      </c>
      <c r="C71" s="822" t="s">
        <v>1691</v>
      </c>
      <c r="D71" s="822" t="s">
        <v>1531</v>
      </c>
      <c r="E71" s="822" t="s">
        <v>1692</v>
      </c>
      <c r="F71" s="831"/>
      <c r="G71" s="831"/>
      <c r="H71" s="827">
        <v>0</v>
      </c>
      <c r="I71" s="831">
        <v>1</v>
      </c>
      <c r="J71" s="831">
        <v>84.18</v>
      </c>
      <c r="K71" s="827">
        <v>1</v>
      </c>
      <c r="L71" s="831">
        <v>1</v>
      </c>
      <c r="M71" s="832">
        <v>84.18</v>
      </c>
    </row>
    <row r="72" spans="1:13" ht="14.45" customHeight="1" x14ac:dyDescent="0.2">
      <c r="A72" s="821" t="s">
        <v>1099</v>
      </c>
      <c r="B72" s="822" t="s">
        <v>1725</v>
      </c>
      <c r="C72" s="822" t="s">
        <v>1589</v>
      </c>
      <c r="D72" s="822" t="s">
        <v>1590</v>
      </c>
      <c r="E72" s="822" t="s">
        <v>1591</v>
      </c>
      <c r="F72" s="831"/>
      <c r="G72" s="831"/>
      <c r="H72" s="827"/>
      <c r="I72" s="831">
        <v>1</v>
      </c>
      <c r="J72" s="831">
        <v>0</v>
      </c>
      <c r="K72" s="827"/>
      <c r="L72" s="831">
        <v>1</v>
      </c>
      <c r="M72" s="832">
        <v>0</v>
      </c>
    </row>
    <row r="73" spans="1:13" ht="14.45" customHeight="1" x14ac:dyDescent="0.2">
      <c r="A73" s="821" t="s">
        <v>1099</v>
      </c>
      <c r="B73" s="822" t="s">
        <v>1070</v>
      </c>
      <c r="C73" s="822" t="s">
        <v>1693</v>
      </c>
      <c r="D73" s="822" t="s">
        <v>1353</v>
      </c>
      <c r="E73" s="822" t="s">
        <v>1213</v>
      </c>
      <c r="F73" s="831"/>
      <c r="G73" s="831"/>
      <c r="H73" s="827">
        <v>0</v>
      </c>
      <c r="I73" s="831">
        <v>1</v>
      </c>
      <c r="J73" s="831">
        <v>1614.9</v>
      </c>
      <c r="K73" s="827">
        <v>1</v>
      </c>
      <c r="L73" s="831">
        <v>1</v>
      </c>
      <c r="M73" s="832">
        <v>1614.9</v>
      </c>
    </row>
    <row r="74" spans="1:13" ht="14.45" customHeight="1" x14ac:dyDescent="0.2">
      <c r="A74" s="821" t="s">
        <v>1099</v>
      </c>
      <c r="B74" s="822" t="s">
        <v>1070</v>
      </c>
      <c r="C74" s="822" t="s">
        <v>1324</v>
      </c>
      <c r="D74" s="822" t="s">
        <v>1325</v>
      </c>
      <c r="E74" s="822" t="s">
        <v>1326</v>
      </c>
      <c r="F74" s="831"/>
      <c r="G74" s="831"/>
      <c r="H74" s="827">
        <v>0</v>
      </c>
      <c r="I74" s="831">
        <v>6</v>
      </c>
      <c r="J74" s="831">
        <v>433.62</v>
      </c>
      <c r="K74" s="827">
        <v>1</v>
      </c>
      <c r="L74" s="831">
        <v>6</v>
      </c>
      <c r="M74" s="832">
        <v>433.62</v>
      </c>
    </row>
    <row r="75" spans="1:13" ht="14.45" customHeight="1" x14ac:dyDescent="0.2">
      <c r="A75" s="821" t="s">
        <v>1099</v>
      </c>
      <c r="B75" s="822" t="s">
        <v>1070</v>
      </c>
      <c r="C75" s="822" t="s">
        <v>1352</v>
      </c>
      <c r="D75" s="822" t="s">
        <v>1353</v>
      </c>
      <c r="E75" s="822" t="s">
        <v>1213</v>
      </c>
      <c r="F75" s="831"/>
      <c r="G75" s="831"/>
      <c r="H75" s="827">
        <v>0</v>
      </c>
      <c r="I75" s="831">
        <v>1</v>
      </c>
      <c r="J75" s="831">
        <v>1614.9</v>
      </c>
      <c r="K75" s="827">
        <v>1</v>
      </c>
      <c r="L75" s="831">
        <v>1</v>
      </c>
      <c r="M75" s="832">
        <v>1614.9</v>
      </c>
    </row>
    <row r="76" spans="1:13" ht="14.45" customHeight="1" x14ac:dyDescent="0.2">
      <c r="A76" s="821" t="s">
        <v>1100</v>
      </c>
      <c r="B76" s="822" t="s">
        <v>1732</v>
      </c>
      <c r="C76" s="822" t="s">
        <v>1176</v>
      </c>
      <c r="D76" s="822" t="s">
        <v>1177</v>
      </c>
      <c r="E76" s="822" t="s">
        <v>1178</v>
      </c>
      <c r="F76" s="831"/>
      <c r="G76" s="831"/>
      <c r="H76" s="827">
        <v>0</v>
      </c>
      <c r="I76" s="831">
        <v>1</v>
      </c>
      <c r="J76" s="831">
        <v>490.89</v>
      </c>
      <c r="K76" s="827">
        <v>1</v>
      </c>
      <c r="L76" s="831">
        <v>1</v>
      </c>
      <c r="M76" s="832">
        <v>490.89</v>
      </c>
    </row>
    <row r="77" spans="1:13" ht="14.45" customHeight="1" x14ac:dyDescent="0.2">
      <c r="A77" s="821" t="s">
        <v>1100</v>
      </c>
      <c r="B77" s="822" t="s">
        <v>995</v>
      </c>
      <c r="C77" s="822" t="s">
        <v>1402</v>
      </c>
      <c r="D77" s="822" t="s">
        <v>1403</v>
      </c>
      <c r="E77" s="822" t="s">
        <v>1404</v>
      </c>
      <c r="F77" s="831"/>
      <c r="G77" s="831"/>
      <c r="H77" s="827">
        <v>0</v>
      </c>
      <c r="I77" s="831">
        <v>1</v>
      </c>
      <c r="J77" s="831">
        <v>154.36000000000001</v>
      </c>
      <c r="K77" s="827">
        <v>1</v>
      </c>
      <c r="L77" s="831">
        <v>1</v>
      </c>
      <c r="M77" s="832">
        <v>154.36000000000001</v>
      </c>
    </row>
    <row r="78" spans="1:13" ht="14.45" customHeight="1" x14ac:dyDescent="0.2">
      <c r="A78" s="821" t="s">
        <v>1100</v>
      </c>
      <c r="B78" s="822" t="s">
        <v>1735</v>
      </c>
      <c r="C78" s="822" t="s">
        <v>1109</v>
      </c>
      <c r="D78" s="822" t="s">
        <v>1110</v>
      </c>
      <c r="E78" s="822" t="s">
        <v>1111</v>
      </c>
      <c r="F78" s="831"/>
      <c r="G78" s="831"/>
      <c r="H78" s="827">
        <v>0</v>
      </c>
      <c r="I78" s="831">
        <v>1</v>
      </c>
      <c r="J78" s="831">
        <v>56.06</v>
      </c>
      <c r="K78" s="827">
        <v>1</v>
      </c>
      <c r="L78" s="831">
        <v>1</v>
      </c>
      <c r="M78" s="832">
        <v>56.06</v>
      </c>
    </row>
    <row r="79" spans="1:13" ht="14.45" customHeight="1" x14ac:dyDescent="0.2">
      <c r="A79" s="821" t="s">
        <v>1100</v>
      </c>
      <c r="B79" s="822" t="s">
        <v>1049</v>
      </c>
      <c r="C79" s="822" t="s">
        <v>1447</v>
      </c>
      <c r="D79" s="822" t="s">
        <v>1448</v>
      </c>
      <c r="E79" s="822" t="s">
        <v>1449</v>
      </c>
      <c r="F79" s="831"/>
      <c r="G79" s="831"/>
      <c r="H79" s="827">
        <v>0</v>
      </c>
      <c r="I79" s="831">
        <v>1</v>
      </c>
      <c r="J79" s="831">
        <v>615.15</v>
      </c>
      <c r="K79" s="827">
        <v>1</v>
      </c>
      <c r="L79" s="831">
        <v>1</v>
      </c>
      <c r="M79" s="832">
        <v>615.15</v>
      </c>
    </row>
    <row r="80" spans="1:13" ht="14.45" customHeight="1" x14ac:dyDescent="0.2">
      <c r="A80" s="821" t="s">
        <v>1100</v>
      </c>
      <c r="B80" s="822" t="s">
        <v>1051</v>
      </c>
      <c r="C80" s="822" t="s">
        <v>1193</v>
      </c>
      <c r="D80" s="822" t="s">
        <v>852</v>
      </c>
      <c r="E80" s="822" t="s">
        <v>1194</v>
      </c>
      <c r="F80" s="831"/>
      <c r="G80" s="831"/>
      <c r="H80" s="827"/>
      <c r="I80" s="831">
        <v>1</v>
      </c>
      <c r="J80" s="831">
        <v>0</v>
      </c>
      <c r="K80" s="827"/>
      <c r="L80" s="831">
        <v>1</v>
      </c>
      <c r="M80" s="832">
        <v>0</v>
      </c>
    </row>
    <row r="81" spans="1:13" ht="14.45" customHeight="1" x14ac:dyDescent="0.2">
      <c r="A81" s="821" t="s">
        <v>1100</v>
      </c>
      <c r="B81" s="822" t="s">
        <v>1064</v>
      </c>
      <c r="C81" s="822" t="s">
        <v>1191</v>
      </c>
      <c r="D81" s="822" t="s">
        <v>888</v>
      </c>
      <c r="E81" s="822" t="s">
        <v>889</v>
      </c>
      <c r="F81" s="831"/>
      <c r="G81" s="831"/>
      <c r="H81" s="827">
        <v>0</v>
      </c>
      <c r="I81" s="831">
        <v>1</v>
      </c>
      <c r="J81" s="831">
        <v>63.75</v>
      </c>
      <c r="K81" s="827">
        <v>1</v>
      </c>
      <c r="L81" s="831">
        <v>1</v>
      </c>
      <c r="M81" s="832">
        <v>63.75</v>
      </c>
    </row>
    <row r="82" spans="1:13" ht="14.45" customHeight="1" x14ac:dyDescent="0.2">
      <c r="A82" s="821" t="s">
        <v>1100</v>
      </c>
      <c r="B82" s="822" t="s">
        <v>1749</v>
      </c>
      <c r="C82" s="822" t="s">
        <v>1502</v>
      </c>
      <c r="D82" s="822" t="s">
        <v>1503</v>
      </c>
      <c r="E82" s="822" t="s">
        <v>1504</v>
      </c>
      <c r="F82" s="831"/>
      <c r="G82" s="831"/>
      <c r="H82" s="827">
        <v>0</v>
      </c>
      <c r="I82" s="831">
        <v>1</v>
      </c>
      <c r="J82" s="831">
        <v>30.5</v>
      </c>
      <c r="K82" s="827">
        <v>1</v>
      </c>
      <c r="L82" s="831">
        <v>1</v>
      </c>
      <c r="M82" s="832">
        <v>30.5</v>
      </c>
    </row>
    <row r="83" spans="1:13" ht="14.45" customHeight="1" x14ac:dyDescent="0.2">
      <c r="A83" s="821" t="s">
        <v>1100</v>
      </c>
      <c r="B83" s="822" t="s">
        <v>1731</v>
      </c>
      <c r="C83" s="822" t="s">
        <v>1454</v>
      </c>
      <c r="D83" s="822" t="s">
        <v>1455</v>
      </c>
      <c r="E83" s="822" t="s">
        <v>1380</v>
      </c>
      <c r="F83" s="831">
        <v>1</v>
      </c>
      <c r="G83" s="831">
        <v>176.32</v>
      </c>
      <c r="H83" s="827">
        <v>1</v>
      </c>
      <c r="I83" s="831"/>
      <c r="J83" s="831"/>
      <c r="K83" s="827">
        <v>0</v>
      </c>
      <c r="L83" s="831">
        <v>1</v>
      </c>
      <c r="M83" s="832">
        <v>176.32</v>
      </c>
    </row>
    <row r="84" spans="1:13" ht="14.45" customHeight="1" x14ac:dyDescent="0.2">
      <c r="A84" s="821" t="s">
        <v>1100</v>
      </c>
      <c r="B84" s="822" t="s">
        <v>1070</v>
      </c>
      <c r="C84" s="822" t="s">
        <v>1523</v>
      </c>
      <c r="D84" s="822" t="s">
        <v>1524</v>
      </c>
      <c r="E84" s="822" t="s">
        <v>1213</v>
      </c>
      <c r="F84" s="831">
        <v>2</v>
      </c>
      <c r="G84" s="831">
        <v>3229.8</v>
      </c>
      <c r="H84" s="827">
        <v>1</v>
      </c>
      <c r="I84" s="831"/>
      <c r="J84" s="831"/>
      <c r="K84" s="827">
        <v>0</v>
      </c>
      <c r="L84" s="831">
        <v>2</v>
      </c>
      <c r="M84" s="832">
        <v>3229.8</v>
      </c>
    </row>
    <row r="85" spans="1:13" ht="14.45" customHeight="1" x14ac:dyDescent="0.2">
      <c r="A85" s="821" t="s">
        <v>1101</v>
      </c>
      <c r="B85" s="822" t="s">
        <v>1070</v>
      </c>
      <c r="C85" s="822" t="s">
        <v>1332</v>
      </c>
      <c r="D85" s="822" t="s">
        <v>1333</v>
      </c>
      <c r="E85" s="822" t="s">
        <v>1323</v>
      </c>
      <c r="F85" s="831">
        <v>3</v>
      </c>
      <c r="G85" s="831">
        <v>884.43000000000006</v>
      </c>
      <c r="H85" s="827">
        <v>1</v>
      </c>
      <c r="I85" s="831"/>
      <c r="J85" s="831"/>
      <c r="K85" s="827">
        <v>0</v>
      </c>
      <c r="L85" s="831">
        <v>3</v>
      </c>
      <c r="M85" s="832">
        <v>884.43000000000006</v>
      </c>
    </row>
    <row r="86" spans="1:13" ht="14.45" customHeight="1" x14ac:dyDescent="0.2">
      <c r="A86" s="821" t="s">
        <v>1102</v>
      </c>
      <c r="B86" s="822" t="s">
        <v>1064</v>
      </c>
      <c r="C86" s="822" t="s">
        <v>1191</v>
      </c>
      <c r="D86" s="822" t="s">
        <v>888</v>
      </c>
      <c r="E86" s="822" t="s">
        <v>889</v>
      </c>
      <c r="F86" s="831"/>
      <c r="G86" s="831"/>
      <c r="H86" s="827">
        <v>0</v>
      </c>
      <c r="I86" s="831">
        <v>1</v>
      </c>
      <c r="J86" s="831">
        <v>63.75</v>
      </c>
      <c r="K86" s="827">
        <v>1</v>
      </c>
      <c r="L86" s="831">
        <v>1</v>
      </c>
      <c r="M86" s="832">
        <v>63.75</v>
      </c>
    </row>
    <row r="87" spans="1:13" ht="14.45" customHeight="1" x14ac:dyDescent="0.2">
      <c r="A87" s="821" t="s">
        <v>1102</v>
      </c>
      <c r="B87" s="822" t="s">
        <v>1066</v>
      </c>
      <c r="C87" s="822" t="s">
        <v>1067</v>
      </c>
      <c r="D87" s="822" t="s">
        <v>1068</v>
      </c>
      <c r="E87" s="822" t="s">
        <v>1069</v>
      </c>
      <c r="F87" s="831"/>
      <c r="G87" s="831"/>
      <c r="H87" s="827">
        <v>0</v>
      </c>
      <c r="I87" s="831">
        <v>1</v>
      </c>
      <c r="J87" s="831">
        <v>120.15</v>
      </c>
      <c r="K87" s="827">
        <v>1</v>
      </c>
      <c r="L87" s="831">
        <v>1</v>
      </c>
      <c r="M87" s="832">
        <v>120.15</v>
      </c>
    </row>
    <row r="88" spans="1:13" ht="14.45" customHeight="1" x14ac:dyDescent="0.2">
      <c r="A88" s="821" t="s">
        <v>1102</v>
      </c>
      <c r="B88" s="822" t="s">
        <v>1731</v>
      </c>
      <c r="C88" s="822" t="s">
        <v>1429</v>
      </c>
      <c r="D88" s="822" t="s">
        <v>1430</v>
      </c>
      <c r="E88" s="822" t="s">
        <v>1380</v>
      </c>
      <c r="F88" s="831"/>
      <c r="G88" s="831"/>
      <c r="H88" s="827">
        <v>0</v>
      </c>
      <c r="I88" s="831">
        <v>1</v>
      </c>
      <c r="J88" s="831">
        <v>176.32</v>
      </c>
      <c r="K88" s="827">
        <v>1</v>
      </c>
      <c r="L88" s="831">
        <v>1</v>
      </c>
      <c r="M88" s="832">
        <v>176.32</v>
      </c>
    </row>
    <row r="89" spans="1:13" ht="14.45" customHeight="1" x14ac:dyDescent="0.2">
      <c r="A89" s="821" t="s">
        <v>1102</v>
      </c>
      <c r="B89" s="822" t="s">
        <v>1070</v>
      </c>
      <c r="C89" s="822" t="s">
        <v>1444</v>
      </c>
      <c r="D89" s="822" t="s">
        <v>1445</v>
      </c>
      <c r="E89" s="822" t="s">
        <v>1446</v>
      </c>
      <c r="F89" s="831">
        <v>1</v>
      </c>
      <c r="G89" s="831">
        <v>347.35</v>
      </c>
      <c r="H89" s="827">
        <v>1</v>
      </c>
      <c r="I89" s="831"/>
      <c r="J89" s="831"/>
      <c r="K89" s="827">
        <v>0</v>
      </c>
      <c r="L89" s="831">
        <v>1</v>
      </c>
      <c r="M89" s="832">
        <v>347.35</v>
      </c>
    </row>
    <row r="90" spans="1:13" ht="14.45" customHeight="1" x14ac:dyDescent="0.2">
      <c r="A90" s="821" t="s">
        <v>1102</v>
      </c>
      <c r="B90" s="822" t="s">
        <v>1070</v>
      </c>
      <c r="C90" s="822" t="s">
        <v>1351</v>
      </c>
      <c r="D90" s="822" t="s">
        <v>1335</v>
      </c>
      <c r="E90" s="822" t="s">
        <v>1336</v>
      </c>
      <c r="F90" s="831"/>
      <c r="G90" s="831"/>
      <c r="H90" s="827">
        <v>0</v>
      </c>
      <c r="I90" s="831">
        <v>15</v>
      </c>
      <c r="J90" s="831">
        <v>44452.799999999996</v>
      </c>
      <c r="K90" s="827">
        <v>1</v>
      </c>
      <c r="L90" s="831">
        <v>15</v>
      </c>
      <c r="M90" s="832">
        <v>44452.799999999996</v>
      </c>
    </row>
    <row r="91" spans="1:13" ht="14.45" customHeight="1" x14ac:dyDescent="0.2">
      <c r="A91" s="821" t="s">
        <v>1102</v>
      </c>
      <c r="B91" s="822" t="s">
        <v>1070</v>
      </c>
      <c r="C91" s="822" t="s">
        <v>1352</v>
      </c>
      <c r="D91" s="822" t="s">
        <v>1353</v>
      </c>
      <c r="E91" s="822" t="s">
        <v>1213</v>
      </c>
      <c r="F91" s="831"/>
      <c r="G91" s="831"/>
      <c r="H91" s="827">
        <v>0</v>
      </c>
      <c r="I91" s="831">
        <v>3</v>
      </c>
      <c r="J91" s="831">
        <v>4844.7000000000007</v>
      </c>
      <c r="K91" s="827">
        <v>1</v>
      </c>
      <c r="L91" s="831">
        <v>3</v>
      </c>
      <c r="M91" s="832">
        <v>4844.7000000000007</v>
      </c>
    </row>
    <row r="92" spans="1:13" ht="14.45" customHeight="1" x14ac:dyDescent="0.2">
      <c r="A92" s="821" t="s">
        <v>1103</v>
      </c>
      <c r="B92" s="822" t="s">
        <v>995</v>
      </c>
      <c r="C92" s="822" t="s">
        <v>1402</v>
      </c>
      <c r="D92" s="822" t="s">
        <v>1403</v>
      </c>
      <c r="E92" s="822" t="s">
        <v>1404</v>
      </c>
      <c r="F92" s="831"/>
      <c r="G92" s="831"/>
      <c r="H92" s="827">
        <v>0</v>
      </c>
      <c r="I92" s="831">
        <v>1</v>
      </c>
      <c r="J92" s="831">
        <v>154.36000000000001</v>
      </c>
      <c r="K92" s="827">
        <v>1</v>
      </c>
      <c r="L92" s="831">
        <v>1</v>
      </c>
      <c r="M92" s="832">
        <v>154.36000000000001</v>
      </c>
    </row>
    <row r="93" spans="1:13" ht="14.45" customHeight="1" thickBot="1" x14ac:dyDescent="0.25">
      <c r="A93" s="813" t="s">
        <v>1103</v>
      </c>
      <c r="B93" s="814" t="s">
        <v>1070</v>
      </c>
      <c r="C93" s="814" t="s">
        <v>1332</v>
      </c>
      <c r="D93" s="814" t="s">
        <v>1333</v>
      </c>
      <c r="E93" s="814" t="s">
        <v>1323</v>
      </c>
      <c r="F93" s="833">
        <v>6</v>
      </c>
      <c r="G93" s="833">
        <v>1768.8600000000001</v>
      </c>
      <c r="H93" s="819">
        <v>1</v>
      </c>
      <c r="I93" s="833"/>
      <c r="J93" s="833"/>
      <c r="K93" s="819">
        <v>0</v>
      </c>
      <c r="L93" s="833">
        <v>6</v>
      </c>
      <c r="M93" s="834">
        <v>1768.8600000000001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EA21F047-A901-4F97-88C8-CAEE4BA3BC76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5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29" customWidth="1"/>
    <col min="2" max="2" width="61.140625" style="329" customWidth="1"/>
    <col min="3" max="3" width="9.5703125" style="247" hidden="1" customWidth="1" outlineLevel="1"/>
    <col min="4" max="4" width="9.5703125" style="330" customWidth="1" collapsed="1"/>
    <col min="5" max="5" width="2.28515625" style="330" customWidth="1"/>
    <col min="6" max="6" width="9.5703125" style="331" customWidth="1"/>
    <col min="7" max="7" width="9.5703125" style="328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6" t="s">
        <v>177</v>
      </c>
      <c r="B1" s="547"/>
      <c r="C1" s="547"/>
      <c r="D1" s="547"/>
      <c r="E1" s="547"/>
      <c r="F1" s="547"/>
      <c r="G1" s="517"/>
      <c r="H1" s="548"/>
      <c r="I1" s="548"/>
    </row>
    <row r="2" spans="1:10" ht="14.45" customHeight="1" thickBot="1" x14ac:dyDescent="0.25">
      <c r="A2" s="370" t="s">
        <v>328</v>
      </c>
      <c r="B2" s="327"/>
      <c r="C2" s="327"/>
      <c r="D2" s="327"/>
      <c r="E2" s="327"/>
      <c r="F2" s="327"/>
    </row>
    <row r="3" spans="1:10" ht="14.45" customHeight="1" thickBot="1" x14ac:dyDescent="0.25">
      <c r="A3" s="370"/>
      <c r="B3" s="436"/>
      <c r="C3" s="376">
        <v>2019</v>
      </c>
      <c r="D3" s="377">
        <v>2020</v>
      </c>
      <c r="E3" s="11"/>
      <c r="F3" s="525">
        <v>2021</v>
      </c>
      <c r="G3" s="543"/>
      <c r="H3" s="543"/>
      <c r="I3" s="526"/>
    </row>
    <row r="4" spans="1:10" ht="14.45" customHeight="1" thickBot="1" x14ac:dyDescent="0.25">
      <c r="A4" s="381" t="s">
        <v>0</v>
      </c>
      <c r="B4" s="382" t="s">
        <v>239</v>
      </c>
      <c r="C4" s="544" t="s">
        <v>93</v>
      </c>
      <c r="D4" s="545"/>
      <c r="E4" s="383"/>
      <c r="F4" s="378" t="s">
        <v>93</v>
      </c>
      <c r="G4" s="379" t="s">
        <v>94</v>
      </c>
      <c r="H4" s="379" t="s">
        <v>68</v>
      </c>
      <c r="I4" s="380" t="s">
        <v>95</v>
      </c>
    </row>
    <row r="5" spans="1:10" ht="14.45" customHeight="1" x14ac:dyDescent="0.2">
      <c r="A5" s="711" t="s">
        <v>587</v>
      </c>
      <c r="B5" s="712" t="s">
        <v>588</v>
      </c>
      <c r="C5" s="713" t="s">
        <v>329</v>
      </c>
      <c r="D5" s="713" t="s">
        <v>329</v>
      </c>
      <c r="E5" s="713"/>
      <c r="F5" s="713" t="s">
        <v>329</v>
      </c>
      <c r="G5" s="713" t="s">
        <v>329</v>
      </c>
      <c r="H5" s="713" t="s">
        <v>329</v>
      </c>
      <c r="I5" s="714" t="s">
        <v>329</v>
      </c>
      <c r="J5" s="715" t="s">
        <v>73</v>
      </c>
    </row>
    <row r="6" spans="1:10" ht="14.45" customHeight="1" x14ac:dyDescent="0.2">
      <c r="A6" s="711" t="s">
        <v>587</v>
      </c>
      <c r="B6" s="712" t="s">
        <v>1751</v>
      </c>
      <c r="C6" s="713">
        <v>452.93919000000005</v>
      </c>
      <c r="D6" s="713">
        <v>491.79536000000007</v>
      </c>
      <c r="E6" s="713"/>
      <c r="F6" s="713">
        <v>462.09686000000011</v>
      </c>
      <c r="G6" s="713">
        <v>0</v>
      </c>
      <c r="H6" s="713">
        <v>462.09686000000011</v>
      </c>
      <c r="I6" s="714" t="s">
        <v>329</v>
      </c>
      <c r="J6" s="715" t="s">
        <v>1</v>
      </c>
    </row>
    <row r="7" spans="1:10" ht="14.45" customHeight="1" x14ac:dyDescent="0.2">
      <c r="A7" s="711" t="s">
        <v>587</v>
      </c>
      <c r="B7" s="712" t="s">
        <v>1752</v>
      </c>
      <c r="C7" s="713">
        <v>0</v>
      </c>
      <c r="D7" s="713">
        <v>0</v>
      </c>
      <c r="E7" s="713"/>
      <c r="F7" s="713">
        <v>37.225000000000001</v>
      </c>
      <c r="G7" s="713">
        <v>0</v>
      </c>
      <c r="H7" s="713">
        <v>37.225000000000001</v>
      </c>
      <c r="I7" s="714" t="s">
        <v>329</v>
      </c>
      <c r="J7" s="715" t="s">
        <v>1</v>
      </c>
    </row>
    <row r="8" spans="1:10" ht="14.45" customHeight="1" x14ac:dyDescent="0.2">
      <c r="A8" s="711" t="s">
        <v>587</v>
      </c>
      <c r="B8" s="712" t="s">
        <v>1753</v>
      </c>
      <c r="C8" s="713">
        <v>0</v>
      </c>
      <c r="D8" s="713">
        <v>0</v>
      </c>
      <c r="E8" s="713"/>
      <c r="F8" s="713">
        <v>0</v>
      </c>
      <c r="G8" s="713">
        <v>0</v>
      </c>
      <c r="H8" s="713">
        <v>0</v>
      </c>
      <c r="I8" s="714" t="s">
        <v>329</v>
      </c>
      <c r="J8" s="715" t="s">
        <v>1</v>
      </c>
    </row>
    <row r="9" spans="1:10" ht="14.45" customHeight="1" x14ac:dyDescent="0.2">
      <c r="A9" s="711" t="s">
        <v>587</v>
      </c>
      <c r="B9" s="712" t="s">
        <v>1754</v>
      </c>
      <c r="C9" s="713">
        <v>137.96557999999999</v>
      </c>
      <c r="D9" s="713">
        <v>163.21816000000001</v>
      </c>
      <c r="E9" s="713"/>
      <c r="F9" s="713">
        <v>148.85789000000003</v>
      </c>
      <c r="G9" s="713">
        <v>0</v>
      </c>
      <c r="H9" s="713">
        <v>148.85789000000003</v>
      </c>
      <c r="I9" s="714" t="s">
        <v>329</v>
      </c>
      <c r="J9" s="715" t="s">
        <v>1</v>
      </c>
    </row>
    <row r="10" spans="1:10" ht="14.45" customHeight="1" x14ac:dyDescent="0.2">
      <c r="A10" s="711" t="s">
        <v>587</v>
      </c>
      <c r="B10" s="712" t="s">
        <v>1755</v>
      </c>
      <c r="C10" s="713">
        <v>1954.6970399999998</v>
      </c>
      <c r="D10" s="713">
        <v>2181.0737200000012</v>
      </c>
      <c r="E10" s="713"/>
      <c r="F10" s="713">
        <v>2305.3956499999995</v>
      </c>
      <c r="G10" s="713">
        <v>0</v>
      </c>
      <c r="H10" s="713">
        <v>2305.3956499999995</v>
      </c>
      <c r="I10" s="714" t="s">
        <v>329</v>
      </c>
      <c r="J10" s="715" t="s">
        <v>1</v>
      </c>
    </row>
    <row r="11" spans="1:10" ht="14.45" customHeight="1" x14ac:dyDescent="0.2">
      <c r="A11" s="711" t="s">
        <v>587</v>
      </c>
      <c r="B11" s="712" t="s">
        <v>1756</v>
      </c>
      <c r="C11" s="713">
        <v>17.343309999999999</v>
      </c>
      <c r="D11" s="713">
        <v>19.922900000000002</v>
      </c>
      <c r="E11" s="713"/>
      <c r="F11" s="713">
        <v>15.391</v>
      </c>
      <c r="G11" s="713">
        <v>0</v>
      </c>
      <c r="H11" s="713">
        <v>15.391</v>
      </c>
      <c r="I11" s="714" t="s">
        <v>329</v>
      </c>
      <c r="J11" s="715" t="s">
        <v>1</v>
      </c>
    </row>
    <row r="12" spans="1:10" ht="14.45" customHeight="1" x14ac:dyDescent="0.2">
      <c r="A12" s="711" t="s">
        <v>587</v>
      </c>
      <c r="B12" s="712" t="s">
        <v>1757</v>
      </c>
      <c r="C12" s="713">
        <v>2.3929200000000002</v>
      </c>
      <c r="D12" s="713">
        <v>2.3929200000000002</v>
      </c>
      <c r="E12" s="713"/>
      <c r="F12" s="713">
        <v>3.5893800000000002</v>
      </c>
      <c r="G12" s="713">
        <v>0</v>
      </c>
      <c r="H12" s="713">
        <v>3.5893800000000002</v>
      </c>
      <c r="I12" s="714" t="s">
        <v>329</v>
      </c>
      <c r="J12" s="715" t="s">
        <v>1</v>
      </c>
    </row>
    <row r="13" spans="1:10" ht="14.45" customHeight="1" x14ac:dyDescent="0.2">
      <c r="A13" s="711" t="s">
        <v>587</v>
      </c>
      <c r="B13" s="712" t="s">
        <v>1758</v>
      </c>
      <c r="C13" s="713">
        <v>3.3037900000000002</v>
      </c>
      <c r="D13" s="713">
        <v>6.2964500000000001</v>
      </c>
      <c r="E13" s="713"/>
      <c r="F13" s="713">
        <v>4.0948799999999999</v>
      </c>
      <c r="G13" s="713">
        <v>0</v>
      </c>
      <c r="H13" s="713">
        <v>4.0948799999999999</v>
      </c>
      <c r="I13" s="714" t="s">
        <v>329</v>
      </c>
      <c r="J13" s="715" t="s">
        <v>1</v>
      </c>
    </row>
    <row r="14" spans="1:10" ht="14.45" customHeight="1" x14ac:dyDescent="0.2">
      <c r="A14" s="711" t="s">
        <v>587</v>
      </c>
      <c r="B14" s="712" t="s">
        <v>1759</v>
      </c>
      <c r="C14" s="713">
        <v>114.82474000000002</v>
      </c>
      <c r="D14" s="713">
        <v>133.92771999999999</v>
      </c>
      <c r="E14" s="713"/>
      <c r="F14" s="713">
        <v>361.98226</v>
      </c>
      <c r="G14" s="713">
        <v>0</v>
      </c>
      <c r="H14" s="713">
        <v>361.98226</v>
      </c>
      <c r="I14" s="714" t="s">
        <v>329</v>
      </c>
      <c r="J14" s="715" t="s">
        <v>1</v>
      </c>
    </row>
    <row r="15" spans="1:10" ht="14.45" customHeight="1" x14ac:dyDescent="0.2">
      <c r="A15" s="711" t="s">
        <v>587</v>
      </c>
      <c r="B15" s="712" t="s">
        <v>1760</v>
      </c>
      <c r="C15" s="713">
        <v>178.1362</v>
      </c>
      <c r="D15" s="713">
        <v>113.08659999999999</v>
      </c>
      <c r="E15" s="713"/>
      <c r="F15" s="713">
        <v>100.91399999999999</v>
      </c>
      <c r="G15" s="713">
        <v>0</v>
      </c>
      <c r="H15" s="713">
        <v>100.91399999999999</v>
      </c>
      <c r="I15" s="714" t="s">
        <v>329</v>
      </c>
      <c r="J15" s="715" t="s">
        <v>1</v>
      </c>
    </row>
    <row r="16" spans="1:10" ht="14.45" customHeight="1" x14ac:dyDescent="0.2">
      <c r="A16" s="711" t="s">
        <v>587</v>
      </c>
      <c r="B16" s="712" t="s">
        <v>1761</v>
      </c>
      <c r="C16" s="713">
        <v>160.37563999999998</v>
      </c>
      <c r="D16" s="713">
        <v>253.21913000000001</v>
      </c>
      <c r="E16" s="713"/>
      <c r="F16" s="713">
        <v>244.93949999999998</v>
      </c>
      <c r="G16" s="713">
        <v>0</v>
      </c>
      <c r="H16" s="713">
        <v>244.93949999999998</v>
      </c>
      <c r="I16" s="714" t="s">
        <v>329</v>
      </c>
      <c r="J16" s="715" t="s">
        <v>1</v>
      </c>
    </row>
    <row r="17" spans="1:10" ht="14.45" customHeight="1" x14ac:dyDescent="0.2">
      <c r="A17" s="711" t="s">
        <v>587</v>
      </c>
      <c r="B17" s="712" t="s">
        <v>1762</v>
      </c>
      <c r="C17" s="713">
        <v>0</v>
      </c>
      <c r="D17" s="713">
        <v>0</v>
      </c>
      <c r="E17" s="713"/>
      <c r="F17" s="713">
        <v>0.11600000000000001</v>
      </c>
      <c r="G17" s="713">
        <v>0</v>
      </c>
      <c r="H17" s="713">
        <v>0.11600000000000001</v>
      </c>
      <c r="I17" s="714" t="s">
        <v>329</v>
      </c>
      <c r="J17" s="715" t="s">
        <v>1</v>
      </c>
    </row>
    <row r="18" spans="1:10" ht="14.45" customHeight="1" x14ac:dyDescent="0.2">
      <c r="A18" s="711" t="s">
        <v>587</v>
      </c>
      <c r="B18" s="712" t="s">
        <v>1763</v>
      </c>
      <c r="C18" s="713">
        <v>0</v>
      </c>
      <c r="D18" s="713">
        <v>0</v>
      </c>
      <c r="E18" s="713"/>
      <c r="F18" s="713">
        <v>1.232</v>
      </c>
      <c r="G18" s="713">
        <v>0</v>
      </c>
      <c r="H18" s="713">
        <v>1.232</v>
      </c>
      <c r="I18" s="714" t="s">
        <v>329</v>
      </c>
      <c r="J18" s="715" t="s">
        <v>1</v>
      </c>
    </row>
    <row r="19" spans="1:10" ht="14.45" customHeight="1" x14ac:dyDescent="0.2">
      <c r="A19" s="711" t="s">
        <v>587</v>
      </c>
      <c r="B19" s="712" t="s">
        <v>599</v>
      </c>
      <c r="C19" s="713">
        <v>3021.9784099999997</v>
      </c>
      <c r="D19" s="713">
        <v>3364.932960000001</v>
      </c>
      <c r="E19" s="713"/>
      <c r="F19" s="713">
        <v>3685.8344199999997</v>
      </c>
      <c r="G19" s="713">
        <v>0</v>
      </c>
      <c r="H19" s="713">
        <v>3685.8344199999997</v>
      </c>
      <c r="I19" s="714" t="s">
        <v>329</v>
      </c>
      <c r="J19" s="715" t="s">
        <v>600</v>
      </c>
    </row>
    <row r="21" spans="1:10" ht="14.45" customHeight="1" x14ac:dyDescent="0.2">
      <c r="A21" s="711" t="s">
        <v>587</v>
      </c>
      <c r="B21" s="712" t="s">
        <v>588</v>
      </c>
      <c r="C21" s="713" t="s">
        <v>329</v>
      </c>
      <c r="D21" s="713" t="s">
        <v>329</v>
      </c>
      <c r="E21" s="713"/>
      <c r="F21" s="713" t="s">
        <v>329</v>
      </c>
      <c r="G21" s="713" t="s">
        <v>329</v>
      </c>
      <c r="H21" s="713" t="s">
        <v>329</v>
      </c>
      <c r="I21" s="714" t="s">
        <v>329</v>
      </c>
      <c r="J21" s="715" t="s">
        <v>73</v>
      </c>
    </row>
    <row r="22" spans="1:10" ht="14.45" customHeight="1" x14ac:dyDescent="0.2">
      <c r="A22" s="711" t="s">
        <v>601</v>
      </c>
      <c r="B22" s="712" t="s">
        <v>602</v>
      </c>
      <c r="C22" s="713" t="s">
        <v>329</v>
      </c>
      <c r="D22" s="713" t="s">
        <v>329</v>
      </c>
      <c r="E22" s="713"/>
      <c r="F22" s="713" t="s">
        <v>329</v>
      </c>
      <c r="G22" s="713" t="s">
        <v>329</v>
      </c>
      <c r="H22" s="713" t="s">
        <v>329</v>
      </c>
      <c r="I22" s="714" t="s">
        <v>329</v>
      </c>
      <c r="J22" s="715" t="s">
        <v>0</v>
      </c>
    </row>
    <row r="23" spans="1:10" ht="14.45" customHeight="1" x14ac:dyDescent="0.2">
      <c r="A23" s="711" t="s">
        <v>601</v>
      </c>
      <c r="B23" s="712" t="s">
        <v>1751</v>
      </c>
      <c r="C23" s="713">
        <v>324.95284000000004</v>
      </c>
      <c r="D23" s="713">
        <v>363.37479000000008</v>
      </c>
      <c r="E23" s="713"/>
      <c r="F23" s="713">
        <v>331.32467000000003</v>
      </c>
      <c r="G23" s="713">
        <v>0</v>
      </c>
      <c r="H23" s="713">
        <v>331.32467000000003</v>
      </c>
      <c r="I23" s="714" t="s">
        <v>329</v>
      </c>
      <c r="J23" s="715" t="s">
        <v>1</v>
      </c>
    </row>
    <row r="24" spans="1:10" ht="14.45" customHeight="1" x14ac:dyDescent="0.2">
      <c r="A24" s="711" t="s">
        <v>601</v>
      </c>
      <c r="B24" s="712" t="s">
        <v>1752</v>
      </c>
      <c r="C24" s="713">
        <v>0</v>
      </c>
      <c r="D24" s="713">
        <v>0</v>
      </c>
      <c r="E24" s="713"/>
      <c r="F24" s="713">
        <v>28.225000000000001</v>
      </c>
      <c r="G24" s="713">
        <v>0</v>
      </c>
      <c r="H24" s="713">
        <v>28.225000000000001</v>
      </c>
      <c r="I24" s="714" t="s">
        <v>329</v>
      </c>
      <c r="J24" s="715" t="s">
        <v>1</v>
      </c>
    </row>
    <row r="25" spans="1:10" ht="14.45" customHeight="1" x14ac:dyDescent="0.2">
      <c r="A25" s="711" t="s">
        <v>601</v>
      </c>
      <c r="B25" s="712" t="s">
        <v>1754</v>
      </c>
      <c r="C25" s="713">
        <v>27.438790000000001</v>
      </c>
      <c r="D25" s="713">
        <v>20.039900000000003</v>
      </c>
      <c r="E25" s="713"/>
      <c r="F25" s="713">
        <v>7.5249900000000007</v>
      </c>
      <c r="G25" s="713">
        <v>0</v>
      </c>
      <c r="H25" s="713">
        <v>7.5249900000000007</v>
      </c>
      <c r="I25" s="714" t="s">
        <v>329</v>
      </c>
      <c r="J25" s="715" t="s">
        <v>1</v>
      </c>
    </row>
    <row r="26" spans="1:10" ht="14.45" customHeight="1" x14ac:dyDescent="0.2">
      <c r="A26" s="711" t="s">
        <v>601</v>
      </c>
      <c r="B26" s="712" t="s">
        <v>1755</v>
      </c>
      <c r="C26" s="713">
        <v>262.8296499999999</v>
      </c>
      <c r="D26" s="713">
        <v>259.85437999999999</v>
      </c>
      <c r="E26" s="713"/>
      <c r="F26" s="713">
        <v>342.19360000000006</v>
      </c>
      <c r="G26" s="713">
        <v>0</v>
      </c>
      <c r="H26" s="713">
        <v>342.19360000000006</v>
      </c>
      <c r="I26" s="714" t="s">
        <v>329</v>
      </c>
      <c r="J26" s="715" t="s">
        <v>1</v>
      </c>
    </row>
    <row r="27" spans="1:10" ht="14.45" customHeight="1" x14ac:dyDescent="0.2">
      <c r="A27" s="711" t="s">
        <v>601</v>
      </c>
      <c r="B27" s="712" t="s">
        <v>1756</v>
      </c>
      <c r="C27" s="713">
        <v>0</v>
      </c>
      <c r="D27" s="713">
        <v>0</v>
      </c>
      <c r="E27" s="713"/>
      <c r="F27" s="713">
        <v>0</v>
      </c>
      <c r="G27" s="713">
        <v>0</v>
      </c>
      <c r="H27" s="713">
        <v>0</v>
      </c>
      <c r="I27" s="714" t="s">
        <v>329</v>
      </c>
      <c r="J27" s="715" t="s">
        <v>1</v>
      </c>
    </row>
    <row r="28" spans="1:10" ht="14.45" customHeight="1" x14ac:dyDescent="0.2">
      <c r="A28" s="711" t="s">
        <v>601</v>
      </c>
      <c r="B28" s="712" t="s">
        <v>1758</v>
      </c>
      <c r="C28" s="713">
        <v>0.44208000000000003</v>
      </c>
      <c r="D28" s="713">
        <v>0.58243000000000011</v>
      </c>
      <c r="E28" s="713"/>
      <c r="F28" s="713">
        <v>0.79888000000000003</v>
      </c>
      <c r="G28" s="713">
        <v>0</v>
      </c>
      <c r="H28" s="713">
        <v>0.79888000000000003</v>
      </c>
      <c r="I28" s="714" t="s">
        <v>329</v>
      </c>
      <c r="J28" s="715" t="s">
        <v>1</v>
      </c>
    </row>
    <row r="29" spans="1:10" ht="14.45" customHeight="1" x14ac:dyDescent="0.2">
      <c r="A29" s="711" t="s">
        <v>601</v>
      </c>
      <c r="B29" s="712" t="s">
        <v>1759</v>
      </c>
      <c r="C29" s="713">
        <v>49.79992</v>
      </c>
      <c r="D29" s="713">
        <v>51.836800000000004</v>
      </c>
      <c r="E29" s="713"/>
      <c r="F29" s="713">
        <v>136.82576</v>
      </c>
      <c r="G29" s="713">
        <v>0</v>
      </c>
      <c r="H29" s="713">
        <v>136.82576</v>
      </c>
      <c r="I29" s="714" t="s">
        <v>329</v>
      </c>
      <c r="J29" s="715" t="s">
        <v>1</v>
      </c>
    </row>
    <row r="30" spans="1:10" ht="14.45" customHeight="1" x14ac:dyDescent="0.2">
      <c r="A30" s="711" t="s">
        <v>601</v>
      </c>
      <c r="B30" s="712" t="s">
        <v>1761</v>
      </c>
      <c r="C30" s="713">
        <v>0</v>
      </c>
      <c r="D30" s="713">
        <v>0</v>
      </c>
      <c r="E30" s="713"/>
      <c r="F30" s="713">
        <v>0</v>
      </c>
      <c r="G30" s="713">
        <v>0</v>
      </c>
      <c r="H30" s="713">
        <v>0</v>
      </c>
      <c r="I30" s="714" t="s">
        <v>329</v>
      </c>
      <c r="J30" s="715" t="s">
        <v>1</v>
      </c>
    </row>
    <row r="31" spans="1:10" ht="14.45" customHeight="1" x14ac:dyDescent="0.2">
      <c r="A31" s="711" t="s">
        <v>601</v>
      </c>
      <c r="B31" s="712" t="s">
        <v>1762</v>
      </c>
      <c r="C31" s="713">
        <v>0</v>
      </c>
      <c r="D31" s="713">
        <v>0</v>
      </c>
      <c r="E31" s="713"/>
      <c r="F31" s="713">
        <v>0.11600000000000001</v>
      </c>
      <c r="G31" s="713">
        <v>0</v>
      </c>
      <c r="H31" s="713">
        <v>0.11600000000000001</v>
      </c>
      <c r="I31" s="714" t="s">
        <v>329</v>
      </c>
      <c r="J31" s="715" t="s">
        <v>1</v>
      </c>
    </row>
    <row r="32" spans="1:10" ht="14.45" customHeight="1" x14ac:dyDescent="0.2">
      <c r="A32" s="711" t="s">
        <v>601</v>
      </c>
      <c r="B32" s="712" t="s">
        <v>1763</v>
      </c>
      <c r="C32" s="713">
        <v>0</v>
      </c>
      <c r="D32" s="713">
        <v>0</v>
      </c>
      <c r="E32" s="713"/>
      <c r="F32" s="713">
        <v>0.32</v>
      </c>
      <c r="G32" s="713">
        <v>0</v>
      </c>
      <c r="H32" s="713">
        <v>0.32</v>
      </c>
      <c r="I32" s="714" t="s">
        <v>329</v>
      </c>
      <c r="J32" s="715" t="s">
        <v>1</v>
      </c>
    </row>
    <row r="33" spans="1:10" ht="14.45" customHeight="1" x14ac:dyDescent="0.2">
      <c r="A33" s="711" t="s">
        <v>601</v>
      </c>
      <c r="B33" s="712" t="s">
        <v>603</v>
      </c>
      <c r="C33" s="713">
        <v>665.46328000000005</v>
      </c>
      <c r="D33" s="713">
        <v>695.68830000000014</v>
      </c>
      <c r="E33" s="713"/>
      <c r="F33" s="713">
        <v>847.32890000000009</v>
      </c>
      <c r="G33" s="713">
        <v>0</v>
      </c>
      <c r="H33" s="713">
        <v>847.32890000000009</v>
      </c>
      <c r="I33" s="714" t="s">
        <v>329</v>
      </c>
      <c r="J33" s="715" t="s">
        <v>604</v>
      </c>
    </row>
    <row r="34" spans="1:10" ht="14.45" customHeight="1" x14ac:dyDescent="0.2">
      <c r="A34" s="711" t="s">
        <v>329</v>
      </c>
      <c r="B34" s="712" t="s">
        <v>329</v>
      </c>
      <c r="C34" s="713" t="s">
        <v>329</v>
      </c>
      <c r="D34" s="713" t="s">
        <v>329</v>
      </c>
      <c r="E34" s="713"/>
      <c r="F34" s="713" t="s">
        <v>329</v>
      </c>
      <c r="G34" s="713" t="s">
        <v>329</v>
      </c>
      <c r="H34" s="713" t="s">
        <v>329</v>
      </c>
      <c r="I34" s="714" t="s">
        <v>329</v>
      </c>
      <c r="J34" s="715" t="s">
        <v>605</v>
      </c>
    </row>
    <row r="35" spans="1:10" ht="14.45" customHeight="1" x14ac:dyDescent="0.2">
      <c r="A35" s="711" t="s">
        <v>1764</v>
      </c>
      <c r="B35" s="712" t="s">
        <v>1765</v>
      </c>
      <c r="C35" s="713" t="s">
        <v>329</v>
      </c>
      <c r="D35" s="713" t="s">
        <v>329</v>
      </c>
      <c r="E35" s="713"/>
      <c r="F35" s="713" t="s">
        <v>329</v>
      </c>
      <c r="G35" s="713" t="s">
        <v>329</v>
      </c>
      <c r="H35" s="713" t="s">
        <v>329</v>
      </c>
      <c r="I35" s="714" t="s">
        <v>329</v>
      </c>
      <c r="J35" s="715" t="s">
        <v>0</v>
      </c>
    </row>
    <row r="36" spans="1:10" ht="14.45" customHeight="1" x14ac:dyDescent="0.2">
      <c r="A36" s="711" t="s">
        <v>1764</v>
      </c>
      <c r="B36" s="712" t="s">
        <v>1755</v>
      </c>
      <c r="C36" s="713">
        <v>0</v>
      </c>
      <c r="D36" s="713">
        <v>0</v>
      </c>
      <c r="E36" s="713"/>
      <c r="F36" s="713">
        <v>0</v>
      </c>
      <c r="G36" s="713">
        <v>0</v>
      </c>
      <c r="H36" s="713">
        <v>0</v>
      </c>
      <c r="I36" s="714" t="s">
        <v>329</v>
      </c>
      <c r="J36" s="715" t="s">
        <v>1</v>
      </c>
    </row>
    <row r="37" spans="1:10" ht="14.45" customHeight="1" x14ac:dyDescent="0.2">
      <c r="A37" s="711" t="s">
        <v>1764</v>
      </c>
      <c r="B37" s="712" t="s">
        <v>1759</v>
      </c>
      <c r="C37" s="713">
        <v>0</v>
      </c>
      <c r="D37" s="713">
        <v>0</v>
      </c>
      <c r="E37" s="713"/>
      <c r="F37" s="713">
        <v>0</v>
      </c>
      <c r="G37" s="713">
        <v>0</v>
      </c>
      <c r="H37" s="713">
        <v>0</v>
      </c>
      <c r="I37" s="714" t="s">
        <v>329</v>
      </c>
      <c r="J37" s="715" t="s">
        <v>1</v>
      </c>
    </row>
    <row r="38" spans="1:10" ht="14.45" customHeight="1" x14ac:dyDescent="0.2">
      <c r="A38" s="711" t="s">
        <v>1764</v>
      </c>
      <c r="B38" s="712" t="s">
        <v>1766</v>
      </c>
      <c r="C38" s="713">
        <v>0</v>
      </c>
      <c r="D38" s="713">
        <v>0</v>
      </c>
      <c r="E38" s="713"/>
      <c r="F38" s="713">
        <v>0</v>
      </c>
      <c r="G38" s="713">
        <v>0</v>
      </c>
      <c r="H38" s="713">
        <v>0</v>
      </c>
      <c r="I38" s="714" t="s">
        <v>329</v>
      </c>
      <c r="J38" s="715" t="s">
        <v>604</v>
      </c>
    </row>
    <row r="39" spans="1:10" ht="14.45" customHeight="1" x14ac:dyDescent="0.2">
      <c r="A39" s="711" t="s">
        <v>329</v>
      </c>
      <c r="B39" s="712" t="s">
        <v>329</v>
      </c>
      <c r="C39" s="713" t="s">
        <v>329</v>
      </c>
      <c r="D39" s="713" t="s">
        <v>329</v>
      </c>
      <c r="E39" s="713"/>
      <c r="F39" s="713" t="s">
        <v>329</v>
      </c>
      <c r="G39" s="713" t="s">
        <v>329</v>
      </c>
      <c r="H39" s="713" t="s">
        <v>329</v>
      </c>
      <c r="I39" s="714" t="s">
        <v>329</v>
      </c>
      <c r="J39" s="715" t="s">
        <v>605</v>
      </c>
    </row>
    <row r="40" spans="1:10" ht="14.45" customHeight="1" x14ac:dyDescent="0.2">
      <c r="A40" s="711" t="s">
        <v>609</v>
      </c>
      <c r="B40" s="712" t="s">
        <v>610</v>
      </c>
      <c r="C40" s="713" t="s">
        <v>329</v>
      </c>
      <c r="D40" s="713" t="s">
        <v>329</v>
      </c>
      <c r="E40" s="713"/>
      <c r="F40" s="713" t="s">
        <v>329</v>
      </c>
      <c r="G40" s="713" t="s">
        <v>329</v>
      </c>
      <c r="H40" s="713" t="s">
        <v>329</v>
      </c>
      <c r="I40" s="714" t="s">
        <v>329</v>
      </c>
      <c r="J40" s="715" t="s">
        <v>0</v>
      </c>
    </row>
    <row r="41" spans="1:10" ht="14.45" customHeight="1" x14ac:dyDescent="0.2">
      <c r="A41" s="711" t="s">
        <v>609</v>
      </c>
      <c r="B41" s="712" t="s">
        <v>1751</v>
      </c>
      <c r="C41" s="713">
        <v>127.98635</v>
      </c>
      <c r="D41" s="713">
        <v>128.42057</v>
      </c>
      <c r="E41" s="713"/>
      <c r="F41" s="713">
        <v>130.77219000000005</v>
      </c>
      <c r="G41" s="713">
        <v>0</v>
      </c>
      <c r="H41" s="713">
        <v>130.77219000000005</v>
      </c>
      <c r="I41" s="714" t="s">
        <v>329</v>
      </c>
      <c r="J41" s="715" t="s">
        <v>1</v>
      </c>
    </row>
    <row r="42" spans="1:10" ht="14.45" customHeight="1" x14ac:dyDescent="0.2">
      <c r="A42" s="711" t="s">
        <v>609</v>
      </c>
      <c r="B42" s="712" t="s">
        <v>1752</v>
      </c>
      <c r="C42" s="713">
        <v>0</v>
      </c>
      <c r="D42" s="713">
        <v>0</v>
      </c>
      <c r="E42" s="713"/>
      <c r="F42" s="713">
        <v>9</v>
      </c>
      <c r="G42" s="713">
        <v>0</v>
      </c>
      <c r="H42" s="713">
        <v>9</v>
      </c>
      <c r="I42" s="714" t="s">
        <v>329</v>
      </c>
      <c r="J42" s="715" t="s">
        <v>1</v>
      </c>
    </row>
    <row r="43" spans="1:10" ht="14.45" customHeight="1" x14ac:dyDescent="0.2">
      <c r="A43" s="711" t="s">
        <v>609</v>
      </c>
      <c r="B43" s="712" t="s">
        <v>1753</v>
      </c>
      <c r="C43" s="713">
        <v>0</v>
      </c>
      <c r="D43" s="713">
        <v>0</v>
      </c>
      <c r="E43" s="713"/>
      <c r="F43" s="713">
        <v>0</v>
      </c>
      <c r="G43" s="713">
        <v>0</v>
      </c>
      <c r="H43" s="713">
        <v>0</v>
      </c>
      <c r="I43" s="714" t="s">
        <v>329</v>
      </c>
      <c r="J43" s="715" t="s">
        <v>1</v>
      </c>
    </row>
    <row r="44" spans="1:10" ht="14.45" customHeight="1" x14ac:dyDescent="0.2">
      <c r="A44" s="711" t="s">
        <v>609</v>
      </c>
      <c r="B44" s="712" t="s">
        <v>1754</v>
      </c>
      <c r="C44" s="713">
        <v>110.52678999999999</v>
      </c>
      <c r="D44" s="713">
        <v>143.17826000000002</v>
      </c>
      <c r="E44" s="713"/>
      <c r="F44" s="713">
        <v>141.33290000000002</v>
      </c>
      <c r="G44" s="713">
        <v>0</v>
      </c>
      <c r="H44" s="713">
        <v>141.33290000000002</v>
      </c>
      <c r="I44" s="714" t="s">
        <v>329</v>
      </c>
      <c r="J44" s="715" t="s">
        <v>1</v>
      </c>
    </row>
    <row r="45" spans="1:10" ht="14.45" customHeight="1" x14ac:dyDescent="0.2">
      <c r="A45" s="711" t="s">
        <v>609</v>
      </c>
      <c r="B45" s="712" t="s">
        <v>1755</v>
      </c>
      <c r="C45" s="713">
        <v>1691.8673899999999</v>
      </c>
      <c r="D45" s="713">
        <v>1921.219340000001</v>
      </c>
      <c r="E45" s="713"/>
      <c r="F45" s="713">
        <v>1963.2020499999992</v>
      </c>
      <c r="G45" s="713">
        <v>0</v>
      </c>
      <c r="H45" s="713">
        <v>1963.2020499999992</v>
      </c>
      <c r="I45" s="714" t="s">
        <v>329</v>
      </c>
      <c r="J45" s="715" t="s">
        <v>1</v>
      </c>
    </row>
    <row r="46" spans="1:10" ht="14.45" customHeight="1" x14ac:dyDescent="0.2">
      <c r="A46" s="711" t="s">
        <v>609</v>
      </c>
      <c r="B46" s="712" t="s">
        <v>1756</v>
      </c>
      <c r="C46" s="713">
        <v>17.343309999999999</v>
      </c>
      <c r="D46" s="713">
        <v>19.922900000000002</v>
      </c>
      <c r="E46" s="713"/>
      <c r="F46" s="713">
        <v>15.391</v>
      </c>
      <c r="G46" s="713">
        <v>0</v>
      </c>
      <c r="H46" s="713">
        <v>15.391</v>
      </c>
      <c r="I46" s="714" t="s">
        <v>329</v>
      </c>
      <c r="J46" s="715" t="s">
        <v>1</v>
      </c>
    </row>
    <row r="47" spans="1:10" ht="14.45" customHeight="1" x14ac:dyDescent="0.2">
      <c r="A47" s="711" t="s">
        <v>609</v>
      </c>
      <c r="B47" s="712" t="s">
        <v>1757</v>
      </c>
      <c r="C47" s="713">
        <v>2.3929200000000002</v>
      </c>
      <c r="D47" s="713">
        <v>2.3929200000000002</v>
      </c>
      <c r="E47" s="713"/>
      <c r="F47" s="713">
        <v>3.5893800000000002</v>
      </c>
      <c r="G47" s="713">
        <v>0</v>
      </c>
      <c r="H47" s="713">
        <v>3.5893800000000002</v>
      </c>
      <c r="I47" s="714" t="s">
        <v>329</v>
      </c>
      <c r="J47" s="715" t="s">
        <v>1</v>
      </c>
    </row>
    <row r="48" spans="1:10" ht="14.45" customHeight="1" x14ac:dyDescent="0.2">
      <c r="A48" s="711" t="s">
        <v>609</v>
      </c>
      <c r="B48" s="712" t="s">
        <v>1758</v>
      </c>
      <c r="C48" s="713">
        <v>2.86171</v>
      </c>
      <c r="D48" s="713">
        <v>5.7140199999999997</v>
      </c>
      <c r="E48" s="713"/>
      <c r="F48" s="713">
        <v>3.2959999999999998</v>
      </c>
      <c r="G48" s="713">
        <v>0</v>
      </c>
      <c r="H48" s="713">
        <v>3.2959999999999998</v>
      </c>
      <c r="I48" s="714" t="s">
        <v>329</v>
      </c>
      <c r="J48" s="715" t="s">
        <v>1</v>
      </c>
    </row>
    <row r="49" spans="1:10" ht="14.45" customHeight="1" x14ac:dyDescent="0.2">
      <c r="A49" s="711" t="s">
        <v>609</v>
      </c>
      <c r="B49" s="712" t="s">
        <v>1759</v>
      </c>
      <c r="C49" s="713">
        <v>65.02482000000002</v>
      </c>
      <c r="D49" s="713">
        <v>82.090919999999997</v>
      </c>
      <c r="E49" s="713"/>
      <c r="F49" s="713">
        <v>225.15649999999999</v>
      </c>
      <c r="G49" s="713">
        <v>0</v>
      </c>
      <c r="H49" s="713">
        <v>225.15649999999999</v>
      </c>
      <c r="I49" s="714" t="s">
        <v>329</v>
      </c>
      <c r="J49" s="715" t="s">
        <v>1</v>
      </c>
    </row>
    <row r="50" spans="1:10" ht="14.45" customHeight="1" x14ac:dyDescent="0.2">
      <c r="A50" s="711" t="s">
        <v>609</v>
      </c>
      <c r="B50" s="712" t="s">
        <v>1760</v>
      </c>
      <c r="C50" s="713">
        <v>178.1362</v>
      </c>
      <c r="D50" s="713">
        <v>113.08659999999999</v>
      </c>
      <c r="E50" s="713"/>
      <c r="F50" s="713">
        <v>100.91399999999999</v>
      </c>
      <c r="G50" s="713">
        <v>0</v>
      </c>
      <c r="H50" s="713">
        <v>100.91399999999999</v>
      </c>
      <c r="I50" s="714" t="s">
        <v>329</v>
      </c>
      <c r="J50" s="715" t="s">
        <v>1</v>
      </c>
    </row>
    <row r="51" spans="1:10" ht="14.45" customHeight="1" x14ac:dyDescent="0.2">
      <c r="A51" s="711" t="s">
        <v>609</v>
      </c>
      <c r="B51" s="712" t="s">
        <v>1761</v>
      </c>
      <c r="C51" s="713">
        <v>160.37563999999998</v>
      </c>
      <c r="D51" s="713">
        <v>253.21913000000001</v>
      </c>
      <c r="E51" s="713"/>
      <c r="F51" s="713">
        <v>244.93949999999998</v>
      </c>
      <c r="G51" s="713">
        <v>0</v>
      </c>
      <c r="H51" s="713">
        <v>244.93949999999998</v>
      </c>
      <c r="I51" s="714" t="s">
        <v>329</v>
      </c>
      <c r="J51" s="715" t="s">
        <v>1</v>
      </c>
    </row>
    <row r="52" spans="1:10" ht="14.45" customHeight="1" x14ac:dyDescent="0.2">
      <c r="A52" s="711" t="s">
        <v>609</v>
      </c>
      <c r="B52" s="712" t="s">
        <v>1763</v>
      </c>
      <c r="C52" s="713">
        <v>0</v>
      </c>
      <c r="D52" s="713">
        <v>0</v>
      </c>
      <c r="E52" s="713"/>
      <c r="F52" s="713">
        <v>0.91200000000000003</v>
      </c>
      <c r="G52" s="713">
        <v>0</v>
      </c>
      <c r="H52" s="713">
        <v>0.91200000000000003</v>
      </c>
      <c r="I52" s="714" t="s">
        <v>329</v>
      </c>
      <c r="J52" s="715" t="s">
        <v>1</v>
      </c>
    </row>
    <row r="53" spans="1:10" ht="14.45" customHeight="1" x14ac:dyDescent="0.2">
      <c r="A53" s="711" t="s">
        <v>609</v>
      </c>
      <c r="B53" s="712" t="s">
        <v>611</v>
      </c>
      <c r="C53" s="713">
        <v>2356.5151299999998</v>
      </c>
      <c r="D53" s="713">
        <v>2669.2446600000007</v>
      </c>
      <c r="E53" s="713"/>
      <c r="F53" s="713">
        <v>2838.5055199999988</v>
      </c>
      <c r="G53" s="713">
        <v>0</v>
      </c>
      <c r="H53" s="713">
        <v>2838.5055199999988</v>
      </c>
      <c r="I53" s="714" t="s">
        <v>329</v>
      </c>
      <c r="J53" s="715" t="s">
        <v>604</v>
      </c>
    </row>
    <row r="54" spans="1:10" ht="14.45" customHeight="1" x14ac:dyDescent="0.2">
      <c r="A54" s="711" t="s">
        <v>329</v>
      </c>
      <c r="B54" s="712" t="s">
        <v>329</v>
      </c>
      <c r="C54" s="713" t="s">
        <v>329</v>
      </c>
      <c r="D54" s="713" t="s">
        <v>329</v>
      </c>
      <c r="E54" s="713"/>
      <c r="F54" s="713" t="s">
        <v>329</v>
      </c>
      <c r="G54" s="713" t="s">
        <v>329</v>
      </c>
      <c r="H54" s="713" t="s">
        <v>329</v>
      </c>
      <c r="I54" s="714" t="s">
        <v>329</v>
      </c>
      <c r="J54" s="715" t="s">
        <v>605</v>
      </c>
    </row>
    <row r="55" spans="1:10" ht="14.45" customHeight="1" x14ac:dyDescent="0.2">
      <c r="A55" s="711" t="s">
        <v>587</v>
      </c>
      <c r="B55" s="712" t="s">
        <v>599</v>
      </c>
      <c r="C55" s="713">
        <v>3021.9784099999997</v>
      </c>
      <c r="D55" s="713">
        <v>3364.932960000001</v>
      </c>
      <c r="E55" s="713"/>
      <c r="F55" s="713">
        <v>3685.8344199999992</v>
      </c>
      <c r="G55" s="713">
        <v>0</v>
      </c>
      <c r="H55" s="713">
        <v>3685.8344199999992</v>
      </c>
      <c r="I55" s="714" t="s">
        <v>329</v>
      </c>
      <c r="J55" s="715" t="s">
        <v>600</v>
      </c>
    </row>
  </sheetData>
  <mergeCells count="3">
    <mergeCell ref="A1:I1"/>
    <mergeCell ref="F3:I3"/>
    <mergeCell ref="C4:D4"/>
  </mergeCells>
  <conditionalFormatting sqref="F20 F56:F65537">
    <cfRule type="cellIs" dxfId="41" priority="18" stopIfTrue="1" operator="greaterThan">
      <formula>1</formula>
    </cfRule>
  </conditionalFormatting>
  <conditionalFormatting sqref="H5:H19">
    <cfRule type="expression" dxfId="40" priority="14">
      <formula>$H5&gt;0</formula>
    </cfRule>
  </conditionalFormatting>
  <conditionalFormatting sqref="I5:I19">
    <cfRule type="expression" dxfId="39" priority="15">
      <formula>$I5&gt;1</formula>
    </cfRule>
  </conditionalFormatting>
  <conditionalFormatting sqref="B5:B19">
    <cfRule type="expression" dxfId="38" priority="11">
      <formula>OR($J5="NS",$J5="SumaNS",$J5="Účet")</formula>
    </cfRule>
  </conditionalFormatting>
  <conditionalFormatting sqref="F5:I19 B5:D19">
    <cfRule type="expression" dxfId="37" priority="17">
      <formula>AND($J5&lt;&gt;"",$J5&lt;&gt;"mezeraKL")</formula>
    </cfRule>
  </conditionalFormatting>
  <conditionalFormatting sqref="B5:D19 F5:I19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9 F5:I19">
    <cfRule type="expression" dxfId="35" priority="13">
      <formula>OR($J5="SumaNS",$J5="NS")</formula>
    </cfRule>
  </conditionalFormatting>
  <conditionalFormatting sqref="A5:A19">
    <cfRule type="expression" dxfId="34" priority="9">
      <formula>AND($J5&lt;&gt;"mezeraKL",$J5&lt;&gt;"")</formula>
    </cfRule>
  </conditionalFormatting>
  <conditionalFormatting sqref="A5:A19">
    <cfRule type="expression" dxfId="33" priority="10">
      <formula>AND($J5&lt;&gt;"",$J5&lt;&gt;"mezeraKL")</formula>
    </cfRule>
  </conditionalFormatting>
  <conditionalFormatting sqref="H21:H55">
    <cfRule type="expression" dxfId="32" priority="6">
      <formula>$H21&gt;0</formula>
    </cfRule>
  </conditionalFormatting>
  <conditionalFormatting sqref="A21:A55">
    <cfRule type="expression" dxfId="31" priority="5">
      <formula>AND($J21&lt;&gt;"mezeraKL",$J21&lt;&gt;"")</formula>
    </cfRule>
  </conditionalFormatting>
  <conditionalFormatting sqref="I21:I55">
    <cfRule type="expression" dxfId="30" priority="7">
      <formula>$I21&gt;1</formula>
    </cfRule>
  </conditionalFormatting>
  <conditionalFormatting sqref="B21:B55">
    <cfRule type="expression" dxfId="29" priority="4">
      <formula>OR($J21="NS",$J21="SumaNS",$J21="Účet")</formula>
    </cfRule>
  </conditionalFormatting>
  <conditionalFormatting sqref="A21:D55 F21:I55">
    <cfRule type="expression" dxfId="28" priority="8">
      <formula>AND($J21&lt;&gt;"",$J21&lt;&gt;"mezeraKL")</formula>
    </cfRule>
  </conditionalFormatting>
  <conditionalFormatting sqref="B21:D55 F21:I55">
    <cfRule type="expression" dxfId="27" priority="1">
      <formula>OR($J21="KL",$J21="SumaKL")</formula>
    </cfRule>
    <cfRule type="expression" priority="3" stopIfTrue="1">
      <formula>OR($J21="mezeraNS",$J21="mezeraKL")</formula>
    </cfRule>
  </conditionalFormatting>
  <conditionalFormatting sqref="B21:D55 F21:I55">
    <cfRule type="expression" dxfId="26" priority="2">
      <formula>OR($J21="SumaNS",$J21="NS")</formula>
    </cfRule>
  </conditionalFormatting>
  <hyperlinks>
    <hyperlink ref="A2" location="Obsah!A1" display="Zpět na Obsah  KL 01  1.-4.měsíc" xr:uid="{A979C3D9-A5D5-46DD-B9A6-9D0F5C6DEB62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34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0" bestFit="1" customWidth="1" collapsed="1"/>
    <col min="4" max="4" width="18.7109375" style="334" customWidth="1"/>
    <col min="5" max="5" width="9" style="330" bestFit="1" customWidth="1"/>
    <col min="6" max="6" width="18.7109375" style="334" customWidth="1"/>
    <col min="7" max="7" width="12.42578125" style="330" hidden="1" customWidth="1" outlineLevel="1"/>
    <col min="8" max="8" width="25.7109375" style="330" customWidth="1" collapsed="1"/>
    <col min="9" max="9" width="7.7109375" style="328" customWidth="1"/>
    <col min="10" max="10" width="10" style="328" customWidth="1"/>
    <col min="11" max="11" width="11.140625" style="328" customWidth="1"/>
    <col min="12" max="16384" width="8.85546875" style="247"/>
  </cols>
  <sheetData>
    <row r="1" spans="1:11" ht="18.600000000000001" customHeight="1" thickBot="1" x14ac:dyDescent="0.35">
      <c r="A1" s="553" t="s">
        <v>2347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</row>
    <row r="2" spans="1:11" ht="14.45" customHeight="1" thickBot="1" x14ac:dyDescent="0.25">
      <c r="A2" s="370" t="s">
        <v>328</v>
      </c>
      <c r="B2" s="66"/>
      <c r="C2" s="332"/>
      <c r="D2" s="332"/>
      <c r="E2" s="332"/>
      <c r="F2" s="332"/>
      <c r="G2" s="332"/>
      <c r="H2" s="332"/>
      <c r="I2" s="333"/>
      <c r="J2" s="333"/>
      <c r="K2" s="333"/>
    </row>
    <row r="3" spans="1:11" ht="14.45" customHeight="1" thickBot="1" x14ac:dyDescent="0.25">
      <c r="A3" s="66"/>
      <c r="B3" s="66"/>
      <c r="C3" s="549"/>
      <c r="D3" s="550"/>
      <c r="E3" s="550"/>
      <c r="F3" s="550"/>
      <c r="G3" s="550"/>
      <c r="H3" s="260" t="s">
        <v>158</v>
      </c>
      <c r="I3" s="203">
        <f>IF(J3&lt;&gt;0,K3/J3,0)</f>
        <v>10.960994420915149</v>
      </c>
      <c r="J3" s="203">
        <f>SUBTOTAL(9,J5:J1048576)</f>
        <v>336268.25</v>
      </c>
      <c r="K3" s="204">
        <f>SUBTOTAL(9,K5:K1048576)</f>
        <v>3685834.4121809006</v>
      </c>
    </row>
    <row r="4" spans="1:11" s="329" customFormat="1" ht="14.45" customHeight="1" thickBot="1" x14ac:dyDescent="0.25">
      <c r="A4" s="837" t="s">
        <v>4</v>
      </c>
      <c r="B4" s="717" t="s">
        <v>5</v>
      </c>
      <c r="C4" s="717" t="s">
        <v>0</v>
      </c>
      <c r="D4" s="717" t="s">
        <v>6</v>
      </c>
      <c r="E4" s="717" t="s">
        <v>7</v>
      </c>
      <c r="F4" s="717" t="s">
        <v>1</v>
      </c>
      <c r="G4" s="717" t="s">
        <v>89</v>
      </c>
      <c r="H4" s="719" t="s">
        <v>11</v>
      </c>
      <c r="I4" s="720" t="s">
        <v>183</v>
      </c>
      <c r="J4" s="720" t="s">
        <v>13</v>
      </c>
      <c r="K4" s="721" t="s">
        <v>200</v>
      </c>
    </row>
    <row r="5" spans="1:11" ht="14.45" customHeight="1" x14ac:dyDescent="0.2">
      <c r="A5" s="806" t="s">
        <v>587</v>
      </c>
      <c r="B5" s="807" t="s">
        <v>588</v>
      </c>
      <c r="C5" s="810" t="s">
        <v>601</v>
      </c>
      <c r="D5" s="838" t="s">
        <v>602</v>
      </c>
      <c r="E5" s="810" t="s">
        <v>1767</v>
      </c>
      <c r="F5" s="838" t="s">
        <v>1768</v>
      </c>
      <c r="G5" s="810" t="s">
        <v>1769</v>
      </c>
      <c r="H5" s="810" t="s">
        <v>1770</v>
      </c>
      <c r="I5" s="225">
        <v>2187.5</v>
      </c>
      <c r="J5" s="225">
        <v>2</v>
      </c>
      <c r="K5" s="830">
        <v>4375</v>
      </c>
    </row>
    <row r="6" spans="1:11" ht="14.45" customHeight="1" x14ac:dyDescent="0.2">
      <c r="A6" s="821" t="s">
        <v>587</v>
      </c>
      <c r="B6" s="822" t="s">
        <v>588</v>
      </c>
      <c r="C6" s="825" t="s">
        <v>601</v>
      </c>
      <c r="D6" s="839" t="s">
        <v>602</v>
      </c>
      <c r="E6" s="825" t="s">
        <v>1767</v>
      </c>
      <c r="F6" s="839" t="s">
        <v>1768</v>
      </c>
      <c r="G6" s="825" t="s">
        <v>1771</v>
      </c>
      <c r="H6" s="825" t="s">
        <v>1772</v>
      </c>
      <c r="I6" s="831">
        <v>164.38714381626673</v>
      </c>
      <c r="J6" s="831">
        <v>7</v>
      </c>
      <c r="K6" s="832">
        <v>1150.7100067138672</v>
      </c>
    </row>
    <row r="7" spans="1:11" ht="14.45" customHeight="1" x14ac:dyDescent="0.2">
      <c r="A7" s="821" t="s">
        <v>587</v>
      </c>
      <c r="B7" s="822" t="s">
        <v>588</v>
      </c>
      <c r="C7" s="825" t="s">
        <v>601</v>
      </c>
      <c r="D7" s="839" t="s">
        <v>602</v>
      </c>
      <c r="E7" s="825" t="s">
        <v>1767</v>
      </c>
      <c r="F7" s="839" t="s">
        <v>1768</v>
      </c>
      <c r="G7" s="825" t="s">
        <v>1773</v>
      </c>
      <c r="H7" s="825" t="s">
        <v>1774</v>
      </c>
      <c r="I7" s="831">
        <v>9228.18017578125</v>
      </c>
      <c r="J7" s="831">
        <v>0.5</v>
      </c>
      <c r="K7" s="832">
        <v>4614.090087890625</v>
      </c>
    </row>
    <row r="8" spans="1:11" ht="14.45" customHeight="1" x14ac:dyDescent="0.2">
      <c r="A8" s="821" t="s">
        <v>587</v>
      </c>
      <c r="B8" s="822" t="s">
        <v>588</v>
      </c>
      <c r="C8" s="825" t="s">
        <v>601</v>
      </c>
      <c r="D8" s="839" t="s">
        <v>602</v>
      </c>
      <c r="E8" s="825" t="s">
        <v>1767</v>
      </c>
      <c r="F8" s="839" t="s">
        <v>1768</v>
      </c>
      <c r="G8" s="825" t="s">
        <v>1775</v>
      </c>
      <c r="H8" s="825" t="s">
        <v>1776</v>
      </c>
      <c r="I8" s="831">
        <v>3035.31005859375</v>
      </c>
      <c r="J8" s="831">
        <v>5</v>
      </c>
      <c r="K8" s="832">
        <v>15176.55029296875</v>
      </c>
    </row>
    <row r="9" spans="1:11" ht="14.45" customHeight="1" x14ac:dyDescent="0.2">
      <c r="A9" s="821" t="s">
        <v>587</v>
      </c>
      <c r="B9" s="822" t="s">
        <v>588</v>
      </c>
      <c r="C9" s="825" t="s">
        <v>601</v>
      </c>
      <c r="D9" s="839" t="s">
        <v>602</v>
      </c>
      <c r="E9" s="825" t="s">
        <v>1767</v>
      </c>
      <c r="F9" s="839" t="s">
        <v>1768</v>
      </c>
      <c r="G9" s="825" t="s">
        <v>1777</v>
      </c>
      <c r="H9" s="825" t="s">
        <v>1778</v>
      </c>
      <c r="I9" s="831">
        <v>3035.31005859375</v>
      </c>
      <c r="J9" s="831">
        <v>5</v>
      </c>
      <c r="K9" s="832">
        <v>15176.55029296875</v>
      </c>
    </row>
    <row r="10" spans="1:11" ht="14.45" customHeight="1" x14ac:dyDescent="0.2">
      <c r="A10" s="821" t="s">
        <v>587</v>
      </c>
      <c r="B10" s="822" t="s">
        <v>588</v>
      </c>
      <c r="C10" s="825" t="s">
        <v>601</v>
      </c>
      <c r="D10" s="839" t="s">
        <v>602</v>
      </c>
      <c r="E10" s="825" t="s">
        <v>1767</v>
      </c>
      <c r="F10" s="839" t="s">
        <v>1768</v>
      </c>
      <c r="G10" s="825" t="s">
        <v>1779</v>
      </c>
      <c r="H10" s="825" t="s">
        <v>1780</v>
      </c>
      <c r="I10" s="831">
        <v>2277.85009765625</v>
      </c>
      <c r="J10" s="831">
        <v>2</v>
      </c>
      <c r="K10" s="832">
        <v>4555.7001953125</v>
      </c>
    </row>
    <row r="11" spans="1:11" ht="14.45" customHeight="1" x14ac:dyDescent="0.2">
      <c r="A11" s="821" t="s">
        <v>587</v>
      </c>
      <c r="B11" s="822" t="s">
        <v>588</v>
      </c>
      <c r="C11" s="825" t="s">
        <v>601</v>
      </c>
      <c r="D11" s="839" t="s">
        <v>602</v>
      </c>
      <c r="E11" s="825" t="s">
        <v>1767</v>
      </c>
      <c r="F11" s="839" t="s">
        <v>1768</v>
      </c>
      <c r="G11" s="825" t="s">
        <v>1781</v>
      </c>
      <c r="H11" s="825" t="s">
        <v>1782</v>
      </c>
      <c r="I11" s="831">
        <v>2277.8467610677085</v>
      </c>
      <c r="J11" s="831">
        <v>4</v>
      </c>
      <c r="K11" s="832">
        <v>9111.390380859375</v>
      </c>
    </row>
    <row r="12" spans="1:11" ht="14.45" customHeight="1" x14ac:dyDescent="0.2">
      <c r="A12" s="821" t="s">
        <v>587</v>
      </c>
      <c r="B12" s="822" t="s">
        <v>588</v>
      </c>
      <c r="C12" s="825" t="s">
        <v>601</v>
      </c>
      <c r="D12" s="839" t="s">
        <v>602</v>
      </c>
      <c r="E12" s="825" t="s">
        <v>1767</v>
      </c>
      <c r="F12" s="839" t="s">
        <v>1768</v>
      </c>
      <c r="G12" s="825" t="s">
        <v>1783</v>
      </c>
      <c r="H12" s="825" t="s">
        <v>1784</v>
      </c>
      <c r="I12" s="831">
        <v>4967.907470703125</v>
      </c>
      <c r="J12" s="831">
        <v>22</v>
      </c>
      <c r="K12" s="832">
        <v>109307.76953125</v>
      </c>
    </row>
    <row r="13" spans="1:11" ht="14.45" customHeight="1" x14ac:dyDescent="0.2">
      <c r="A13" s="821" t="s">
        <v>587</v>
      </c>
      <c r="B13" s="822" t="s">
        <v>588</v>
      </c>
      <c r="C13" s="825" t="s">
        <v>601</v>
      </c>
      <c r="D13" s="839" t="s">
        <v>602</v>
      </c>
      <c r="E13" s="825" t="s">
        <v>1767</v>
      </c>
      <c r="F13" s="839" t="s">
        <v>1768</v>
      </c>
      <c r="G13" s="825" t="s">
        <v>1785</v>
      </c>
      <c r="H13" s="825" t="s">
        <v>1786</v>
      </c>
      <c r="I13" s="831">
        <v>9228.170166015625</v>
      </c>
      <c r="J13" s="831">
        <v>1</v>
      </c>
      <c r="K13" s="832">
        <v>9228.170166015625</v>
      </c>
    </row>
    <row r="14" spans="1:11" ht="14.45" customHeight="1" x14ac:dyDescent="0.2">
      <c r="A14" s="821" t="s">
        <v>587</v>
      </c>
      <c r="B14" s="822" t="s">
        <v>588</v>
      </c>
      <c r="C14" s="825" t="s">
        <v>601</v>
      </c>
      <c r="D14" s="839" t="s">
        <v>602</v>
      </c>
      <c r="E14" s="825" t="s">
        <v>1767</v>
      </c>
      <c r="F14" s="839" t="s">
        <v>1768</v>
      </c>
      <c r="G14" s="825" t="s">
        <v>1787</v>
      </c>
      <c r="H14" s="825" t="s">
        <v>1788</v>
      </c>
      <c r="I14" s="831">
        <v>22994.599609375</v>
      </c>
      <c r="J14" s="831">
        <v>0.25</v>
      </c>
      <c r="K14" s="832">
        <v>5748.64990234375</v>
      </c>
    </row>
    <row r="15" spans="1:11" ht="14.45" customHeight="1" x14ac:dyDescent="0.2">
      <c r="A15" s="821" t="s">
        <v>587</v>
      </c>
      <c r="B15" s="822" t="s">
        <v>588</v>
      </c>
      <c r="C15" s="825" t="s">
        <v>601</v>
      </c>
      <c r="D15" s="839" t="s">
        <v>602</v>
      </c>
      <c r="E15" s="825" t="s">
        <v>1767</v>
      </c>
      <c r="F15" s="839" t="s">
        <v>1768</v>
      </c>
      <c r="G15" s="825" t="s">
        <v>1789</v>
      </c>
      <c r="H15" s="825" t="s">
        <v>1790</v>
      </c>
      <c r="I15" s="831">
        <v>22994.560546875</v>
      </c>
      <c r="J15" s="831">
        <v>0.25</v>
      </c>
      <c r="K15" s="832">
        <v>5748.64013671875</v>
      </c>
    </row>
    <row r="16" spans="1:11" ht="14.45" customHeight="1" x14ac:dyDescent="0.2">
      <c r="A16" s="821" t="s">
        <v>587</v>
      </c>
      <c r="B16" s="822" t="s">
        <v>588</v>
      </c>
      <c r="C16" s="825" t="s">
        <v>601</v>
      </c>
      <c r="D16" s="839" t="s">
        <v>602</v>
      </c>
      <c r="E16" s="825" t="s">
        <v>1767</v>
      </c>
      <c r="F16" s="839" t="s">
        <v>1768</v>
      </c>
      <c r="G16" s="825" t="s">
        <v>1791</v>
      </c>
      <c r="H16" s="825" t="s">
        <v>1792</v>
      </c>
      <c r="I16" s="831">
        <v>16187.7197265625</v>
      </c>
      <c r="J16" s="831">
        <v>0.5</v>
      </c>
      <c r="K16" s="832">
        <v>8093.85986328125</v>
      </c>
    </row>
    <row r="17" spans="1:11" ht="14.45" customHeight="1" x14ac:dyDescent="0.2">
      <c r="A17" s="821" t="s">
        <v>587</v>
      </c>
      <c r="B17" s="822" t="s">
        <v>588</v>
      </c>
      <c r="C17" s="825" t="s">
        <v>601</v>
      </c>
      <c r="D17" s="839" t="s">
        <v>602</v>
      </c>
      <c r="E17" s="825" t="s">
        <v>1767</v>
      </c>
      <c r="F17" s="839" t="s">
        <v>1768</v>
      </c>
      <c r="G17" s="825" t="s">
        <v>1793</v>
      </c>
      <c r="H17" s="825" t="s">
        <v>1794</v>
      </c>
      <c r="I17" s="831">
        <v>16187.7197265625</v>
      </c>
      <c r="J17" s="831">
        <v>0.75</v>
      </c>
      <c r="K17" s="832">
        <v>12140.789794921875</v>
      </c>
    </row>
    <row r="18" spans="1:11" ht="14.45" customHeight="1" x14ac:dyDescent="0.2">
      <c r="A18" s="821" t="s">
        <v>587</v>
      </c>
      <c r="B18" s="822" t="s">
        <v>588</v>
      </c>
      <c r="C18" s="825" t="s">
        <v>601</v>
      </c>
      <c r="D18" s="839" t="s">
        <v>602</v>
      </c>
      <c r="E18" s="825" t="s">
        <v>1767</v>
      </c>
      <c r="F18" s="839" t="s">
        <v>1768</v>
      </c>
      <c r="G18" s="825" t="s">
        <v>1795</v>
      </c>
      <c r="H18" s="825" t="s">
        <v>1796</v>
      </c>
      <c r="I18" s="831">
        <v>3130.75</v>
      </c>
      <c r="J18" s="831">
        <v>5</v>
      </c>
      <c r="K18" s="832">
        <v>15653.75</v>
      </c>
    </row>
    <row r="19" spans="1:11" ht="14.45" customHeight="1" x14ac:dyDescent="0.2">
      <c r="A19" s="821" t="s">
        <v>587</v>
      </c>
      <c r="B19" s="822" t="s">
        <v>588</v>
      </c>
      <c r="C19" s="825" t="s">
        <v>601</v>
      </c>
      <c r="D19" s="839" t="s">
        <v>602</v>
      </c>
      <c r="E19" s="825" t="s">
        <v>1767</v>
      </c>
      <c r="F19" s="839" t="s">
        <v>1768</v>
      </c>
      <c r="G19" s="825" t="s">
        <v>1797</v>
      </c>
      <c r="H19" s="825" t="s">
        <v>1798</v>
      </c>
      <c r="I19" s="831">
        <v>213.35000610351563</v>
      </c>
      <c r="J19" s="831">
        <v>18</v>
      </c>
      <c r="K19" s="832">
        <v>3840.25</v>
      </c>
    </row>
    <row r="20" spans="1:11" ht="14.45" customHeight="1" x14ac:dyDescent="0.2">
      <c r="A20" s="821" t="s">
        <v>587</v>
      </c>
      <c r="B20" s="822" t="s">
        <v>588</v>
      </c>
      <c r="C20" s="825" t="s">
        <v>601</v>
      </c>
      <c r="D20" s="839" t="s">
        <v>602</v>
      </c>
      <c r="E20" s="825" t="s">
        <v>1767</v>
      </c>
      <c r="F20" s="839" t="s">
        <v>1768</v>
      </c>
      <c r="G20" s="825" t="s">
        <v>1799</v>
      </c>
      <c r="H20" s="825" t="s">
        <v>1800</v>
      </c>
      <c r="I20" s="831">
        <v>2722.5</v>
      </c>
      <c r="J20" s="831">
        <v>36</v>
      </c>
      <c r="K20" s="832">
        <v>98010</v>
      </c>
    </row>
    <row r="21" spans="1:11" ht="14.45" customHeight="1" x14ac:dyDescent="0.2">
      <c r="A21" s="821" t="s">
        <v>587</v>
      </c>
      <c r="B21" s="822" t="s">
        <v>588</v>
      </c>
      <c r="C21" s="825" t="s">
        <v>601</v>
      </c>
      <c r="D21" s="839" t="s">
        <v>602</v>
      </c>
      <c r="E21" s="825" t="s">
        <v>1767</v>
      </c>
      <c r="F21" s="839" t="s">
        <v>1768</v>
      </c>
      <c r="G21" s="825" t="s">
        <v>1801</v>
      </c>
      <c r="H21" s="825" t="s">
        <v>1802</v>
      </c>
      <c r="I21" s="831">
        <v>2397.39990234375</v>
      </c>
      <c r="J21" s="831">
        <v>2</v>
      </c>
      <c r="K21" s="832">
        <v>4794.7998046875</v>
      </c>
    </row>
    <row r="22" spans="1:11" ht="14.45" customHeight="1" x14ac:dyDescent="0.2">
      <c r="A22" s="821" t="s">
        <v>587</v>
      </c>
      <c r="B22" s="822" t="s">
        <v>588</v>
      </c>
      <c r="C22" s="825" t="s">
        <v>601</v>
      </c>
      <c r="D22" s="839" t="s">
        <v>602</v>
      </c>
      <c r="E22" s="825" t="s">
        <v>1767</v>
      </c>
      <c r="F22" s="839" t="s">
        <v>1768</v>
      </c>
      <c r="G22" s="825" t="s">
        <v>1803</v>
      </c>
      <c r="H22" s="825" t="s">
        <v>1804</v>
      </c>
      <c r="I22" s="831">
        <v>1149.5</v>
      </c>
      <c r="J22" s="831">
        <v>4</v>
      </c>
      <c r="K22" s="832">
        <v>4598</v>
      </c>
    </row>
    <row r="23" spans="1:11" ht="14.45" customHeight="1" x14ac:dyDescent="0.2">
      <c r="A23" s="821" t="s">
        <v>587</v>
      </c>
      <c r="B23" s="822" t="s">
        <v>588</v>
      </c>
      <c r="C23" s="825" t="s">
        <v>601</v>
      </c>
      <c r="D23" s="839" t="s">
        <v>602</v>
      </c>
      <c r="E23" s="825" t="s">
        <v>1805</v>
      </c>
      <c r="F23" s="839" t="s">
        <v>1806</v>
      </c>
      <c r="G23" s="825" t="s">
        <v>1807</v>
      </c>
      <c r="H23" s="825" t="s">
        <v>1808</v>
      </c>
      <c r="I23" s="831">
        <v>1478.5714285714287</v>
      </c>
      <c r="J23" s="831">
        <v>19</v>
      </c>
      <c r="K23" s="832">
        <v>28225</v>
      </c>
    </row>
    <row r="24" spans="1:11" ht="14.45" customHeight="1" x14ac:dyDescent="0.2">
      <c r="A24" s="821" t="s">
        <v>587</v>
      </c>
      <c r="B24" s="822" t="s">
        <v>588</v>
      </c>
      <c r="C24" s="825" t="s">
        <v>601</v>
      </c>
      <c r="D24" s="839" t="s">
        <v>602</v>
      </c>
      <c r="E24" s="825" t="s">
        <v>1809</v>
      </c>
      <c r="F24" s="839" t="s">
        <v>1810</v>
      </c>
      <c r="G24" s="825" t="s">
        <v>1811</v>
      </c>
      <c r="H24" s="825" t="s">
        <v>1812</v>
      </c>
      <c r="I24" s="831">
        <v>0.30000001192092896</v>
      </c>
      <c r="J24" s="831">
        <v>5000</v>
      </c>
      <c r="K24" s="832">
        <v>1516.4999694824219</v>
      </c>
    </row>
    <row r="25" spans="1:11" ht="14.45" customHeight="1" x14ac:dyDescent="0.2">
      <c r="A25" s="821" t="s">
        <v>587</v>
      </c>
      <c r="B25" s="822" t="s">
        <v>588</v>
      </c>
      <c r="C25" s="825" t="s">
        <v>601</v>
      </c>
      <c r="D25" s="839" t="s">
        <v>602</v>
      </c>
      <c r="E25" s="825" t="s">
        <v>1809</v>
      </c>
      <c r="F25" s="839" t="s">
        <v>1810</v>
      </c>
      <c r="G25" s="825" t="s">
        <v>1813</v>
      </c>
      <c r="H25" s="825" t="s">
        <v>1814</v>
      </c>
      <c r="I25" s="831">
        <v>7.820000171661377</v>
      </c>
      <c r="J25" s="831">
        <v>3</v>
      </c>
      <c r="K25" s="832">
        <v>23.459999084472656</v>
      </c>
    </row>
    <row r="26" spans="1:11" ht="14.45" customHeight="1" x14ac:dyDescent="0.2">
      <c r="A26" s="821" t="s">
        <v>587</v>
      </c>
      <c r="B26" s="822" t="s">
        <v>588</v>
      </c>
      <c r="C26" s="825" t="s">
        <v>601</v>
      </c>
      <c r="D26" s="839" t="s">
        <v>602</v>
      </c>
      <c r="E26" s="825" t="s">
        <v>1809</v>
      </c>
      <c r="F26" s="839" t="s">
        <v>1810</v>
      </c>
      <c r="G26" s="825" t="s">
        <v>1815</v>
      </c>
      <c r="H26" s="825" t="s">
        <v>1816</v>
      </c>
      <c r="I26" s="831">
        <v>0.34000000357627869</v>
      </c>
      <c r="J26" s="831">
        <v>16000</v>
      </c>
      <c r="K26" s="832">
        <v>5420.7998046875</v>
      </c>
    </row>
    <row r="27" spans="1:11" ht="14.45" customHeight="1" x14ac:dyDescent="0.2">
      <c r="A27" s="821" t="s">
        <v>587</v>
      </c>
      <c r="B27" s="822" t="s">
        <v>588</v>
      </c>
      <c r="C27" s="825" t="s">
        <v>601</v>
      </c>
      <c r="D27" s="839" t="s">
        <v>602</v>
      </c>
      <c r="E27" s="825" t="s">
        <v>1809</v>
      </c>
      <c r="F27" s="839" t="s">
        <v>1810</v>
      </c>
      <c r="G27" s="825" t="s">
        <v>1817</v>
      </c>
      <c r="H27" s="825" t="s">
        <v>1818</v>
      </c>
      <c r="I27" s="831">
        <v>0.14999999850988388</v>
      </c>
      <c r="J27" s="831">
        <v>700</v>
      </c>
      <c r="K27" s="832">
        <v>103.9900016784668</v>
      </c>
    </row>
    <row r="28" spans="1:11" ht="14.45" customHeight="1" x14ac:dyDescent="0.2">
      <c r="A28" s="821" t="s">
        <v>587</v>
      </c>
      <c r="B28" s="822" t="s">
        <v>588</v>
      </c>
      <c r="C28" s="825" t="s">
        <v>601</v>
      </c>
      <c r="D28" s="839" t="s">
        <v>602</v>
      </c>
      <c r="E28" s="825" t="s">
        <v>1809</v>
      </c>
      <c r="F28" s="839" t="s">
        <v>1810</v>
      </c>
      <c r="G28" s="825" t="s">
        <v>1819</v>
      </c>
      <c r="H28" s="825" t="s">
        <v>1820</v>
      </c>
      <c r="I28" s="831">
        <v>0.16499999910593033</v>
      </c>
      <c r="J28" s="831">
        <v>1300</v>
      </c>
      <c r="K28" s="832">
        <v>214</v>
      </c>
    </row>
    <row r="29" spans="1:11" ht="14.45" customHeight="1" x14ac:dyDescent="0.2">
      <c r="A29" s="821" t="s">
        <v>587</v>
      </c>
      <c r="B29" s="822" t="s">
        <v>588</v>
      </c>
      <c r="C29" s="825" t="s">
        <v>601</v>
      </c>
      <c r="D29" s="839" t="s">
        <v>602</v>
      </c>
      <c r="E29" s="825" t="s">
        <v>1809</v>
      </c>
      <c r="F29" s="839" t="s">
        <v>1810</v>
      </c>
      <c r="G29" s="825" t="s">
        <v>1821</v>
      </c>
      <c r="H29" s="825" t="s">
        <v>1822</v>
      </c>
      <c r="I29" s="831">
        <v>30.780000686645508</v>
      </c>
      <c r="J29" s="831">
        <v>2</v>
      </c>
      <c r="K29" s="832">
        <v>61.560001373291016</v>
      </c>
    </row>
    <row r="30" spans="1:11" ht="14.45" customHeight="1" x14ac:dyDescent="0.2">
      <c r="A30" s="821" t="s">
        <v>587</v>
      </c>
      <c r="B30" s="822" t="s">
        <v>588</v>
      </c>
      <c r="C30" s="825" t="s">
        <v>601</v>
      </c>
      <c r="D30" s="839" t="s">
        <v>602</v>
      </c>
      <c r="E30" s="825" t="s">
        <v>1809</v>
      </c>
      <c r="F30" s="839" t="s">
        <v>1810</v>
      </c>
      <c r="G30" s="825" t="s">
        <v>1821</v>
      </c>
      <c r="H30" s="825" t="s">
        <v>1823</v>
      </c>
      <c r="I30" s="831">
        <v>30.780000686645508</v>
      </c>
      <c r="J30" s="831">
        <v>6</v>
      </c>
      <c r="K30" s="832">
        <v>184.68000411987305</v>
      </c>
    </row>
    <row r="31" spans="1:11" ht="14.45" customHeight="1" x14ac:dyDescent="0.2">
      <c r="A31" s="821" t="s">
        <v>587</v>
      </c>
      <c r="B31" s="822" t="s">
        <v>588</v>
      </c>
      <c r="C31" s="825" t="s">
        <v>601</v>
      </c>
      <c r="D31" s="839" t="s">
        <v>602</v>
      </c>
      <c r="E31" s="825" t="s">
        <v>1824</v>
      </c>
      <c r="F31" s="839" t="s">
        <v>1825</v>
      </c>
      <c r="G31" s="825" t="s">
        <v>1826</v>
      </c>
      <c r="H31" s="825" t="s">
        <v>1827</v>
      </c>
      <c r="I31" s="831">
        <v>484</v>
      </c>
      <c r="J31" s="831">
        <v>280</v>
      </c>
      <c r="K31" s="832">
        <v>135520</v>
      </c>
    </row>
    <row r="32" spans="1:11" ht="14.45" customHeight="1" x14ac:dyDescent="0.2">
      <c r="A32" s="821" t="s">
        <v>587</v>
      </c>
      <c r="B32" s="822" t="s">
        <v>588</v>
      </c>
      <c r="C32" s="825" t="s">
        <v>601</v>
      </c>
      <c r="D32" s="839" t="s">
        <v>602</v>
      </c>
      <c r="E32" s="825" t="s">
        <v>1824</v>
      </c>
      <c r="F32" s="839" t="s">
        <v>1825</v>
      </c>
      <c r="G32" s="825" t="s">
        <v>1828</v>
      </c>
      <c r="H32" s="825" t="s">
        <v>1829</v>
      </c>
      <c r="I32" s="831">
        <v>20.582500219345093</v>
      </c>
      <c r="J32" s="831">
        <v>3200</v>
      </c>
      <c r="K32" s="832">
        <v>65862.7607421875</v>
      </c>
    </row>
    <row r="33" spans="1:11" ht="14.45" customHeight="1" x14ac:dyDescent="0.2">
      <c r="A33" s="821" t="s">
        <v>587</v>
      </c>
      <c r="B33" s="822" t="s">
        <v>588</v>
      </c>
      <c r="C33" s="825" t="s">
        <v>601</v>
      </c>
      <c r="D33" s="839" t="s">
        <v>602</v>
      </c>
      <c r="E33" s="825" t="s">
        <v>1824</v>
      </c>
      <c r="F33" s="839" t="s">
        <v>1825</v>
      </c>
      <c r="G33" s="825" t="s">
        <v>1830</v>
      </c>
      <c r="H33" s="825" t="s">
        <v>1831</v>
      </c>
      <c r="I33" s="831">
        <v>2.0399999618530273</v>
      </c>
      <c r="J33" s="831">
        <v>100</v>
      </c>
      <c r="K33" s="832">
        <v>204.49000549316406</v>
      </c>
    </row>
    <row r="34" spans="1:11" ht="14.45" customHeight="1" x14ac:dyDescent="0.2">
      <c r="A34" s="821" t="s">
        <v>587</v>
      </c>
      <c r="B34" s="822" t="s">
        <v>588</v>
      </c>
      <c r="C34" s="825" t="s">
        <v>601</v>
      </c>
      <c r="D34" s="839" t="s">
        <v>602</v>
      </c>
      <c r="E34" s="825" t="s">
        <v>1824</v>
      </c>
      <c r="F34" s="839" t="s">
        <v>1825</v>
      </c>
      <c r="G34" s="825" t="s">
        <v>1832</v>
      </c>
      <c r="H34" s="825" t="s">
        <v>1833</v>
      </c>
      <c r="I34" s="831">
        <v>4.3600001335144043</v>
      </c>
      <c r="J34" s="831">
        <v>50</v>
      </c>
      <c r="K34" s="832">
        <v>217.80000305175781</v>
      </c>
    </row>
    <row r="35" spans="1:11" ht="14.45" customHeight="1" x14ac:dyDescent="0.2">
      <c r="A35" s="821" t="s">
        <v>587</v>
      </c>
      <c r="B35" s="822" t="s">
        <v>588</v>
      </c>
      <c r="C35" s="825" t="s">
        <v>601</v>
      </c>
      <c r="D35" s="839" t="s">
        <v>602</v>
      </c>
      <c r="E35" s="825" t="s">
        <v>1824</v>
      </c>
      <c r="F35" s="839" t="s">
        <v>1825</v>
      </c>
      <c r="G35" s="825" t="s">
        <v>1834</v>
      </c>
      <c r="H35" s="825" t="s">
        <v>1835</v>
      </c>
      <c r="I35" s="831">
        <v>25.409999847412109</v>
      </c>
      <c r="J35" s="831">
        <v>300</v>
      </c>
      <c r="K35" s="832">
        <v>7623</v>
      </c>
    </row>
    <row r="36" spans="1:11" ht="14.45" customHeight="1" x14ac:dyDescent="0.2">
      <c r="A36" s="821" t="s">
        <v>587</v>
      </c>
      <c r="B36" s="822" t="s">
        <v>588</v>
      </c>
      <c r="C36" s="825" t="s">
        <v>601</v>
      </c>
      <c r="D36" s="839" t="s">
        <v>602</v>
      </c>
      <c r="E36" s="825" t="s">
        <v>1824</v>
      </c>
      <c r="F36" s="839" t="s">
        <v>1825</v>
      </c>
      <c r="G36" s="825" t="s">
        <v>1836</v>
      </c>
      <c r="H36" s="825" t="s">
        <v>1837</v>
      </c>
      <c r="I36" s="831">
        <v>275.8800048828125</v>
      </c>
      <c r="J36" s="831">
        <v>40</v>
      </c>
      <c r="K36" s="832">
        <v>11035.2001953125</v>
      </c>
    </row>
    <row r="37" spans="1:11" ht="14.45" customHeight="1" x14ac:dyDescent="0.2">
      <c r="A37" s="821" t="s">
        <v>587</v>
      </c>
      <c r="B37" s="822" t="s">
        <v>588</v>
      </c>
      <c r="C37" s="825" t="s">
        <v>601</v>
      </c>
      <c r="D37" s="839" t="s">
        <v>602</v>
      </c>
      <c r="E37" s="825" t="s">
        <v>1824</v>
      </c>
      <c r="F37" s="839" t="s">
        <v>1825</v>
      </c>
      <c r="G37" s="825" t="s">
        <v>1838</v>
      </c>
      <c r="H37" s="825" t="s">
        <v>1839</v>
      </c>
      <c r="I37" s="831">
        <v>15.920000076293945</v>
      </c>
      <c r="J37" s="831">
        <v>100</v>
      </c>
      <c r="K37" s="832">
        <v>1592</v>
      </c>
    </row>
    <row r="38" spans="1:11" ht="14.45" customHeight="1" x14ac:dyDescent="0.2">
      <c r="A38" s="821" t="s">
        <v>587</v>
      </c>
      <c r="B38" s="822" t="s">
        <v>588</v>
      </c>
      <c r="C38" s="825" t="s">
        <v>601</v>
      </c>
      <c r="D38" s="839" t="s">
        <v>602</v>
      </c>
      <c r="E38" s="825" t="s">
        <v>1824</v>
      </c>
      <c r="F38" s="839" t="s">
        <v>1825</v>
      </c>
      <c r="G38" s="825" t="s">
        <v>1840</v>
      </c>
      <c r="H38" s="825" t="s">
        <v>1841</v>
      </c>
      <c r="I38" s="831">
        <v>99.220001220703125</v>
      </c>
      <c r="J38" s="831">
        <v>10</v>
      </c>
      <c r="K38" s="832">
        <v>992.20001220703125</v>
      </c>
    </row>
    <row r="39" spans="1:11" ht="14.45" customHeight="1" x14ac:dyDescent="0.2">
      <c r="A39" s="821" t="s">
        <v>587</v>
      </c>
      <c r="B39" s="822" t="s">
        <v>588</v>
      </c>
      <c r="C39" s="825" t="s">
        <v>601</v>
      </c>
      <c r="D39" s="839" t="s">
        <v>602</v>
      </c>
      <c r="E39" s="825" t="s">
        <v>1824</v>
      </c>
      <c r="F39" s="839" t="s">
        <v>1825</v>
      </c>
      <c r="G39" s="825" t="s">
        <v>1842</v>
      </c>
      <c r="H39" s="825" t="s">
        <v>1843</v>
      </c>
      <c r="I39" s="831">
        <v>1.8200000524520874</v>
      </c>
      <c r="J39" s="831">
        <v>1200</v>
      </c>
      <c r="K39" s="832">
        <v>2184</v>
      </c>
    </row>
    <row r="40" spans="1:11" ht="14.45" customHeight="1" x14ac:dyDescent="0.2">
      <c r="A40" s="821" t="s">
        <v>587</v>
      </c>
      <c r="B40" s="822" t="s">
        <v>588</v>
      </c>
      <c r="C40" s="825" t="s">
        <v>601</v>
      </c>
      <c r="D40" s="839" t="s">
        <v>602</v>
      </c>
      <c r="E40" s="825" t="s">
        <v>1824</v>
      </c>
      <c r="F40" s="839" t="s">
        <v>1825</v>
      </c>
      <c r="G40" s="825" t="s">
        <v>1844</v>
      </c>
      <c r="H40" s="825" t="s">
        <v>1845</v>
      </c>
      <c r="I40" s="831">
        <v>1.8200000524520874</v>
      </c>
      <c r="J40" s="831">
        <v>3800</v>
      </c>
      <c r="K40" s="832">
        <v>6898</v>
      </c>
    </row>
    <row r="41" spans="1:11" ht="14.45" customHeight="1" x14ac:dyDescent="0.2">
      <c r="A41" s="821" t="s">
        <v>587</v>
      </c>
      <c r="B41" s="822" t="s">
        <v>588</v>
      </c>
      <c r="C41" s="825" t="s">
        <v>601</v>
      </c>
      <c r="D41" s="839" t="s">
        <v>602</v>
      </c>
      <c r="E41" s="825" t="s">
        <v>1824</v>
      </c>
      <c r="F41" s="839" t="s">
        <v>1825</v>
      </c>
      <c r="G41" s="825" t="s">
        <v>1846</v>
      </c>
      <c r="H41" s="825" t="s">
        <v>1847</v>
      </c>
      <c r="I41" s="831">
        <v>1.8862500041723251</v>
      </c>
      <c r="J41" s="831">
        <v>3700</v>
      </c>
      <c r="K41" s="832">
        <v>6990.5499877929688</v>
      </c>
    </row>
    <row r="42" spans="1:11" ht="14.45" customHeight="1" x14ac:dyDescent="0.2">
      <c r="A42" s="821" t="s">
        <v>587</v>
      </c>
      <c r="B42" s="822" t="s">
        <v>588</v>
      </c>
      <c r="C42" s="825" t="s">
        <v>601</v>
      </c>
      <c r="D42" s="839" t="s">
        <v>602</v>
      </c>
      <c r="E42" s="825" t="s">
        <v>1824</v>
      </c>
      <c r="F42" s="839" t="s">
        <v>1825</v>
      </c>
      <c r="G42" s="825" t="s">
        <v>1848</v>
      </c>
      <c r="H42" s="825" t="s">
        <v>1849</v>
      </c>
      <c r="I42" s="831">
        <v>33.880001068115234</v>
      </c>
      <c r="J42" s="831">
        <v>400</v>
      </c>
      <c r="K42" s="832">
        <v>13552</v>
      </c>
    </row>
    <row r="43" spans="1:11" ht="14.45" customHeight="1" x14ac:dyDescent="0.2">
      <c r="A43" s="821" t="s">
        <v>587</v>
      </c>
      <c r="B43" s="822" t="s">
        <v>588</v>
      </c>
      <c r="C43" s="825" t="s">
        <v>601</v>
      </c>
      <c r="D43" s="839" t="s">
        <v>602</v>
      </c>
      <c r="E43" s="825" t="s">
        <v>1824</v>
      </c>
      <c r="F43" s="839" t="s">
        <v>1825</v>
      </c>
      <c r="G43" s="825" t="s">
        <v>1850</v>
      </c>
      <c r="H43" s="825" t="s">
        <v>1851</v>
      </c>
      <c r="I43" s="831">
        <v>1.0533332824707031</v>
      </c>
      <c r="J43" s="831">
        <v>1500</v>
      </c>
      <c r="K43" s="832">
        <v>1580</v>
      </c>
    </row>
    <row r="44" spans="1:11" ht="14.45" customHeight="1" x14ac:dyDescent="0.2">
      <c r="A44" s="821" t="s">
        <v>587</v>
      </c>
      <c r="B44" s="822" t="s">
        <v>588</v>
      </c>
      <c r="C44" s="825" t="s">
        <v>601</v>
      </c>
      <c r="D44" s="839" t="s">
        <v>602</v>
      </c>
      <c r="E44" s="825" t="s">
        <v>1824</v>
      </c>
      <c r="F44" s="839" t="s">
        <v>1825</v>
      </c>
      <c r="G44" s="825" t="s">
        <v>1852</v>
      </c>
      <c r="H44" s="825" t="s">
        <v>1853</v>
      </c>
      <c r="I44" s="831">
        <v>11.739999771118164</v>
      </c>
      <c r="J44" s="831">
        <v>520</v>
      </c>
      <c r="K44" s="832">
        <v>6104.8001708984375</v>
      </c>
    </row>
    <row r="45" spans="1:11" ht="14.45" customHeight="1" x14ac:dyDescent="0.2">
      <c r="A45" s="821" t="s">
        <v>587</v>
      </c>
      <c r="B45" s="822" t="s">
        <v>588</v>
      </c>
      <c r="C45" s="825" t="s">
        <v>601</v>
      </c>
      <c r="D45" s="839" t="s">
        <v>602</v>
      </c>
      <c r="E45" s="825" t="s">
        <v>1824</v>
      </c>
      <c r="F45" s="839" t="s">
        <v>1825</v>
      </c>
      <c r="G45" s="825" t="s">
        <v>1854</v>
      </c>
      <c r="H45" s="825" t="s">
        <v>1855</v>
      </c>
      <c r="I45" s="831">
        <v>160.92999267578125</v>
      </c>
      <c r="J45" s="831">
        <v>10</v>
      </c>
      <c r="K45" s="832">
        <v>1609.300048828125</v>
      </c>
    </row>
    <row r="46" spans="1:11" ht="14.45" customHeight="1" x14ac:dyDescent="0.2">
      <c r="A46" s="821" t="s">
        <v>587</v>
      </c>
      <c r="B46" s="822" t="s">
        <v>588</v>
      </c>
      <c r="C46" s="825" t="s">
        <v>601</v>
      </c>
      <c r="D46" s="839" t="s">
        <v>602</v>
      </c>
      <c r="E46" s="825" t="s">
        <v>1824</v>
      </c>
      <c r="F46" s="839" t="s">
        <v>1825</v>
      </c>
      <c r="G46" s="825" t="s">
        <v>1856</v>
      </c>
      <c r="H46" s="825" t="s">
        <v>1857</v>
      </c>
      <c r="I46" s="831">
        <v>311.67001342773438</v>
      </c>
      <c r="J46" s="831">
        <v>5</v>
      </c>
      <c r="K46" s="832">
        <v>1558.3499755859375</v>
      </c>
    </row>
    <row r="47" spans="1:11" ht="14.45" customHeight="1" x14ac:dyDescent="0.2">
      <c r="A47" s="821" t="s">
        <v>587</v>
      </c>
      <c r="B47" s="822" t="s">
        <v>588</v>
      </c>
      <c r="C47" s="825" t="s">
        <v>601</v>
      </c>
      <c r="D47" s="839" t="s">
        <v>602</v>
      </c>
      <c r="E47" s="825" t="s">
        <v>1824</v>
      </c>
      <c r="F47" s="839" t="s">
        <v>1825</v>
      </c>
      <c r="G47" s="825" t="s">
        <v>1858</v>
      </c>
      <c r="H47" s="825" t="s">
        <v>1859</v>
      </c>
      <c r="I47" s="831">
        <v>321.75</v>
      </c>
      <c r="J47" s="831">
        <v>5</v>
      </c>
      <c r="K47" s="832">
        <v>1608.75</v>
      </c>
    </row>
    <row r="48" spans="1:11" ht="14.45" customHeight="1" x14ac:dyDescent="0.2">
      <c r="A48" s="821" t="s">
        <v>587</v>
      </c>
      <c r="B48" s="822" t="s">
        <v>588</v>
      </c>
      <c r="C48" s="825" t="s">
        <v>601</v>
      </c>
      <c r="D48" s="839" t="s">
        <v>602</v>
      </c>
      <c r="E48" s="825" t="s">
        <v>1824</v>
      </c>
      <c r="F48" s="839" t="s">
        <v>1825</v>
      </c>
      <c r="G48" s="825" t="s">
        <v>1860</v>
      </c>
      <c r="H48" s="825" t="s">
        <v>1861</v>
      </c>
      <c r="I48" s="831">
        <v>4.8000001907348633</v>
      </c>
      <c r="J48" s="831">
        <v>600</v>
      </c>
      <c r="K48" s="832">
        <v>2880</v>
      </c>
    </row>
    <row r="49" spans="1:11" ht="14.45" customHeight="1" x14ac:dyDescent="0.2">
      <c r="A49" s="821" t="s">
        <v>587</v>
      </c>
      <c r="B49" s="822" t="s">
        <v>588</v>
      </c>
      <c r="C49" s="825" t="s">
        <v>601</v>
      </c>
      <c r="D49" s="839" t="s">
        <v>602</v>
      </c>
      <c r="E49" s="825" t="s">
        <v>1824</v>
      </c>
      <c r="F49" s="839" t="s">
        <v>1825</v>
      </c>
      <c r="G49" s="825" t="s">
        <v>1862</v>
      </c>
      <c r="H49" s="825" t="s">
        <v>1863</v>
      </c>
      <c r="I49" s="831">
        <v>82.063334147135421</v>
      </c>
      <c r="J49" s="831">
        <v>60</v>
      </c>
      <c r="K49" s="832">
        <v>4818.25</v>
      </c>
    </row>
    <row r="50" spans="1:11" ht="14.45" customHeight="1" x14ac:dyDescent="0.2">
      <c r="A50" s="821" t="s">
        <v>587</v>
      </c>
      <c r="B50" s="822" t="s">
        <v>588</v>
      </c>
      <c r="C50" s="825" t="s">
        <v>601</v>
      </c>
      <c r="D50" s="839" t="s">
        <v>602</v>
      </c>
      <c r="E50" s="825" t="s">
        <v>1824</v>
      </c>
      <c r="F50" s="839" t="s">
        <v>1825</v>
      </c>
      <c r="G50" s="825" t="s">
        <v>1864</v>
      </c>
      <c r="H50" s="825" t="s">
        <v>1865</v>
      </c>
      <c r="I50" s="831">
        <v>1.5</v>
      </c>
      <c r="J50" s="831">
        <v>2000</v>
      </c>
      <c r="K50" s="832">
        <v>3000</v>
      </c>
    </row>
    <row r="51" spans="1:11" ht="14.45" customHeight="1" x14ac:dyDescent="0.2">
      <c r="A51" s="821" t="s">
        <v>587</v>
      </c>
      <c r="B51" s="822" t="s">
        <v>588</v>
      </c>
      <c r="C51" s="825" t="s">
        <v>601</v>
      </c>
      <c r="D51" s="839" t="s">
        <v>602</v>
      </c>
      <c r="E51" s="825" t="s">
        <v>1824</v>
      </c>
      <c r="F51" s="839" t="s">
        <v>1825</v>
      </c>
      <c r="G51" s="825" t="s">
        <v>1866</v>
      </c>
      <c r="H51" s="825" t="s">
        <v>1867</v>
      </c>
      <c r="I51" s="831">
        <v>29.040000915527344</v>
      </c>
      <c r="J51" s="831">
        <v>5</v>
      </c>
      <c r="K51" s="832">
        <v>145.19999694824219</v>
      </c>
    </row>
    <row r="52" spans="1:11" ht="14.45" customHeight="1" x14ac:dyDescent="0.2">
      <c r="A52" s="821" t="s">
        <v>587</v>
      </c>
      <c r="B52" s="822" t="s">
        <v>588</v>
      </c>
      <c r="C52" s="825" t="s">
        <v>601</v>
      </c>
      <c r="D52" s="839" t="s">
        <v>602</v>
      </c>
      <c r="E52" s="825" t="s">
        <v>1824</v>
      </c>
      <c r="F52" s="839" t="s">
        <v>1825</v>
      </c>
      <c r="G52" s="825" t="s">
        <v>1868</v>
      </c>
      <c r="H52" s="825" t="s">
        <v>1869</v>
      </c>
      <c r="I52" s="831">
        <v>22.870000839233398</v>
      </c>
      <c r="J52" s="831">
        <v>50</v>
      </c>
      <c r="K52" s="832">
        <v>1143.489990234375</v>
      </c>
    </row>
    <row r="53" spans="1:11" ht="14.45" customHeight="1" x14ac:dyDescent="0.2">
      <c r="A53" s="821" t="s">
        <v>587</v>
      </c>
      <c r="B53" s="822" t="s">
        <v>588</v>
      </c>
      <c r="C53" s="825" t="s">
        <v>601</v>
      </c>
      <c r="D53" s="839" t="s">
        <v>602</v>
      </c>
      <c r="E53" s="825" t="s">
        <v>1824</v>
      </c>
      <c r="F53" s="839" t="s">
        <v>1825</v>
      </c>
      <c r="G53" s="825" t="s">
        <v>1870</v>
      </c>
      <c r="H53" s="825" t="s">
        <v>1871</v>
      </c>
      <c r="I53" s="831">
        <v>44.770000457763672</v>
      </c>
      <c r="J53" s="831">
        <v>5</v>
      </c>
      <c r="K53" s="832">
        <v>223.85000610351563</v>
      </c>
    </row>
    <row r="54" spans="1:11" ht="14.45" customHeight="1" x14ac:dyDescent="0.2">
      <c r="A54" s="821" t="s">
        <v>587</v>
      </c>
      <c r="B54" s="822" t="s">
        <v>588</v>
      </c>
      <c r="C54" s="825" t="s">
        <v>601</v>
      </c>
      <c r="D54" s="839" t="s">
        <v>602</v>
      </c>
      <c r="E54" s="825" t="s">
        <v>1824</v>
      </c>
      <c r="F54" s="839" t="s">
        <v>1825</v>
      </c>
      <c r="G54" s="825" t="s">
        <v>1872</v>
      </c>
      <c r="H54" s="825" t="s">
        <v>1873</v>
      </c>
      <c r="I54" s="831">
        <v>9.1999998092651367</v>
      </c>
      <c r="J54" s="831">
        <v>750</v>
      </c>
      <c r="K54" s="832">
        <v>6900</v>
      </c>
    </row>
    <row r="55" spans="1:11" ht="14.45" customHeight="1" x14ac:dyDescent="0.2">
      <c r="A55" s="821" t="s">
        <v>587</v>
      </c>
      <c r="B55" s="822" t="s">
        <v>588</v>
      </c>
      <c r="C55" s="825" t="s">
        <v>601</v>
      </c>
      <c r="D55" s="839" t="s">
        <v>602</v>
      </c>
      <c r="E55" s="825" t="s">
        <v>1824</v>
      </c>
      <c r="F55" s="839" t="s">
        <v>1825</v>
      </c>
      <c r="G55" s="825" t="s">
        <v>1874</v>
      </c>
      <c r="H55" s="825" t="s">
        <v>1875</v>
      </c>
      <c r="I55" s="831">
        <v>4.559999942779541</v>
      </c>
      <c r="J55" s="831">
        <v>100</v>
      </c>
      <c r="K55" s="832">
        <v>456</v>
      </c>
    </row>
    <row r="56" spans="1:11" ht="14.45" customHeight="1" x14ac:dyDescent="0.2">
      <c r="A56" s="821" t="s">
        <v>587</v>
      </c>
      <c r="B56" s="822" t="s">
        <v>588</v>
      </c>
      <c r="C56" s="825" t="s">
        <v>601</v>
      </c>
      <c r="D56" s="839" t="s">
        <v>602</v>
      </c>
      <c r="E56" s="825" t="s">
        <v>1824</v>
      </c>
      <c r="F56" s="839" t="s">
        <v>1825</v>
      </c>
      <c r="G56" s="825" t="s">
        <v>1876</v>
      </c>
      <c r="H56" s="825" t="s">
        <v>1877</v>
      </c>
      <c r="I56" s="831">
        <v>141.89999389648438</v>
      </c>
      <c r="J56" s="831">
        <v>27</v>
      </c>
      <c r="K56" s="832">
        <v>3831.159912109375</v>
      </c>
    </row>
    <row r="57" spans="1:11" ht="14.45" customHeight="1" x14ac:dyDescent="0.2">
      <c r="A57" s="821" t="s">
        <v>587</v>
      </c>
      <c r="B57" s="822" t="s">
        <v>588</v>
      </c>
      <c r="C57" s="825" t="s">
        <v>601</v>
      </c>
      <c r="D57" s="839" t="s">
        <v>602</v>
      </c>
      <c r="E57" s="825" t="s">
        <v>1824</v>
      </c>
      <c r="F57" s="839" t="s">
        <v>1825</v>
      </c>
      <c r="G57" s="825" t="s">
        <v>1876</v>
      </c>
      <c r="H57" s="825" t="s">
        <v>1878</v>
      </c>
      <c r="I57" s="831">
        <v>141.89999389648438</v>
      </c>
      <c r="J57" s="831">
        <v>40</v>
      </c>
      <c r="K57" s="832">
        <v>5675.8701171875</v>
      </c>
    </row>
    <row r="58" spans="1:11" ht="14.45" customHeight="1" x14ac:dyDescent="0.2">
      <c r="A58" s="821" t="s">
        <v>587</v>
      </c>
      <c r="B58" s="822" t="s">
        <v>588</v>
      </c>
      <c r="C58" s="825" t="s">
        <v>601</v>
      </c>
      <c r="D58" s="839" t="s">
        <v>602</v>
      </c>
      <c r="E58" s="825" t="s">
        <v>1824</v>
      </c>
      <c r="F58" s="839" t="s">
        <v>1825</v>
      </c>
      <c r="G58" s="825" t="s">
        <v>1879</v>
      </c>
      <c r="H58" s="825" t="s">
        <v>1880</v>
      </c>
      <c r="I58" s="831">
        <v>384.125</v>
      </c>
      <c r="J58" s="831">
        <v>16</v>
      </c>
      <c r="K58" s="832">
        <v>5926.530029296875</v>
      </c>
    </row>
    <row r="59" spans="1:11" ht="14.45" customHeight="1" x14ac:dyDescent="0.2">
      <c r="A59" s="821" t="s">
        <v>587</v>
      </c>
      <c r="B59" s="822" t="s">
        <v>588</v>
      </c>
      <c r="C59" s="825" t="s">
        <v>601</v>
      </c>
      <c r="D59" s="839" t="s">
        <v>602</v>
      </c>
      <c r="E59" s="825" t="s">
        <v>1824</v>
      </c>
      <c r="F59" s="839" t="s">
        <v>1825</v>
      </c>
      <c r="G59" s="825" t="s">
        <v>1881</v>
      </c>
      <c r="H59" s="825" t="s">
        <v>1882</v>
      </c>
      <c r="I59" s="831">
        <v>0.81999999284744263</v>
      </c>
      <c r="J59" s="831">
        <v>1000</v>
      </c>
      <c r="K59" s="832">
        <v>820</v>
      </c>
    </row>
    <row r="60" spans="1:11" ht="14.45" customHeight="1" x14ac:dyDescent="0.2">
      <c r="A60" s="821" t="s">
        <v>587</v>
      </c>
      <c r="B60" s="822" t="s">
        <v>588</v>
      </c>
      <c r="C60" s="825" t="s">
        <v>601</v>
      </c>
      <c r="D60" s="839" t="s">
        <v>602</v>
      </c>
      <c r="E60" s="825" t="s">
        <v>1824</v>
      </c>
      <c r="F60" s="839" t="s">
        <v>1825</v>
      </c>
      <c r="G60" s="825" t="s">
        <v>1881</v>
      </c>
      <c r="H60" s="825" t="s">
        <v>1883</v>
      </c>
      <c r="I60" s="831">
        <v>0.82999998331069946</v>
      </c>
      <c r="J60" s="831">
        <v>500</v>
      </c>
      <c r="K60" s="832">
        <v>415</v>
      </c>
    </row>
    <row r="61" spans="1:11" ht="14.45" customHeight="1" x14ac:dyDescent="0.2">
      <c r="A61" s="821" t="s">
        <v>587</v>
      </c>
      <c r="B61" s="822" t="s">
        <v>588</v>
      </c>
      <c r="C61" s="825" t="s">
        <v>601</v>
      </c>
      <c r="D61" s="839" t="s">
        <v>602</v>
      </c>
      <c r="E61" s="825" t="s">
        <v>1824</v>
      </c>
      <c r="F61" s="839" t="s">
        <v>1825</v>
      </c>
      <c r="G61" s="825" t="s">
        <v>1884</v>
      </c>
      <c r="H61" s="825" t="s">
        <v>1885</v>
      </c>
      <c r="I61" s="831">
        <v>0.43000000715255737</v>
      </c>
      <c r="J61" s="831">
        <v>500</v>
      </c>
      <c r="K61" s="832">
        <v>215</v>
      </c>
    </row>
    <row r="62" spans="1:11" ht="14.45" customHeight="1" x14ac:dyDescent="0.2">
      <c r="A62" s="821" t="s">
        <v>587</v>
      </c>
      <c r="B62" s="822" t="s">
        <v>588</v>
      </c>
      <c r="C62" s="825" t="s">
        <v>601</v>
      </c>
      <c r="D62" s="839" t="s">
        <v>602</v>
      </c>
      <c r="E62" s="825" t="s">
        <v>1824</v>
      </c>
      <c r="F62" s="839" t="s">
        <v>1825</v>
      </c>
      <c r="G62" s="825" t="s">
        <v>1886</v>
      </c>
      <c r="H62" s="825" t="s">
        <v>1887</v>
      </c>
      <c r="I62" s="831">
        <v>1.1499999761581421</v>
      </c>
      <c r="J62" s="831">
        <v>960</v>
      </c>
      <c r="K62" s="832">
        <v>1104</v>
      </c>
    </row>
    <row r="63" spans="1:11" ht="14.45" customHeight="1" x14ac:dyDescent="0.2">
      <c r="A63" s="821" t="s">
        <v>587</v>
      </c>
      <c r="B63" s="822" t="s">
        <v>588</v>
      </c>
      <c r="C63" s="825" t="s">
        <v>601</v>
      </c>
      <c r="D63" s="839" t="s">
        <v>602</v>
      </c>
      <c r="E63" s="825" t="s">
        <v>1824</v>
      </c>
      <c r="F63" s="839" t="s">
        <v>1825</v>
      </c>
      <c r="G63" s="825" t="s">
        <v>1888</v>
      </c>
      <c r="H63" s="825" t="s">
        <v>1889</v>
      </c>
      <c r="I63" s="831">
        <v>1.9549999535083771</v>
      </c>
      <c r="J63" s="831">
        <v>8000</v>
      </c>
      <c r="K63" s="832">
        <v>15662.450439453125</v>
      </c>
    </row>
    <row r="64" spans="1:11" ht="14.45" customHeight="1" x14ac:dyDescent="0.2">
      <c r="A64" s="821" t="s">
        <v>587</v>
      </c>
      <c r="B64" s="822" t="s">
        <v>588</v>
      </c>
      <c r="C64" s="825" t="s">
        <v>601</v>
      </c>
      <c r="D64" s="839" t="s">
        <v>602</v>
      </c>
      <c r="E64" s="825" t="s">
        <v>1824</v>
      </c>
      <c r="F64" s="839" t="s">
        <v>1825</v>
      </c>
      <c r="G64" s="825" t="s">
        <v>1890</v>
      </c>
      <c r="H64" s="825" t="s">
        <v>1891</v>
      </c>
      <c r="I64" s="831">
        <v>0.57999998331069946</v>
      </c>
      <c r="J64" s="831">
        <v>1200</v>
      </c>
      <c r="K64" s="832">
        <v>696</v>
      </c>
    </row>
    <row r="65" spans="1:11" ht="14.45" customHeight="1" x14ac:dyDescent="0.2">
      <c r="A65" s="821" t="s">
        <v>587</v>
      </c>
      <c r="B65" s="822" t="s">
        <v>588</v>
      </c>
      <c r="C65" s="825" t="s">
        <v>601</v>
      </c>
      <c r="D65" s="839" t="s">
        <v>602</v>
      </c>
      <c r="E65" s="825" t="s">
        <v>1824</v>
      </c>
      <c r="F65" s="839" t="s">
        <v>1825</v>
      </c>
      <c r="G65" s="825" t="s">
        <v>1890</v>
      </c>
      <c r="H65" s="825" t="s">
        <v>1892</v>
      </c>
      <c r="I65" s="831">
        <v>0.5899999737739563</v>
      </c>
      <c r="J65" s="831">
        <v>500</v>
      </c>
      <c r="K65" s="832">
        <v>295</v>
      </c>
    </row>
    <row r="66" spans="1:11" ht="14.45" customHeight="1" x14ac:dyDescent="0.2">
      <c r="A66" s="821" t="s">
        <v>587</v>
      </c>
      <c r="B66" s="822" t="s">
        <v>588</v>
      </c>
      <c r="C66" s="825" t="s">
        <v>601</v>
      </c>
      <c r="D66" s="839" t="s">
        <v>602</v>
      </c>
      <c r="E66" s="825" t="s">
        <v>1824</v>
      </c>
      <c r="F66" s="839" t="s">
        <v>1825</v>
      </c>
      <c r="G66" s="825" t="s">
        <v>1893</v>
      </c>
      <c r="H66" s="825" t="s">
        <v>1894</v>
      </c>
      <c r="I66" s="831">
        <v>2.119999885559082</v>
      </c>
      <c r="J66" s="831">
        <v>500</v>
      </c>
      <c r="K66" s="832">
        <v>1060</v>
      </c>
    </row>
    <row r="67" spans="1:11" ht="14.45" customHeight="1" x14ac:dyDescent="0.2">
      <c r="A67" s="821" t="s">
        <v>587</v>
      </c>
      <c r="B67" s="822" t="s">
        <v>588</v>
      </c>
      <c r="C67" s="825" t="s">
        <v>601</v>
      </c>
      <c r="D67" s="839" t="s">
        <v>602</v>
      </c>
      <c r="E67" s="825" t="s">
        <v>1824</v>
      </c>
      <c r="F67" s="839" t="s">
        <v>1825</v>
      </c>
      <c r="G67" s="825" t="s">
        <v>1895</v>
      </c>
      <c r="H67" s="825" t="s">
        <v>1896</v>
      </c>
      <c r="I67" s="831">
        <v>1.8400000333786011</v>
      </c>
      <c r="J67" s="831">
        <v>400</v>
      </c>
      <c r="K67" s="832">
        <v>736</v>
      </c>
    </row>
    <row r="68" spans="1:11" ht="14.45" customHeight="1" x14ac:dyDescent="0.2">
      <c r="A68" s="821" t="s">
        <v>587</v>
      </c>
      <c r="B68" s="822" t="s">
        <v>588</v>
      </c>
      <c r="C68" s="825" t="s">
        <v>601</v>
      </c>
      <c r="D68" s="839" t="s">
        <v>602</v>
      </c>
      <c r="E68" s="825" t="s">
        <v>1824</v>
      </c>
      <c r="F68" s="839" t="s">
        <v>1825</v>
      </c>
      <c r="G68" s="825" t="s">
        <v>1897</v>
      </c>
      <c r="H68" s="825" t="s">
        <v>1898</v>
      </c>
      <c r="I68" s="831">
        <v>11.25</v>
      </c>
      <c r="J68" s="831">
        <v>100</v>
      </c>
      <c r="K68" s="832">
        <v>1125.300048828125</v>
      </c>
    </row>
    <row r="69" spans="1:11" ht="14.45" customHeight="1" x14ac:dyDescent="0.2">
      <c r="A69" s="821" t="s">
        <v>587</v>
      </c>
      <c r="B69" s="822" t="s">
        <v>588</v>
      </c>
      <c r="C69" s="825" t="s">
        <v>601</v>
      </c>
      <c r="D69" s="839" t="s">
        <v>602</v>
      </c>
      <c r="E69" s="825" t="s">
        <v>1824</v>
      </c>
      <c r="F69" s="839" t="s">
        <v>1825</v>
      </c>
      <c r="G69" s="825" t="s">
        <v>1899</v>
      </c>
      <c r="H69" s="825" t="s">
        <v>1900</v>
      </c>
      <c r="I69" s="831">
        <v>5.4442856311798096</v>
      </c>
      <c r="J69" s="831">
        <v>2200</v>
      </c>
      <c r="K69" s="832">
        <v>11261.000061035156</v>
      </c>
    </row>
    <row r="70" spans="1:11" ht="14.45" customHeight="1" x14ac:dyDescent="0.2">
      <c r="A70" s="821" t="s">
        <v>587</v>
      </c>
      <c r="B70" s="822" t="s">
        <v>588</v>
      </c>
      <c r="C70" s="825" t="s">
        <v>601</v>
      </c>
      <c r="D70" s="839" t="s">
        <v>602</v>
      </c>
      <c r="E70" s="825" t="s">
        <v>1824</v>
      </c>
      <c r="F70" s="839" t="s">
        <v>1825</v>
      </c>
      <c r="G70" s="825" t="s">
        <v>1901</v>
      </c>
      <c r="H70" s="825" t="s">
        <v>1902</v>
      </c>
      <c r="I70" s="831">
        <v>0.4699999988079071</v>
      </c>
      <c r="J70" s="831">
        <v>500</v>
      </c>
      <c r="K70" s="832">
        <v>235</v>
      </c>
    </row>
    <row r="71" spans="1:11" ht="14.45" customHeight="1" x14ac:dyDescent="0.2">
      <c r="A71" s="821" t="s">
        <v>587</v>
      </c>
      <c r="B71" s="822" t="s">
        <v>588</v>
      </c>
      <c r="C71" s="825" t="s">
        <v>601</v>
      </c>
      <c r="D71" s="839" t="s">
        <v>602</v>
      </c>
      <c r="E71" s="825" t="s">
        <v>1824</v>
      </c>
      <c r="F71" s="839" t="s">
        <v>1825</v>
      </c>
      <c r="G71" s="825" t="s">
        <v>1903</v>
      </c>
      <c r="H71" s="825" t="s">
        <v>1904</v>
      </c>
      <c r="I71" s="831">
        <v>23.719999313354492</v>
      </c>
      <c r="J71" s="831">
        <v>30</v>
      </c>
      <c r="K71" s="832">
        <v>711.5999755859375</v>
      </c>
    </row>
    <row r="72" spans="1:11" ht="14.45" customHeight="1" x14ac:dyDescent="0.2">
      <c r="A72" s="821" t="s">
        <v>587</v>
      </c>
      <c r="B72" s="822" t="s">
        <v>588</v>
      </c>
      <c r="C72" s="825" t="s">
        <v>601</v>
      </c>
      <c r="D72" s="839" t="s">
        <v>602</v>
      </c>
      <c r="E72" s="825" t="s">
        <v>1824</v>
      </c>
      <c r="F72" s="839" t="s">
        <v>1825</v>
      </c>
      <c r="G72" s="825" t="s">
        <v>1903</v>
      </c>
      <c r="H72" s="825" t="s">
        <v>1905</v>
      </c>
      <c r="I72" s="831">
        <v>23.719999313354492</v>
      </c>
      <c r="J72" s="831">
        <v>30</v>
      </c>
      <c r="K72" s="832">
        <v>711.5999755859375</v>
      </c>
    </row>
    <row r="73" spans="1:11" ht="14.45" customHeight="1" x14ac:dyDescent="0.2">
      <c r="A73" s="821" t="s">
        <v>587</v>
      </c>
      <c r="B73" s="822" t="s">
        <v>588</v>
      </c>
      <c r="C73" s="825" t="s">
        <v>601</v>
      </c>
      <c r="D73" s="839" t="s">
        <v>602</v>
      </c>
      <c r="E73" s="825" t="s">
        <v>1824</v>
      </c>
      <c r="F73" s="839" t="s">
        <v>1825</v>
      </c>
      <c r="G73" s="825" t="s">
        <v>1906</v>
      </c>
      <c r="H73" s="825" t="s">
        <v>1907</v>
      </c>
      <c r="I73" s="831">
        <v>5.3600001335144043</v>
      </c>
      <c r="J73" s="831">
        <v>100</v>
      </c>
      <c r="K73" s="832">
        <v>536</v>
      </c>
    </row>
    <row r="74" spans="1:11" ht="14.45" customHeight="1" x14ac:dyDescent="0.2">
      <c r="A74" s="821" t="s">
        <v>587</v>
      </c>
      <c r="B74" s="822" t="s">
        <v>588</v>
      </c>
      <c r="C74" s="825" t="s">
        <v>601</v>
      </c>
      <c r="D74" s="839" t="s">
        <v>602</v>
      </c>
      <c r="E74" s="825" t="s">
        <v>1824</v>
      </c>
      <c r="F74" s="839" t="s">
        <v>1825</v>
      </c>
      <c r="G74" s="825" t="s">
        <v>1908</v>
      </c>
      <c r="H74" s="825" t="s">
        <v>1909</v>
      </c>
      <c r="I74" s="831">
        <v>2.7399999698003135</v>
      </c>
      <c r="J74" s="831">
        <v>550</v>
      </c>
      <c r="K74" s="832">
        <v>1517.5</v>
      </c>
    </row>
    <row r="75" spans="1:11" ht="14.45" customHeight="1" x14ac:dyDescent="0.2">
      <c r="A75" s="821" t="s">
        <v>587</v>
      </c>
      <c r="B75" s="822" t="s">
        <v>588</v>
      </c>
      <c r="C75" s="825" t="s">
        <v>601</v>
      </c>
      <c r="D75" s="839" t="s">
        <v>602</v>
      </c>
      <c r="E75" s="825" t="s">
        <v>1824</v>
      </c>
      <c r="F75" s="839" t="s">
        <v>1825</v>
      </c>
      <c r="G75" s="825" t="s">
        <v>1910</v>
      </c>
      <c r="H75" s="825" t="s">
        <v>1911</v>
      </c>
      <c r="I75" s="831">
        <v>4.1699999570846558</v>
      </c>
      <c r="J75" s="831">
        <v>900</v>
      </c>
      <c r="K75" s="832">
        <v>3772</v>
      </c>
    </row>
    <row r="76" spans="1:11" ht="14.45" customHeight="1" x14ac:dyDescent="0.2">
      <c r="A76" s="821" t="s">
        <v>587</v>
      </c>
      <c r="B76" s="822" t="s">
        <v>588</v>
      </c>
      <c r="C76" s="825" t="s">
        <v>601</v>
      </c>
      <c r="D76" s="839" t="s">
        <v>602</v>
      </c>
      <c r="E76" s="825" t="s">
        <v>1824</v>
      </c>
      <c r="F76" s="839" t="s">
        <v>1825</v>
      </c>
      <c r="G76" s="825" t="s">
        <v>1912</v>
      </c>
      <c r="H76" s="825" t="s">
        <v>1913</v>
      </c>
      <c r="I76" s="831">
        <v>2.375</v>
      </c>
      <c r="J76" s="831">
        <v>200</v>
      </c>
      <c r="K76" s="832">
        <v>475</v>
      </c>
    </row>
    <row r="77" spans="1:11" ht="14.45" customHeight="1" x14ac:dyDescent="0.2">
      <c r="A77" s="821" t="s">
        <v>587</v>
      </c>
      <c r="B77" s="822" t="s">
        <v>588</v>
      </c>
      <c r="C77" s="825" t="s">
        <v>601</v>
      </c>
      <c r="D77" s="839" t="s">
        <v>602</v>
      </c>
      <c r="E77" s="825" t="s">
        <v>1824</v>
      </c>
      <c r="F77" s="839" t="s">
        <v>1825</v>
      </c>
      <c r="G77" s="825" t="s">
        <v>1914</v>
      </c>
      <c r="H77" s="825" t="s">
        <v>1915</v>
      </c>
      <c r="I77" s="831">
        <v>23.719999313354492</v>
      </c>
      <c r="J77" s="831">
        <v>30</v>
      </c>
      <c r="K77" s="832">
        <v>711.5999755859375</v>
      </c>
    </row>
    <row r="78" spans="1:11" ht="14.45" customHeight="1" x14ac:dyDescent="0.2">
      <c r="A78" s="821" t="s">
        <v>587</v>
      </c>
      <c r="B78" s="822" t="s">
        <v>588</v>
      </c>
      <c r="C78" s="825" t="s">
        <v>601</v>
      </c>
      <c r="D78" s="839" t="s">
        <v>602</v>
      </c>
      <c r="E78" s="825" t="s">
        <v>1916</v>
      </c>
      <c r="F78" s="839" t="s">
        <v>1917</v>
      </c>
      <c r="G78" s="825" t="s">
        <v>1918</v>
      </c>
      <c r="H78" s="825" t="s">
        <v>1919</v>
      </c>
      <c r="I78" s="831">
        <v>0.30000001192092896</v>
      </c>
      <c r="J78" s="831">
        <v>100</v>
      </c>
      <c r="K78" s="832">
        <v>30</v>
      </c>
    </row>
    <row r="79" spans="1:11" ht="14.45" customHeight="1" x14ac:dyDescent="0.2">
      <c r="A79" s="821" t="s">
        <v>587</v>
      </c>
      <c r="B79" s="822" t="s">
        <v>588</v>
      </c>
      <c r="C79" s="825" t="s">
        <v>601</v>
      </c>
      <c r="D79" s="839" t="s">
        <v>602</v>
      </c>
      <c r="E79" s="825" t="s">
        <v>1916</v>
      </c>
      <c r="F79" s="839" t="s">
        <v>1917</v>
      </c>
      <c r="G79" s="825" t="s">
        <v>1920</v>
      </c>
      <c r="H79" s="825" t="s">
        <v>1921</v>
      </c>
      <c r="I79" s="831">
        <v>0.30000001192092896</v>
      </c>
      <c r="J79" s="831">
        <v>800</v>
      </c>
      <c r="K79" s="832">
        <v>242.8800048828125</v>
      </c>
    </row>
    <row r="80" spans="1:11" ht="14.45" customHeight="1" x14ac:dyDescent="0.2">
      <c r="A80" s="821" t="s">
        <v>587</v>
      </c>
      <c r="B80" s="822" t="s">
        <v>588</v>
      </c>
      <c r="C80" s="825" t="s">
        <v>601</v>
      </c>
      <c r="D80" s="839" t="s">
        <v>602</v>
      </c>
      <c r="E80" s="825" t="s">
        <v>1916</v>
      </c>
      <c r="F80" s="839" t="s">
        <v>1917</v>
      </c>
      <c r="G80" s="825" t="s">
        <v>1922</v>
      </c>
      <c r="H80" s="825" t="s">
        <v>1923</v>
      </c>
      <c r="I80" s="831">
        <v>0.36666667461395264</v>
      </c>
      <c r="J80" s="831">
        <v>700</v>
      </c>
      <c r="K80" s="832">
        <v>256</v>
      </c>
    </row>
    <row r="81" spans="1:11" ht="14.45" customHeight="1" x14ac:dyDescent="0.2">
      <c r="A81" s="821" t="s">
        <v>587</v>
      </c>
      <c r="B81" s="822" t="s">
        <v>588</v>
      </c>
      <c r="C81" s="825" t="s">
        <v>601</v>
      </c>
      <c r="D81" s="839" t="s">
        <v>602</v>
      </c>
      <c r="E81" s="825" t="s">
        <v>1916</v>
      </c>
      <c r="F81" s="839" t="s">
        <v>1917</v>
      </c>
      <c r="G81" s="825" t="s">
        <v>1924</v>
      </c>
      <c r="H81" s="825" t="s">
        <v>1925</v>
      </c>
      <c r="I81" s="831">
        <v>0.54000002145767212</v>
      </c>
      <c r="J81" s="831">
        <v>500</v>
      </c>
      <c r="K81" s="832">
        <v>270</v>
      </c>
    </row>
    <row r="82" spans="1:11" ht="14.45" customHeight="1" x14ac:dyDescent="0.2">
      <c r="A82" s="821" t="s">
        <v>587</v>
      </c>
      <c r="B82" s="822" t="s">
        <v>588</v>
      </c>
      <c r="C82" s="825" t="s">
        <v>601</v>
      </c>
      <c r="D82" s="839" t="s">
        <v>602</v>
      </c>
      <c r="E82" s="825" t="s">
        <v>1926</v>
      </c>
      <c r="F82" s="839" t="s">
        <v>1927</v>
      </c>
      <c r="G82" s="825" t="s">
        <v>1928</v>
      </c>
      <c r="H82" s="825" t="s">
        <v>1929</v>
      </c>
      <c r="I82" s="831">
        <v>42.720001220703125</v>
      </c>
      <c r="J82" s="831">
        <v>50</v>
      </c>
      <c r="K82" s="832">
        <v>2135.760009765625</v>
      </c>
    </row>
    <row r="83" spans="1:11" ht="14.45" customHeight="1" x14ac:dyDescent="0.2">
      <c r="A83" s="821" t="s">
        <v>587</v>
      </c>
      <c r="B83" s="822" t="s">
        <v>588</v>
      </c>
      <c r="C83" s="825" t="s">
        <v>601</v>
      </c>
      <c r="D83" s="839" t="s">
        <v>602</v>
      </c>
      <c r="E83" s="825" t="s">
        <v>1926</v>
      </c>
      <c r="F83" s="839" t="s">
        <v>1927</v>
      </c>
      <c r="G83" s="825" t="s">
        <v>1930</v>
      </c>
      <c r="H83" s="825" t="s">
        <v>1931</v>
      </c>
      <c r="I83" s="831">
        <v>17.575554953681099</v>
      </c>
      <c r="J83" s="831">
        <v>1100</v>
      </c>
      <c r="K83" s="832">
        <v>19370</v>
      </c>
    </row>
    <row r="84" spans="1:11" ht="14.45" customHeight="1" x14ac:dyDescent="0.2">
      <c r="A84" s="821" t="s">
        <v>587</v>
      </c>
      <c r="B84" s="822" t="s">
        <v>588</v>
      </c>
      <c r="C84" s="825" t="s">
        <v>601</v>
      </c>
      <c r="D84" s="839" t="s">
        <v>602</v>
      </c>
      <c r="E84" s="825" t="s">
        <v>1926</v>
      </c>
      <c r="F84" s="839" t="s">
        <v>1927</v>
      </c>
      <c r="G84" s="825" t="s">
        <v>1932</v>
      </c>
      <c r="H84" s="825" t="s">
        <v>1933</v>
      </c>
      <c r="I84" s="831">
        <v>17.552221934000652</v>
      </c>
      <c r="J84" s="831">
        <v>1100</v>
      </c>
      <c r="K84" s="832">
        <v>19353</v>
      </c>
    </row>
    <row r="85" spans="1:11" ht="14.45" customHeight="1" x14ac:dyDescent="0.2">
      <c r="A85" s="821" t="s">
        <v>587</v>
      </c>
      <c r="B85" s="822" t="s">
        <v>588</v>
      </c>
      <c r="C85" s="825" t="s">
        <v>601</v>
      </c>
      <c r="D85" s="839" t="s">
        <v>602</v>
      </c>
      <c r="E85" s="825" t="s">
        <v>1926</v>
      </c>
      <c r="F85" s="839" t="s">
        <v>1927</v>
      </c>
      <c r="G85" s="825" t="s">
        <v>1934</v>
      </c>
      <c r="H85" s="825" t="s">
        <v>1935</v>
      </c>
      <c r="I85" s="831">
        <v>2.880000114440918</v>
      </c>
      <c r="J85" s="831">
        <v>4000</v>
      </c>
      <c r="K85" s="832">
        <v>11520</v>
      </c>
    </row>
    <row r="86" spans="1:11" ht="14.45" customHeight="1" x14ac:dyDescent="0.2">
      <c r="A86" s="821" t="s">
        <v>587</v>
      </c>
      <c r="B86" s="822" t="s">
        <v>588</v>
      </c>
      <c r="C86" s="825" t="s">
        <v>601</v>
      </c>
      <c r="D86" s="839" t="s">
        <v>602</v>
      </c>
      <c r="E86" s="825" t="s">
        <v>1926</v>
      </c>
      <c r="F86" s="839" t="s">
        <v>1927</v>
      </c>
      <c r="G86" s="825" t="s">
        <v>1936</v>
      </c>
      <c r="H86" s="825" t="s">
        <v>1937</v>
      </c>
      <c r="I86" s="831">
        <v>2.9200000762939453</v>
      </c>
      <c r="J86" s="831">
        <v>7000</v>
      </c>
      <c r="K86" s="832">
        <v>20330</v>
      </c>
    </row>
    <row r="87" spans="1:11" ht="14.45" customHeight="1" x14ac:dyDescent="0.2">
      <c r="A87" s="821" t="s">
        <v>587</v>
      </c>
      <c r="B87" s="822" t="s">
        <v>588</v>
      </c>
      <c r="C87" s="825" t="s">
        <v>601</v>
      </c>
      <c r="D87" s="839" t="s">
        <v>602</v>
      </c>
      <c r="E87" s="825" t="s">
        <v>1926</v>
      </c>
      <c r="F87" s="839" t="s">
        <v>1927</v>
      </c>
      <c r="G87" s="825" t="s">
        <v>1938</v>
      </c>
      <c r="H87" s="825" t="s">
        <v>1939</v>
      </c>
      <c r="I87" s="831">
        <v>2.2999999523162842</v>
      </c>
      <c r="J87" s="831">
        <v>4000</v>
      </c>
      <c r="K87" s="832">
        <v>9200</v>
      </c>
    </row>
    <row r="88" spans="1:11" ht="14.45" customHeight="1" x14ac:dyDescent="0.2">
      <c r="A88" s="821" t="s">
        <v>587</v>
      </c>
      <c r="B88" s="822" t="s">
        <v>588</v>
      </c>
      <c r="C88" s="825" t="s">
        <v>601</v>
      </c>
      <c r="D88" s="839" t="s">
        <v>602</v>
      </c>
      <c r="E88" s="825" t="s">
        <v>1926</v>
      </c>
      <c r="F88" s="839" t="s">
        <v>1927</v>
      </c>
      <c r="G88" s="825" t="s">
        <v>1938</v>
      </c>
      <c r="H88" s="825" t="s">
        <v>1940</v>
      </c>
      <c r="I88" s="831">
        <v>2.2999999523162842</v>
      </c>
      <c r="J88" s="831">
        <v>3600</v>
      </c>
      <c r="K88" s="832">
        <v>8280</v>
      </c>
    </row>
    <row r="89" spans="1:11" ht="14.45" customHeight="1" x14ac:dyDescent="0.2">
      <c r="A89" s="821" t="s">
        <v>587</v>
      </c>
      <c r="B89" s="822" t="s">
        <v>588</v>
      </c>
      <c r="C89" s="825" t="s">
        <v>601</v>
      </c>
      <c r="D89" s="839" t="s">
        <v>602</v>
      </c>
      <c r="E89" s="825" t="s">
        <v>1926</v>
      </c>
      <c r="F89" s="839" t="s">
        <v>1927</v>
      </c>
      <c r="G89" s="825" t="s">
        <v>1941</v>
      </c>
      <c r="H89" s="825" t="s">
        <v>1942</v>
      </c>
      <c r="I89" s="831">
        <v>3.3900001049041748</v>
      </c>
      <c r="J89" s="831">
        <v>2000</v>
      </c>
      <c r="K89" s="832">
        <v>6780</v>
      </c>
    </row>
    <row r="90" spans="1:11" ht="14.45" customHeight="1" x14ac:dyDescent="0.2">
      <c r="A90" s="821" t="s">
        <v>587</v>
      </c>
      <c r="B90" s="822" t="s">
        <v>588</v>
      </c>
      <c r="C90" s="825" t="s">
        <v>601</v>
      </c>
      <c r="D90" s="839" t="s">
        <v>602</v>
      </c>
      <c r="E90" s="825" t="s">
        <v>1926</v>
      </c>
      <c r="F90" s="839" t="s">
        <v>1927</v>
      </c>
      <c r="G90" s="825" t="s">
        <v>1943</v>
      </c>
      <c r="H90" s="825" t="s">
        <v>1944</v>
      </c>
      <c r="I90" s="831">
        <v>4.8299999237060547</v>
      </c>
      <c r="J90" s="831">
        <v>2000</v>
      </c>
      <c r="K90" s="832">
        <v>9660</v>
      </c>
    </row>
    <row r="91" spans="1:11" ht="14.45" customHeight="1" x14ac:dyDescent="0.2">
      <c r="A91" s="821" t="s">
        <v>587</v>
      </c>
      <c r="B91" s="822" t="s">
        <v>588</v>
      </c>
      <c r="C91" s="825" t="s">
        <v>601</v>
      </c>
      <c r="D91" s="839" t="s">
        <v>602</v>
      </c>
      <c r="E91" s="825" t="s">
        <v>1926</v>
      </c>
      <c r="F91" s="839" t="s">
        <v>1927</v>
      </c>
      <c r="G91" s="825" t="s">
        <v>1945</v>
      </c>
      <c r="H91" s="825" t="s">
        <v>1946</v>
      </c>
      <c r="I91" s="831">
        <v>3.869999885559082</v>
      </c>
      <c r="J91" s="831">
        <v>800</v>
      </c>
      <c r="K91" s="832">
        <v>3096</v>
      </c>
    </row>
    <row r="92" spans="1:11" ht="14.45" customHeight="1" x14ac:dyDescent="0.2">
      <c r="A92" s="821" t="s">
        <v>587</v>
      </c>
      <c r="B92" s="822" t="s">
        <v>588</v>
      </c>
      <c r="C92" s="825" t="s">
        <v>601</v>
      </c>
      <c r="D92" s="839" t="s">
        <v>602</v>
      </c>
      <c r="E92" s="825" t="s">
        <v>1926</v>
      </c>
      <c r="F92" s="839" t="s">
        <v>1927</v>
      </c>
      <c r="G92" s="825" t="s">
        <v>1945</v>
      </c>
      <c r="H92" s="825" t="s">
        <v>1947</v>
      </c>
      <c r="I92" s="831">
        <v>3.869999885559082</v>
      </c>
      <c r="J92" s="831">
        <v>2300</v>
      </c>
      <c r="K92" s="832">
        <v>8901</v>
      </c>
    </row>
    <row r="93" spans="1:11" ht="14.45" customHeight="1" x14ac:dyDescent="0.2">
      <c r="A93" s="821" t="s">
        <v>587</v>
      </c>
      <c r="B93" s="822" t="s">
        <v>588</v>
      </c>
      <c r="C93" s="825" t="s">
        <v>601</v>
      </c>
      <c r="D93" s="839" t="s">
        <v>602</v>
      </c>
      <c r="E93" s="825" t="s">
        <v>1926</v>
      </c>
      <c r="F93" s="839" t="s">
        <v>1927</v>
      </c>
      <c r="G93" s="825" t="s">
        <v>1948</v>
      </c>
      <c r="H93" s="825" t="s">
        <v>1949</v>
      </c>
      <c r="I93" s="831">
        <v>3.130000114440918</v>
      </c>
      <c r="J93" s="831">
        <v>2000</v>
      </c>
      <c r="K93" s="832">
        <v>6260</v>
      </c>
    </row>
    <row r="94" spans="1:11" ht="14.45" customHeight="1" x14ac:dyDescent="0.2">
      <c r="A94" s="821" t="s">
        <v>587</v>
      </c>
      <c r="B94" s="822" t="s">
        <v>588</v>
      </c>
      <c r="C94" s="825" t="s">
        <v>601</v>
      </c>
      <c r="D94" s="839" t="s">
        <v>602</v>
      </c>
      <c r="E94" s="825" t="s">
        <v>1926</v>
      </c>
      <c r="F94" s="839" t="s">
        <v>1927</v>
      </c>
      <c r="G94" s="825" t="s">
        <v>1950</v>
      </c>
      <c r="H94" s="825" t="s">
        <v>1951</v>
      </c>
      <c r="I94" s="831">
        <v>4.679999828338623</v>
      </c>
      <c r="J94" s="831">
        <v>1000</v>
      </c>
      <c r="K94" s="832">
        <v>4680</v>
      </c>
    </row>
    <row r="95" spans="1:11" ht="14.45" customHeight="1" x14ac:dyDescent="0.2">
      <c r="A95" s="821" t="s">
        <v>587</v>
      </c>
      <c r="B95" s="822" t="s">
        <v>588</v>
      </c>
      <c r="C95" s="825" t="s">
        <v>601</v>
      </c>
      <c r="D95" s="839" t="s">
        <v>602</v>
      </c>
      <c r="E95" s="825" t="s">
        <v>1926</v>
      </c>
      <c r="F95" s="839" t="s">
        <v>1927</v>
      </c>
      <c r="G95" s="825" t="s">
        <v>1952</v>
      </c>
      <c r="H95" s="825" t="s">
        <v>1953</v>
      </c>
      <c r="I95" s="831">
        <v>3.630000114440918</v>
      </c>
      <c r="J95" s="831">
        <v>2000</v>
      </c>
      <c r="K95" s="832">
        <v>7260</v>
      </c>
    </row>
    <row r="96" spans="1:11" ht="14.45" customHeight="1" x14ac:dyDescent="0.2">
      <c r="A96" s="821" t="s">
        <v>587</v>
      </c>
      <c r="B96" s="822" t="s">
        <v>588</v>
      </c>
      <c r="C96" s="825" t="s">
        <v>601</v>
      </c>
      <c r="D96" s="839" t="s">
        <v>602</v>
      </c>
      <c r="E96" s="825" t="s">
        <v>1954</v>
      </c>
      <c r="F96" s="839" t="s">
        <v>1955</v>
      </c>
      <c r="G96" s="825" t="s">
        <v>1956</v>
      </c>
      <c r="H96" s="825" t="s">
        <v>1957</v>
      </c>
      <c r="I96" s="831">
        <v>0.57999998331069946</v>
      </c>
      <c r="J96" s="831">
        <v>200</v>
      </c>
      <c r="K96" s="832">
        <v>116</v>
      </c>
    </row>
    <row r="97" spans="1:11" ht="14.45" customHeight="1" x14ac:dyDescent="0.2">
      <c r="A97" s="821" t="s">
        <v>587</v>
      </c>
      <c r="B97" s="822" t="s">
        <v>588</v>
      </c>
      <c r="C97" s="825" t="s">
        <v>601</v>
      </c>
      <c r="D97" s="839" t="s">
        <v>602</v>
      </c>
      <c r="E97" s="825" t="s">
        <v>1958</v>
      </c>
      <c r="F97" s="839" t="s">
        <v>1959</v>
      </c>
      <c r="G97" s="825" t="s">
        <v>1960</v>
      </c>
      <c r="H97" s="825" t="s">
        <v>1961</v>
      </c>
      <c r="I97" s="831">
        <v>1.6000000238418579</v>
      </c>
      <c r="J97" s="831">
        <v>200</v>
      </c>
      <c r="K97" s="832">
        <v>320</v>
      </c>
    </row>
    <row r="98" spans="1:11" ht="14.45" customHeight="1" x14ac:dyDescent="0.2">
      <c r="A98" s="821" t="s">
        <v>587</v>
      </c>
      <c r="B98" s="822" t="s">
        <v>588</v>
      </c>
      <c r="C98" s="825" t="s">
        <v>609</v>
      </c>
      <c r="D98" s="839" t="s">
        <v>610</v>
      </c>
      <c r="E98" s="825" t="s">
        <v>1767</v>
      </c>
      <c r="F98" s="839" t="s">
        <v>1768</v>
      </c>
      <c r="G98" s="825" t="s">
        <v>1962</v>
      </c>
      <c r="H98" s="825" t="s">
        <v>1963</v>
      </c>
      <c r="I98" s="831">
        <v>5445</v>
      </c>
      <c r="J98" s="831">
        <v>2</v>
      </c>
      <c r="K98" s="832">
        <v>10890</v>
      </c>
    </row>
    <row r="99" spans="1:11" ht="14.45" customHeight="1" x14ac:dyDescent="0.2">
      <c r="A99" s="821" t="s">
        <v>587</v>
      </c>
      <c r="B99" s="822" t="s">
        <v>588</v>
      </c>
      <c r="C99" s="825" t="s">
        <v>609</v>
      </c>
      <c r="D99" s="839" t="s">
        <v>610</v>
      </c>
      <c r="E99" s="825" t="s">
        <v>1767</v>
      </c>
      <c r="F99" s="839" t="s">
        <v>1768</v>
      </c>
      <c r="G99" s="825" t="s">
        <v>1964</v>
      </c>
      <c r="H99" s="825" t="s">
        <v>1965</v>
      </c>
      <c r="I99" s="831">
        <v>5445</v>
      </c>
      <c r="J99" s="831">
        <v>3</v>
      </c>
      <c r="K99" s="832">
        <v>16335</v>
      </c>
    </row>
    <row r="100" spans="1:11" ht="14.45" customHeight="1" x14ac:dyDescent="0.2">
      <c r="A100" s="821" t="s">
        <v>587</v>
      </c>
      <c r="B100" s="822" t="s">
        <v>588</v>
      </c>
      <c r="C100" s="825" t="s">
        <v>609</v>
      </c>
      <c r="D100" s="839" t="s">
        <v>610</v>
      </c>
      <c r="E100" s="825" t="s">
        <v>1767</v>
      </c>
      <c r="F100" s="839" t="s">
        <v>1768</v>
      </c>
      <c r="G100" s="825" t="s">
        <v>1966</v>
      </c>
      <c r="H100" s="825" t="s">
        <v>1967</v>
      </c>
      <c r="I100" s="831">
        <v>5445</v>
      </c>
      <c r="J100" s="831">
        <v>3</v>
      </c>
      <c r="K100" s="832">
        <v>16335</v>
      </c>
    </row>
    <row r="101" spans="1:11" ht="14.45" customHeight="1" x14ac:dyDescent="0.2">
      <c r="A101" s="821" t="s">
        <v>587</v>
      </c>
      <c r="B101" s="822" t="s">
        <v>588</v>
      </c>
      <c r="C101" s="825" t="s">
        <v>609</v>
      </c>
      <c r="D101" s="839" t="s">
        <v>610</v>
      </c>
      <c r="E101" s="825" t="s">
        <v>1767</v>
      </c>
      <c r="F101" s="839" t="s">
        <v>1768</v>
      </c>
      <c r="G101" s="825" t="s">
        <v>1968</v>
      </c>
      <c r="H101" s="825" t="s">
        <v>1969</v>
      </c>
      <c r="I101" s="831">
        <v>5445</v>
      </c>
      <c r="J101" s="831">
        <v>1</v>
      </c>
      <c r="K101" s="832">
        <v>5445</v>
      </c>
    </row>
    <row r="102" spans="1:11" ht="14.45" customHeight="1" x14ac:dyDescent="0.2">
      <c r="A102" s="821" t="s">
        <v>587</v>
      </c>
      <c r="B102" s="822" t="s">
        <v>588</v>
      </c>
      <c r="C102" s="825" t="s">
        <v>609</v>
      </c>
      <c r="D102" s="839" t="s">
        <v>610</v>
      </c>
      <c r="E102" s="825" t="s">
        <v>1767</v>
      </c>
      <c r="F102" s="839" t="s">
        <v>1768</v>
      </c>
      <c r="G102" s="825" t="s">
        <v>1970</v>
      </c>
      <c r="H102" s="825" t="s">
        <v>1971</v>
      </c>
      <c r="I102" s="831">
        <v>147.17999267578125</v>
      </c>
      <c r="J102" s="831">
        <v>139</v>
      </c>
      <c r="K102" s="832">
        <v>20458.259521484375</v>
      </c>
    </row>
    <row r="103" spans="1:11" ht="14.45" customHeight="1" x14ac:dyDescent="0.2">
      <c r="A103" s="821" t="s">
        <v>587</v>
      </c>
      <c r="B103" s="822" t="s">
        <v>588</v>
      </c>
      <c r="C103" s="825" t="s">
        <v>609</v>
      </c>
      <c r="D103" s="839" t="s">
        <v>610</v>
      </c>
      <c r="E103" s="825" t="s">
        <v>1767</v>
      </c>
      <c r="F103" s="839" t="s">
        <v>1768</v>
      </c>
      <c r="G103" s="825" t="s">
        <v>1972</v>
      </c>
      <c r="H103" s="825" t="s">
        <v>1973</v>
      </c>
      <c r="I103" s="831">
        <v>182.71000671386719</v>
      </c>
      <c r="J103" s="831">
        <v>2</v>
      </c>
      <c r="K103" s="832">
        <v>365.42001342773438</v>
      </c>
    </row>
    <row r="104" spans="1:11" ht="14.45" customHeight="1" x14ac:dyDescent="0.2">
      <c r="A104" s="821" t="s">
        <v>587</v>
      </c>
      <c r="B104" s="822" t="s">
        <v>588</v>
      </c>
      <c r="C104" s="825" t="s">
        <v>609</v>
      </c>
      <c r="D104" s="839" t="s">
        <v>610</v>
      </c>
      <c r="E104" s="825" t="s">
        <v>1767</v>
      </c>
      <c r="F104" s="839" t="s">
        <v>1768</v>
      </c>
      <c r="G104" s="825" t="s">
        <v>1974</v>
      </c>
      <c r="H104" s="825" t="s">
        <v>1975</v>
      </c>
      <c r="I104" s="831">
        <v>12.577499985694885</v>
      </c>
      <c r="J104" s="831">
        <v>80</v>
      </c>
      <c r="K104" s="832">
        <v>1005.8800201416016</v>
      </c>
    </row>
    <row r="105" spans="1:11" ht="14.45" customHeight="1" x14ac:dyDescent="0.2">
      <c r="A105" s="821" t="s">
        <v>587</v>
      </c>
      <c r="B105" s="822" t="s">
        <v>588</v>
      </c>
      <c r="C105" s="825" t="s">
        <v>609</v>
      </c>
      <c r="D105" s="839" t="s">
        <v>610</v>
      </c>
      <c r="E105" s="825" t="s">
        <v>1767</v>
      </c>
      <c r="F105" s="839" t="s">
        <v>1768</v>
      </c>
      <c r="G105" s="825" t="s">
        <v>1775</v>
      </c>
      <c r="H105" s="825" t="s">
        <v>1776</v>
      </c>
      <c r="I105" s="831">
        <v>3035.31005859375</v>
      </c>
      <c r="J105" s="831">
        <v>5</v>
      </c>
      <c r="K105" s="832">
        <v>15176.55029296875</v>
      </c>
    </row>
    <row r="106" spans="1:11" ht="14.45" customHeight="1" x14ac:dyDescent="0.2">
      <c r="A106" s="821" t="s">
        <v>587</v>
      </c>
      <c r="B106" s="822" t="s">
        <v>588</v>
      </c>
      <c r="C106" s="825" t="s">
        <v>609</v>
      </c>
      <c r="D106" s="839" t="s">
        <v>610</v>
      </c>
      <c r="E106" s="825" t="s">
        <v>1767</v>
      </c>
      <c r="F106" s="839" t="s">
        <v>1768</v>
      </c>
      <c r="G106" s="825" t="s">
        <v>1779</v>
      </c>
      <c r="H106" s="825" t="s">
        <v>1780</v>
      </c>
      <c r="I106" s="831">
        <v>2277.85009765625</v>
      </c>
      <c r="J106" s="831">
        <v>1</v>
      </c>
      <c r="K106" s="832">
        <v>2277.85009765625</v>
      </c>
    </row>
    <row r="107" spans="1:11" ht="14.45" customHeight="1" x14ac:dyDescent="0.2">
      <c r="A107" s="821" t="s">
        <v>587</v>
      </c>
      <c r="B107" s="822" t="s">
        <v>588</v>
      </c>
      <c r="C107" s="825" t="s">
        <v>609</v>
      </c>
      <c r="D107" s="839" t="s">
        <v>610</v>
      </c>
      <c r="E107" s="825" t="s">
        <v>1767</v>
      </c>
      <c r="F107" s="839" t="s">
        <v>1768</v>
      </c>
      <c r="G107" s="825" t="s">
        <v>1785</v>
      </c>
      <c r="H107" s="825" t="s">
        <v>1786</v>
      </c>
      <c r="I107" s="831">
        <v>9228.2001953125</v>
      </c>
      <c r="J107" s="831">
        <v>0.25</v>
      </c>
      <c r="K107" s="832">
        <v>2307.050048828125</v>
      </c>
    </row>
    <row r="108" spans="1:11" ht="14.45" customHeight="1" x14ac:dyDescent="0.2">
      <c r="A108" s="821" t="s">
        <v>587</v>
      </c>
      <c r="B108" s="822" t="s">
        <v>588</v>
      </c>
      <c r="C108" s="825" t="s">
        <v>609</v>
      </c>
      <c r="D108" s="839" t="s">
        <v>610</v>
      </c>
      <c r="E108" s="825" t="s">
        <v>1767</v>
      </c>
      <c r="F108" s="839" t="s">
        <v>1768</v>
      </c>
      <c r="G108" s="825" t="s">
        <v>1976</v>
      </c>
      <c r="H108" s="825" t="s">
        <v>1977</v>
      </c>
      <c r="I108" s="831">
        <v>22994.599609375</v>
      </c>
      <c r="J108" s="831">
        <v>0.25</v>
      </c>
      <c r="K108" s="832">
        <v>5748.64990234375</v>
      </c>
    </row>
    <row r="109" spans="1:11" ht="14.45" customHeight="1" x14ac:dyDescent="0.2">
      <c r="A109" s="821" t="s">
        <v>587</v>
      </c>
      <c r="B109" s="822" t="s">
        <v>588</v>
      </c>
      <c r="C109" s="825" t="s">
        <v>609</v>
      </c>
      <c r="D109" s="839" t="s">
        <v>610</v>
      </c>
      <c r="E109" s="825" t="s">
        <v>1767</v>
      </c>
      <c r="F109" s="839" t="s">
        <v>1768</v>
      </c>
      <c r="G109" s="825" t="s">
        <v>1978</v>
      </c>
      <c r="H109" s="825" t="s">
        <v>1979</v>
      </c>
      <c r="I109" s="831">
        <v>22994.599609375</v>
      </c>
      <c r="J109" s="831">
        <v>0.25</v>
      </c>
      <c r="K109" s="832">
        <v>5748.64990234375</v>
      </c>
    </row>
    <row r="110" spans="1:11" ht="14.45" customHeight="1" x14ac:dyDescent="0.2">
      <c r="A110" s="821" t="s">
        <v>587</v>
      </c>
      <c r="B110" s="822" t="s">
        <v>588</v>
      </c>
      <c r="C110" s="825" t="s">
        <v>609</v>
      </c>
      <c r="D110" s="839" t="s">
        <v>610</v>
      </c>
      <c r="E110" s="825" t="s">
        <v>1767</v>
      </c>
      <c r="F110" s="839" t="s">
        <v>1768</v>
      </c>
      <c r="G110" s="825" t="s">
        <v>1793</v>
      </c>
      <c r="H110" s="825" t="s">
        <v>1794</v>
      </c>
      <c r="I110" s="831">
        <v>16187.7197265625</v>
      </c>
      <c r="J110" s="831">
        <v>0.25</v>
      </c>
      <c r="K110" s="832">
        <v>4046.929931640625</v>
      </c>
    </row>
    <row r="111" spans="1:11" ht="14.45" customHeight="1" x14ac:dyDescent="0.2">
      <c r="A111" s="821" t="s">
        <v>587</v>
      </c>
      <c r="B111" s="822" t="s">
        <v>588</v>
      </c>
      <c r="C111" s="825" t="s">
        <v>609</v>
      </c>
      <c r="D111" s="839" t="s">
        <v>610</v>
      </c>
      <c r="E111" s="825" t="s">
        <v>1767</v>
      </c>
      <c r="F111" s="839" t="s">
        <v>1768</v>
      </c>
      <c r="G111" s="825" t="s">
        <v>1980</v>
      </c>
      <c r="H111" s="825" t="s">
        <v>1981</v>
      </c>
      <c r="I111" s="831">
        <v>3709.659912109375</v>
      </c>
      <c r="J111" s="831">
        <v>1</v>
      </c>
      <c r="K111" s="832">
        <v>3709.659912109375</v>
      </c>
    </row>
    <row r="112" spans="1:11" ht="14.45" customHeight="1" x14ac:dyDescent="0.2">
      <c r="A112" s="821" t="s">
        <v>587</v>
      </c>
      <c r="B112" s="822" t="s">
        <v>588</v>
      </c>
      <c r="C112" s="825" t="s">
        <v>609</v>
      </c>
      <c r="D112" s="839" t="s">
        <v>610</v>
      </c>
      <c r="E112" s="825" t="s">
        <v>1767</v>
      </c>
      <c r="F112" s="839" t="s">
        <v>1768</v>
      </c>
      <c r="G112" s="825" t="s">
        <v>1795</v>
      </c>
      <c r="H112" s="825" t="s">
        <v>1796</v>
      </c>
      <c r="I112" s="831">
        <v>3130.75</v>
      </c>
      <c r="J112" s="831">
        <v>3</v>
      </c>
      <c r="K112" s="832">
        <v>9392.25</v>
      </c>
    </row>
    <row r="113" spans="1:11" ht="14.45" customHeight="1" x14ac:dyDescent="0.2">
      <c r="A113" s="821" t="s">
        <v>587</v>
      </c>
      <c r="B113" s="822" t="s">
        <v>588</v>
      </c>
      <c r="C113" s="825" t="s">
        <v>609</v>
      </c>
      <c r="D113" s="839" t="s">
        <v>610</v>
      </c>
      <c r="E113" s="825" t="s">
        <v>1767</v>
      </c>
      <c r="F113" s="839" t="s">
        <v>1768</v>
      </c>
      <c r="G113" s="825" t="s">
        <v>1797</v>
      </c>
      <c r="H113" s="825" t="s">
        <v>1798</v>
      </c>
      <c r="I113" s="831">
        <v>213.35000610351563</v>
      </c>
      <c r="J113" s="831">
        <v>3</v>
      </c>
      <c r="K113" s="832">
        <v>640.03997802734375</v>
      </c>
    </row>
    <row r="114" spans="1:11" ht="14.45" customHeight="1" x14ac:dyDescent="0.2">
      <c r="A114" s="821" t="s">
        <v>587</v>
      </c>
      <c r="B114" s="822" t="s">
        <v>588</v>
      </c>
      <c r="C114" s="825" t="s">
        <v>609</v>
      </c>
      <c r="D114" s="839" t="s">
        <v>610</v>
      </c>
      <c r="E114" s="825" t="s">
        <v>1767</v>
      </c>
      <c r="F114" s="839" t="s">
        <v>1768</v>
      </c>
      <c r="G114" s="825" t="s">
        <v>1799</v>
      </c>
      <c r="H114" s="825" t="s">
        <v>1800</v>
      </c>
      <c r="I114" s="831">
        <v>2722.5</v>
      </c>
      <c r="J114" s="831">
        <v>4</v>
      </c>
      <c r="K114" s="832">
        <v>10890</v>
      </c>
    </row>
    <row r="115" spans="1:11" ht="14.45" customHeight="1" x14ac:dyDescent="0.2">
      <c r="A115" s="821" t="s">
        <v>587</v>
      </c>
      <c r="B115" s="822" t="s">
        <v>588</v>
      </c>
      <c r="C115" s="825" t="s">
        <v>609</v>
      </c>
      <c r="D115" s="839" t="s">
        <v>610</v>
      </c>
      <c r="E115" s="825" t="s">
        <v>1805</v>
      </c>
      <c r="F115" s="839" t="s">
        <v>1806</v>
      </c>
      <c r="G115" s="825" t="s">
        <v>1807</v>
      </c>
      <c r="H115" s="825" t="s">
        <v>1808</v>
      </c>
      <c r="I115" s="831">
        <v>1550</v>
      </c>
      <c r="J115" s="831">
        <v>6</v>
      </c>
      <c r="K115" s="832">
        <v>9000</v>
      </c>
    </row>
    <row r="116" spans="1:11" ht="14.45" customHeight="1" x14ac:dyDescent="0.2">
      <c r="A116" s="821" t="s">
        <v>587</v>
      </c>
      <c r="B116" s="822" t="s">
        <v>588</v>
      </c>
      <c r="C116" s="825" t="s">
        <v>609</v>
      </c>
      <c r="D116" s="839" t="s">
        <v>610</v>
      </c>
      <c r="E116" s="825" t="s">
        <v>1809</v>
      </c>
      <c r="F116" s="839" t="s">
        <v>1810</v>
      </c>
      <c r="G116" s="825" t="s">
        <v>1982</v>
      </c>
      <c r="H116" s="825" t="s">
        <v>1983</v>
      </c>
      <c r="I116" s="831">
        <v>9.7799997329711914</v>
      </c>
      <c r="J116" s="831">
        <v>600</v>
      </c>
      <c r="K116" s="832">
        <v>5865</v>
      </c>
    </row>
    <row r="117" spans="1:11" ht="14.45" customHeight="1" x14ac:dyDescent="0.2">
      <c r="A117" s="821" t="s">
        <v>587</v>
      </c>
      <c r="B117" s="822" t="s">
        <v>588</v>
      </c>
      <c r="C117" s="825" t="s">
        <v>609</v>
      </c>
      <c r="D117" s="839" t="s">
        <v>610</v>
      </c>
      <c r="E117" s="825" t="s">
        <v>1809</v>
      </c>
      <c r="F117" s="839" t="s">
        <v>1810</v>
      </c>
      <c r="G117" s="825" t="s">
        <v>1984</v>
      </c>
      <c r="H117" s="825" t="s">
        <v>1985</v>
      </c>
      <c r="I117" s="831">
        <v>1.4827272891998291</v>
      </c>
      <c r="J117" s="831">
        <v>6000</v>
      </c>
      <c r="K117" s="832">
        <v>8885</v>
      </c>
    </row>
    <row r="118" spans="1:11" ht="14.45" customHeight="1" x14ac:dyDescent="0.2">
      <c r="A118" s="821" t="s">
        <v>587</v>
      </c>
      <c r="B118" s="822" t="s">
        <v>588</v>
      </c>
      <c r="C118" s="825" t="s">
        <v>609</v>
      </c>
      <c r="D118" s="839" t="s">
        <v>610</v>
      </c>
      <c r="E118" s="825" t="s">
        <v>1809</v>
      </c>
      <c r="F118" s="839" t="s">
        <v>1810</v>
      </c>
      <c r="G118" s="825" t="s">
        <v>1986</v>
      </c>
      <c r="H118" s="825" t="s">
        <v>1987</v>
      </c>
      <c r="I118" s="831">
        <v>0.33000001311302185</v>
      </c>
      <c r="J118" s="831">
        <v>17000</v>
      </c>
      <c r="K118" s="832">
        <v>5583.6000061035156</v>
      </c>
    </row>
    <row r="119" spans="1:11" ht="14.45" customHeight="1" x14ac:dyDescent="0.2">
      <c r="A119" s="821" t="s">
        <v>587</v>
      </c>
      <c r="B119" s="822" t="s">
        <v>588</v>
      </c>
      <c r="C119" s="825" t="s">
        <v>609</v>
      </c>
      <c r="D119" s="839" t="s">
        <v>610</v>
      </c>
      <c r="E119" s="825" t="s">
        <v>1809</v>
      </c>
      <c r="F119" s="839" t="s">
        <v>1810</v>
      </c>
      <c r="G119" s="825" t="s">
        <v>1988</v>
      </c>
      <c r="H119" s="825" t="s">
        <v>1989</v>
      </c>
      <c r="I119" s="831">
        <v>43.639999389648438</v>
      </c>
      <c r="J119" s="831">
        <v>20</v>
      </c>
      <c r="K119" s="832">
        <v>872.79998779296875</v>
      </c>
    </row>
    <row r="120" spans="1:11" ht="14.45" customHeight="1" x14ac:dyDescent="0.2">
      <c r="A120" s="821" t="s">
        <v>587</v>
      </c>
      <c r="B120" s="822" t="s">
        <v>588</v>
      </c>
      <c r="C120" s="825" t="s">
        <v>609</v>
      </c>
      <c r="D120" s="839" t="s">
        <v>610</v>
      </c>
      <c r="E120" s="825" t="s">
        <v>1809</v>
      </c>
      <c r="F120" s="839" t="s">
        <v>1810</v>
      </c>
      <c r="G120" s="825" t="s">
        <v>1990</v>
      </c>
      <c r="H120" s="825" t="s">
        <v>1991</v>
      </c>
      <c r="I120" s="831">
        <v>790.87750244140625</v>
      </c>
      <c r="J120" s="831">
        <v>4</v>
      </c>
      <c r="K120" s="832">
        <v>3163.510009765625</v>
      </c>
    </row>
    <row r="121" spans="1:11" ht="14.45" customHeight="1" x14ac:dyDescent="0.2">
      <c r="A121" s="821" t="s">
        <v>587</v>
      </c>
      <c r="B121" s="822" t="s">
        <v>588</v>
      </c>
      <c r="C121" s="825" t="s">
        <v>609</v>
      </c>
      <c r="D121" s="839" t="s">
        <v>610</v>
      </c>
      <c r="E121" s="825" t="s">
        <v>1809</v>
      </c>
      <c r="F121" s="839" t="s">
        <v>1810</v>
      </c>
      <c r="G121" s="825" t="s">
        <v>1992</v>
      </c>
      <c r="H121" s="825" t="s">
        <v>1993</v>
      </c>
      <c r="I121" s="831">
        <v>770.43499755859375</v>
      </c>
      <c r="J121" s="831">
        <v>2</v>
      </c>
      <c r="K121" s="832">
        <v>1540.8699951171875</v>
      </c>
    </row>
    <row r="122" spans="1:11" ht="14.45" customHeight="1" x14ac:dyDescent="0.2">
      <c r="A122" s="821" t="s">
        <v>587</v>
      </c>
      <c r="B122" s="822" t="s">
        <v>588</v>
      </c>
      <c r="C122" s="825" t="s">
        <v>609</v>
      </c>
      <c r="D122" s="839" t="s">
        <v>610</v>
      </c>
      <c r="E122" s="825" t="s">
        <v>1809</v>
      </c>
      <c r="F122" s="839" t="s">
        <v>1810</v>
      </c>
      <c r="G122" s="825" t="s">
        <v>1994</v>
      </c>
      <c r="H122" s="825" t="s">
        <v>1995</v>
      </c>
      <c r="I122" s="831">
        <v>355.35000610351563</v>
      </c>
      <c r="J122" s="831">
        <v>13</v>
      </c>
      <c r="K122" s="832">
        <v>4619.550048828125</v>
      </c>
    </row>
    <row r="123" spans="1:11" ht="14.45" customHeight="1" x14ac:dyDescent="0.2">
      <c r="A123" s="821" t="s">
        <v>587</v>
      </c>
      <c r="B123" s="822" t="s">
        <v>588</v>
      </c>
      <c r="C123" s="825" t="s">
        <v>609</v>
      </c>
      <c r="D123" s="839" t="s">
        <v>610</v>
      </c>
      <c r="E123" s="825" t="s">
        <v>1809</v>
      </c>
      <c r="F123" s="839" t="s">
        <v>1810</v>
      </c>
      <c r="G123" s="825" t="s">
        <v>1996</v>
      </c>
      <c r="H123" s="825" t="s">
        <v>1997</v>
      </c>
      <c r="I123" s="831">
        <v>252.50999450683594</v>
      </c>
      <c r="J123" s="831">
        <v>12</v>
      </c>
      <c r="K123" s="832">
        <v>3030.070068359375</v>
      </c>
    </row>
    <row r="124" spans="1:11" ht="14.45" customHeight="1" x14ac:dyDescent="0.2">
      <c r="A124" s="821" t="s">
        <v>587</v>
      </c>
      <c r="B124" s="822" t="s">
        <v>588</v>
      </c>
      <c r="C124" s="825" t="s">
        <v>609</v>
      </c>
      <c r="D124" s="839" t="s">
        <v>610</v>
      </c>
      <c r="E124" s="825" t="s">
        <v>1809</v>
      </c>
      <c r="F124" s="839" t="s">
        <v>1810</v>
      </c>
      <c r="G124" s="825" t="s">
        <v>1998</v>
      </c>
      <c r="H124" s="825" t="s">
        <v>1999</v>
      </c>
      <c r="I124" s="831">
        <v>51.430000305175781</v>
      </c>
      <c r="J124" s="831">
        <v>80</v>
      </c>
      <c r="K124" s="832">
        <v>4114.5099487304688</v>
      </c>
    </row>
    <row r="125" spans="1:11" ht="14.45" customHeight="1" x14ac:dyDescent="0.2">
      <c r="A125" s="821" t="s">
        <v>587</v>
      </c>
      <c r="B125" s="822" t="s">
        <v>588</v>
      </c>
      <c r="C125" s="825" t="s">
        <v>609</v>
      </c>
      <c r="D125" s="839" t="s">
        <v>610</v>
      </c>
      <c r="E125" s="825" t="s">
        <v>1809</v>
      </c>
      <c r="F125" s="839" t="s">
        <v>1810</v>
      </c>
      <c r="G125" s="825" t="s">
        <v>2000</v>
      </c>
      <c r="H125" s="825" t="s">
        <v>2001</v>
      </c>
      <c r="I125" s="831">
        <v>272.44000244140625</v>
      </c>
      <c r="J125" s="831">
        <v>12</v>
      </c>
      <c r="K125" s="832">
        <v>3269.219970703125</v>
      </c>
    </row>
    <row r="126" spans="1:11" ht="14.45" customHeight="1" x14ac:dyDescent="0.2">
      <c r="A126" s="821" t="s">
        <v>587</v>
      </c>
      <c r="B126" s="822" t="s">
        <v>588</v>
      </c>
      <c r="C126" s="825" t="s">
        <v>609</v>
      </c>
      <c r="D126" s="839" t="s">
        <v>610</v>
      </c>
      <c r="E126" s="825" t="s">
        <v>1809</v>
      </c>
      <c r="F126" s="839" t="s">
        <v>1810</v>
      </c>
      <c r="G126" s="825" t="s">
        <v>2002</v>
      </c>
      <c r="H126" s="825" t="s">
        <v>2003</v>
      </c>
      <c r="I126" s="831">
        <v>22.149999618530273</v>
      </c>
      <c r="J126" s="831">
        <v>50</v>
      </c>
      <c r="K126" s="832">
        <v>1107.5</v>
      </c>
    </row>
    <row r="127" spans="1:11" ht="14.45" customHeight="1" x14ac:dyDescent="0.2">
      <c r="A127" s="821" t="s">
        <v>587</v>
      </c>
      <c r="B127" s="822" t="s">
        <v>588</v>
      </c>
      <c r="C127" s="825" t="s">
        <v>609</v>
      </c>
      <c r="D127" s="839" t="s">
        <v>610</v>
      </c>
      <c r="E127" s="825" t="s">
        <v>1809</v>
      </c>
      <c r="F127" s="839" t="s">
        <v>1810</v>
      </c>
      <c r="G127" s="825" t="s">
        <v>2004</v>
      </c>
      <c r="H127" s="825" t="s">
        <v>2005</v>
      </c>
      <c r="I127" s="831">
        <v>13.039999961853027</v>
      </c>
      <c r="J127" s="831">
        <v>60</v>
      </c>
      <c r="K127" s="832">
        <v>782.47001647949219</v>
      </c>
    </row>
    <row r="128" spans="1:11" ht="14.45" customHeight="1" x14ac:dyDescent="0.2">
      <c r="A128" s="821" t="s">
        <v>587</v>
      </c>
      <c r="B128" s="822" t="s">
        <v>588</v>
      </c>
      <c r="C128" s="825" t="s">
        <v>609</v>
      </c>
      <c r="D128" s="839" t="s">
        <v>610</v>
      </c>
      <c r="E128" s="825" t="s">
        <v>1809</v>
      </c>
      <c r="F128" s="839" t="s">
        <v>1810</v>
      </c>
      <c r="G128" s="825" t="s">
        <v>2006</v>
      </c>
      <c r="H128" s="825" t="s">
        <v>2007</v>
      </c>
      <c r="I128" s="831">
        <v>120.69000244140625</v>
      </c>
      <c r="J128" s="831">
        <v>50</v>
      </c>
      <c r="K128" s="832">
        <v>6034.6201782226563</v>
      </c>
    </row>
    <row r="129" spans="1:11" ht="14.45" customHeight="1" x14ac:dyDescent="0.2">
      <c r="A129" s="821" t="s">
        <v>587</v>
      </c>
      <c r="B129" s="822" t="s">
        <v>588</v>
      </c>
      <c r="C129" s="825" t="s">
        <v>609</v>
      </c>
      <c r="D129" s="839" t="s">
        <v>610</v>
      </c>
      <c r="E129" s="825" t="s">
        <v>1809</v>
      </c>
      <c r="F129" s="839" t="s">
        <v>1810</v>
      </c>
      <c r="G129" s="825" t="s">
        <v>2008</v>
      </c>
      <c r="H129" s="825" t="s">
        <v>2009</v>
      </c>
      <c r="I129" s="831">
        <v>79.930000305175781</v>
      </c>
      <c r="J129" s="831">
        <v>105</v>
      </c>
      <c r="K129" s="832">
        <v>8392.1300048828125</v>
      </c>
    </row>
    <row r="130" spans="1:11" ht="14.45" customHeight="1" x14ac:dyDescent="0.2">
      <c r="A130" s="821" t="s">
        <v>587</v>
      </c>
      <c r="B130" s="822" t="s">
        <v>588</v>
      </c>
      <c r="C130" s="825" t="s">
        <v>609</v>
      </c>
      <c r="D130" s="839" t="s">
        <v>610</v>
      </c>
      <c r="E130" s="825" t="s">
        <v>1809</v>
      </c>
      <c r="F130" s="839" t="s">
        <v>1810</v>
      </c>
      <c r="G130" s="825" t="s">
        <v>2010</v>
      </c>
      <c r="H130" s="825" t="s">
        <v>2011</v>
      </c>
      <c r="I130" s="831">
        <v>124.41000366210938</v>
      </c>
      <c r="J130" s="831">
        <v>10</v>
      </c>
      <c r="K130" s="832">
        <v>1244.0800170898438</v>
      </c>
    </row>
    <row r="131" spans="1:11" ht="14.45" customHeight="1" x14ac:dyDescent="0.2">
      <c r="A131" s="821" t="s">
        <v>587</v>
      </c>
      <c r="B131" s="822" t="s">
        <v>588</v>
      </c>
      <c r="C131" s="825" t="s">
        <v>609</v>
      </c>
      <c r="D131" s="839" t="s">
        <v>610</v>
      </c>
      <c r="E131" s="825" t="s">
        <v>1809</v>
      </c>
      <c r="F131" s="839" t="s">
        <v>1810</v>
      </c>
      <c r="G131" s="825" t="s">
        <v>2012</v>
      </c>
      <c r="H131" s="825" t="s">
        <v>2013</v>
      </c>
      <c r="I131" s="831">
        <v>190.89999389648438</v>
      </c>
      <c r="J131" s="831">
        <v>2</v>
      </c>
      <c r="K131" s="832">
        <v>381.79998779296875</v>
      </c>
    </row>
    <row r="132" spans="1:11" ht="14.45" customHeight="1" x14ac:dyDescent="0.2">
      <c r="A132" s="821" t="s">
        <v>587</v>
      </c>
      <c r="B132" s="822" t="s">
        <v>588</v>
      </c>
      <c r="C132" s="825" t="s">
        <v>609</v>
      </c>
      <c r="D132" s="839" t="s">
        <v>610</v>
      </c>
      <c r="E132" s="825" t="s">
        <v>1809</v>
      </c>
      <c r="F132" s="839" t="s">
        <v>1810</v>
      </c>
      <c r="G132" s="825" t="s">
        <v>2014</v>
      </c>
      <c r="H132" s="825" t="s">
        <v>2015</v>
      </c>
      <c r="I132" s="831">
        <v>214.58000183105469</v>
      </c>
      <c r="J132" s="831">
        <v>6</v>
      </c>
      <c r="K132" s="832">
        <v>1287.4799957275391</v>
      </c>
    </row>
    <row r="133" spans="1:11" ht="14.45" customHeight="1" x14ac:dyDescent="0.2">
      <c r="A133" s="821" t="s">
        <v>587</v>
      </c>
      <c r="B133" s="822" t="s">
        <v>588</v>
      </c>
      <c r="C133" s="825" t="s">
        <v>609</v>
      </c>
      <c r="D133" s="839" t="s">
        <v>610</v>
      </c>
      <c r="E133" s="825" t="s">
        <v>1809</v>
      </c>
      <c r="F133" s="839" t="s">
        <v>1810</v>
      </c>
      <c r="G133" s="825" t="s">
        <v>2016</v>
      </c>
      <c r="H133" s="825" t="s">
        <v>2017</v>
      </c>
      <c r="I133" s="831">
        <v>309.35000610351563</v>
      </c>
      <c r="J133" s="831">
        <v>8</v>
      </c>
      <c r="K133" s="832">
        <v>2474.8000183105469</v>
      </c>
    </row>
    <row r="134" spans="1:11" ht="14.45" customHeight="1" x14ac:dyDescent="0.2">
      <c r="A134" s="821" t="s">
        <v>587</v>
      </c>
      <c r="B134" s="822" t="s">
        <v>588</v>
      </c>
      <c r="C134" s="825" t="s">
        <v>609</v>
      </c>
      <c r="D134" s="839" t="s">
        <v>610</v>
      </c>
      <c r="E134" s="825" t="s">
        <v>1809</v>
      </c>
      <c r="F134" s="839" t="s">
        <v>1810</v>
      </c>
      <c r="G134" s="825" t="s">
        <v>2018</v>
      </c>
      <c r="H134" s="825" t="s">
        <v>2019</v>
      </c>
      <c r="I134" s="831">
        <v>69</v>
      </c>
      <c r="J134" s="831">
        <v>10</v>
      </c>
      <c r="K134" s="832">
        <v>690</v>
      </c>
    </row>
    <row r="135" spans="1:11" ht="14.45" customHeight="1" x14ac:dyDescent="0.2">
      <c r="A135" s="821" t="s">
        <v>587</v>
      </c>
      <c r="B135" s="822" t="s">
        <v>588</v>
      </c>
      <c r="C135" s="825" t="s">
        <v>609</v>
      </c>
      <c r="D135" s="839" t="s">
        <v>610</v>
      </c>
      <c r="E135" s="825" t="s">
        <v>1809</v>
      </c>
      <c r="F135" s="839" t="s">
        <v>1810</v>
      </c>
      <c r="G135" s="825" t="s">
        <v>2020</v>
      </c>
      <c r="H135" s="825" t="s">
        <v>2021</v>
      </c>
      <c r="I135" s="831">
        <v>29.229999542236328</v>
      </c>
      <c r="J135" s="831">
        <v>400</v>
      </c>
      <c r="K135" s="832">
        <v>11691.3603515625</v>
      </c>
    </row>
    <row r="136" spans="1:11" ht="14.45" customHeight="1" x14ac:dyDescent="0.2">
      <c r="A136" s="821" t="s">
        <v>587</v>
      </c>
      <c r="B136" s="822" t="s">
        <v>588</v>
      </c>
      <c r="C136" s="825" t="s">
        <v>609</v>
      </c>
      <c r="D136" s="839" t="s">
        <v>610</v>
      </c>
      <c r="E136" s="825" t="s">
        <v>1809</v>
      </c>
      <c r="F136" s="839" t="s">
        <v>1810</v>
      </c>
      <c r="G136" s="825" t="s">
        <v>2022</v>
      </c>
      <c r="H136" s="825" t="s">
        <v>2023</v>
      </c>
      <c r="I136" s="831">
        <v>29.229999542236328</v>
      </c>
      <c r="J136" s="831">
        <v>200</v>
      </c>
      <c r="K136" s="832">
        <v>5845.68017578125</v>
      </c>
    </row>
    <row r="137" spans="1:11" ht="14.45" customHeight="1" x14ac:dyDescent="0.2">
      <c r="A137" s="821" t="s">
        <v>587</v>
      </c>
      <c r="B137" s="822" t="s">
        <v>588</v>
      </c>
      <c r="C137" s="825" t="s">
        <v>609</v>
      </c>
      <c r="D137" s="839" t="s">
        <v>610</v>
      </c>
      <c r="E137" s="825" t="s">
        <v>1809</v>
      </c>
      <c r="F137" s="839" t="s">
        <v>1810</v>
      </c>
      <c r="G137" s="825" t="s">
        <v>2024</v>
      </c>
      <c r="H137" s="825" t="s">
        <v>2025</v>
      </c>
      <c r="I137" s="831">
        <v>6.0999999046325684</v>
      </c>
      <c r="J137" s="831">
        <v>1200</v>
      </c>
      <c r="K137" s="832">
        <v>7323.1201171875</v>
      </c>
    </row>
    <row r="138" spans="1:11" ht="14.45" customHeight="1" x14ac:dyDescent="0.2">
      <c r="A138" s="821" t="s">
        <v>587</v>
      </c>
      <c r="B138" s="822" t="s">
        <v>588</v>
      </c>
      <c r="C138" s="825" t="s">
        <v>609</v>
      </c>
      <c r="D138" s="839" t="s">
        <v>610</v>
      </c>
      <c r="E138" s="825" t="s">
        <v>1809</v>
      </c>
      <c r="F138" s="839" t="s">
        <v>1810</v>
      </c>
      <c r="G138" s="825" t="s">
        <v>2026</v>
      </c>
      <c r="H138" s="825" t="s">
        <v>2027</v>
      </c>
      <c r="I138" s="831">
        <v>0.85400002002716069</v>
      </c>
      <c r="J138" s="831">
        <v>500</v>
      </c>
      <c r="K138" s="832">
        <v>427</v>
      </c>
    </row>
    <row r="139" spans="1:11" ht="14.45" customHeight="1" x14ac:dyDescent="0.2">
      <c r="A139" s="821" t="s">
        <v>587</v>
      </c>
      <c r="B139" s="822" t="s">
        <v>588</v>
      </c>
      <c r="C139" s="825" t="s">
        <v>609</v>
      </c>
      <c r="D139" s="839" t="s">
        <v>610</v>
      </c>
      <c r="E139" s="825" t="s">
        <v>1809</v>
      </c>
      <c r="F139" s="839" t="s">
        <v>1810</v>
      </c>
      <c r="G139" s="825" t="s">
        <v>2028</v>
      </c>
      <c r="H139" s="825" t="s">
        <v>2029</v>
      </c>
      <c r="I139" s="831">
        <v>1.5199999809265137</v>
      </c>
      <c r="J139" s="831">
        <v>150</v>
      </c>
      <c r="K139" s="832">
        <v>228</v>
      </c>
    </row>
    <row r="140" spans="1:11" ht="14.45" customHeight="1" x14ac:dyDescent="0.2">
      <c r="A140" s="821" t="s">
        <v>587</v>
      </c>
      <c r="B140" s="822" t="s">
        <v>588</v>
      </c>
      <c r="C140" s="825" t="s">
        <v>609</v>
      </c>
      <c r="D140" s="839" t="s">
        <v>610</v>
      </c>
      <c r="E140" s="825" t="s">
        <v>1809</v>
      </c>
      <c r="F140" s="839" t="s">
        <v>1810</v>
      </c>
      <c r="G140" s="825" t="s">
        <v>2030</v>
      </c>
      <c r="H140" s="825" t="s">
        <v>2031</v>
      </c>
      <c r="I140" s="831">
        <v>14.869999885559082</v>
      </c>
      <c r="J140" s="831">
        <v>24</v>
      </c>
      <c r="K140" s="832">
        <v>356.80999755859375</v>
      </c>
    </row>
    <row r="141" spans="1:11" ht="14.45" customHeight="1" x14ac:dyDescent="0.2">
      <c r="A141" s="821" t="s">
        <v>587</v>
      </c>
      <c r="B141" s="822" t="s">
        <v>588</v>
      </c>
      <c r="C141" s="825" t="s">
        <v>609</v>
      </c>
      <c r="D141" s="839" t="s">
        <v>610</v>
      </c>
      <c r="E141" s="825" t="s">
        <v>1809</v>
      </c>
      <c r="F141" s="839" t="s">
        <v>1810</v>
      </c>
      <c r="G141" s="825" t="s">
        <v>2032</v>
      </c>
      <c r="H141" s="825" t="s">
        <v>2033</v>
      </c>
      <c r="I141" s="831">
        <v>36.700000762939453</v>
      </c>
      <c r="J141" s="831">
        <v>450</v>
      </c>
      <c r="K141" s="832">
        <v>16514.69970703125</v>
      </c>
    </row>
    <row r="142" spans="1:11" ht="14.45" customHeight="1" x14ac:dyDescent="0.2">
      <c r="A142" s="821" t="s">
        <v>587</v>
      </c>
      <c r="B142" s="822" t="s">
        <v>588</v>
      </c>
      <c r="C142" s="825" t="s">
        <v>609</v>
      </c>
      <c r="D142" s="839" t="s">
        <v>610</v>
      </c>
      <c r="E142" s="825" t="s">
        <v>1809</v>
      </c>
      <c r="F142" s="839" t="s">
        <v>1810</v>
      </c>
      <c r="G142" s="825" t="s">
        <v>2034</v>
      </c>
      <c r="H142" s="825" t="s">
        <v>2035</v>
      </c>
      <c r="I142" s="831">
        <v>27.004000091552733</v>
      </c>
      <c r="J142" s="831">
        <v>950</v>
      </c>
      <c r="K142" s="832">
        <v>25530.999267578125</v>
      </c>
    </row>
    <row r="143" spans="1:11" ht="14.45" customHeight="1" x14ac:dyDescent="0.2">
      <c r="A143" s="821" t="s">
        <v>587</v>
      </c>
      <c r="B143" s="822" t="s">
        <v>588</v>
      </c>
      <c r="C143" s="825" t="s">
        <v>609</v>
      </c>
      <c r="D143" s="839" t="s">
        <v>610</v>
      </c>
      <c r="E143" s="825" t="s">
        <v>1809</v>
      </c>
      <c r="F143" s="839" t="s">
        <v>1810</v>
      </c>
      <c r="G143" s="825" t="s">
        <v>2036</v>
      </c>
      <c r="H143" s="825" t="s">
        <v>2037</v>
      </c>
      <c r="I143" s="831">
        <v>8.0085716247558594</v>
      </c>
      <c r="J143" s="831">
        <v>168</v>
      </c>
      <c r="K143" s="832">
        <v>1345.4400329589844</v>
      </c>
    </row>
    <row r="144" spans="1:11" ht="14.45" customHeight="1" x14ac:dyDescent="0.2">
      <c r="A144" s="821" t="s">
        <v>587</v>
      </c>
      <c r="B144" s="822" t="s">
        <v>588</v>
      </c>
      <c r="C144" s="825" t="s">
        <v>609</v>
      </c>
      <c r="D144" s="839" t="s">
        <v>610</v>
      </c>
      <c r="E144" s="825" t="s">
        <v>1809</v>
      </c>
      <c r="F144" s="839" t="s">
        <v>1810</v>
      </c>
      <c r="G144" s="825" t="s">
        <v>2038</v>
      </c>
      <c r="H144" s="825" t="s">
        <v>2039</v>
      </c>
      <c r="I144" s="831">
        <v>11.609999656677246</v>
      </c>
      <c r="J144" s="831">
        <v>192</v>
      </c>
      <c r="K144" s="832">
        <v>2229.280029296875</v>
      </c>
    </row>
    <row r="145" spans="1:11" ht="14.45" customHeight="1" x14ac:dyDescent="0.2">
      <c r="A145" s="821" t="s">
        <v>587</v>
      </c>
      <c r="B145" s="822" t="s">
        <v>588</v>
      </c>
      <c r="C145" s="825" t="s">
        <v>609</v>
      </c>
      <c r="D145" s="839" t="s">
        <v>610</v>
      </c>
      <c r="E145" s="825" t="s">
        <v>1809</v>
      </c>
      <c r="F145" s="839" t="s">
        <v>1810</v>
      </c>
      <c r="G145" s="825" t="s">
        <v>2040</v>
      </c>
      <c r="H145" s="825" t="s">
        <v>2041</v>
      </c>
      <c r="I145" s="831">
        <v>114.76999664306641</v>
      </c>
      <c r="J145" s="831">
        <v>3</v>
      </c>
      <c r="K145" s="832">
        <v>344.30998992919922</v>
      </c>
    </row>
    <row r="146" spans="1:11" ht="14.45" customHeight="1" x14ac:dyDescent="0.2">
      <c r="A146" s="821" t="s">
        <v>587</v>
      </c>
      <c r="B146" s="822" t="s">
        <v>588</v>
      </c>
      <c r="C146" s="825" t="s">
        <v>609</v>
      </c>
      <c r="D146" s="839" t="s">
        <v>610</v>
      </c>
      <c r="E146" s="825" t="s">
        <v>1809</v>
      </c>
      <c r="F146" s="839" t="s">
        <v>1810</v>
      </c>
      <c r="G146" s="825" t="s">
        <v>2042</v>
      </c>
      <c r="H146" s="825" t="s">
        <v>2043</v>
      </c>
      <c r="I146" s="831">
        <v>0.57749998569488525</v>
      </c>
      <c r="J146" s="831">
        <v>800</v>
      </c>
      <c r="K146" s="832">
        <v>462</v>
      </c>
    </row>
    <row r="147" spans="1:11" ht="14.45" customHeight="1" x14ac:dyDescent="0.2">
      <c r="A147" s="821" t="s">
        <v>587</v>
      </c>
      <c r="B147" s="822" t="s">
        <v>588</v>
      </c>
      <c r="C147" s="825" t="s">
        <v>609</v>
      </c>
      <c r="D147" s="839" t="s">
        <v>610</v>
      </c>
      <c r="E147" s="825" t="s">
        <v>1809</v>
      </c>
      <c r="F147" s="839" t="s">
        <v>1810</v>
      </c>
      <c r="G147" s="825" t="s">
        <v>2044</v>
      </c>
      <c r="H147" s="825" t="s">
        <v>2045</v>
      </c>
      <c r="I147" s="831">
        <v>0.80000000447034836</v>
      </c>
      <c r="J147" s="831">
        <v>3400</v>
      </c>
      <c r="K147" s="832">
        <v>2737</v>
      </c>
    </row>
    <row r="148" spans="1:11" ht="14.45" customHeight="1" x14ac:dyDescent="0.2">
      <c r="A148" s="821" t="s">
        <v>587</v>
      </c>
      <c r="B148" s="822" t="s">
        <v>588</v>
      </c>
      <c r="C148" s="825" t="s">
        <v>609</v>
      </c>
      <c r="D148" s="839" t="s">
        <v>610</v>
      </c>
      <c r="E148" s="825" t="s">
        <v>1809</v>
      </c>
      <c r="F148" s="839" t="s">
        <v>1810</v>
      </c>
      <c r="G148" s="825" t="s">
        <v>1815</v>
      </c>
      <c r="H148" s="825" t="s">
        <v>1816</v>
      </c>
      <c r="I148" s="831">
        <v>0.34000000357627869</v>
      </c>
      <c r="J148" s="831">
        <v>8000</v>
      </c>
      <c r="K148" s="832">
        <v>2710.39990234375</v>
      </c>
    </row>
    <row r="149" spans="1:11" ht="14.45" customHeight="1" x14ac:dyDescent="0.2">
      <c r="A149" s="821" t="s">
        <v>587</v>
      </c>
      <c r="B149" s="822" t="s">
        <v>588</v>
      </c>
      <c r="C149" s="825" t="s">
        <v>609</v>
      </c>
      <c r="D149" s="839" t="s">
        <v>610</v>
      </c>
      <c r="E149" s="825" t="s">
        <v>1809</v>
      </c>
      <c r="F149" s="839" t="s">
        <v>1810</v>
      </c>
      <c r="G149" s="825" t="s">
        <v>2046</v>
      </c>
      <c r="H149" s="825" t="s">
        <v>2047</v>
      </c>
      <c r="I149" s="831">
        <v>123.90000152587891</v>
      </c>
      <c r="J149" s="831">
        <v>2</v>
      </c>
      <c r="K149" s="832">
        <v>247.78999328613281</v>
      </c>
    </row>
    <row r="150" spans="1:11" ht="14.45" customHeight="1" x14ac:dyDescent="0.2">
      <c r="A150" s="821" t="s">
        <v>587</v>
      </c>
      <c r="B150" s="822" t="s">
        <v>588</v>
      </c>
      <c r="C150" s="825" t="s">
        <v>609</v>
      </c>
      <c r="D150" s="839" t="s">
        <v>610</v>
      </c>
      <c r="E150" s="825" t="s">
        <v>1824</v>
      </c>
      <c r="F150" s="839" t="s">
        <v>1825</v>
      </c>
      <c r="G150" s="825" t="s">
        <v>2048</v>
      </c>
      <c r="H150" s="825" t="s">
        <v>2049</v>
      </c>
      <c r="I150" s="831">
        <v>579.94667561848962</v>
      </c>
      <c r="J150" s="831">
        <v>3</v>
      </c>
      <c r="K150" s="832">
        <v>1739.8400268554688</v>
      </c>
    </row>
    <row r="151" spans="1:11" ht="14.45" customHeight="1" x14ac:dyDescent="0.2">
      <c r="A151" s="821" t="s">
        <v>587</v>
      </c>
      <c r="B151" s="822" t="s">
        <v>588</v>
      </c>
      <c r="C151" s="825" t="s">
        <v>609</v>
      </c>
      <c r="D151" s="839" t="s">
        <v>610</v>
      </c>
      <c r="E151" s="825" t="s">
        <v>1824</v>
      </c>
      <c r="F151" s="839" t="s">
        <v>1825</v>
      </c>
      <c r="G151" s="825" t="s">
        <v>2050</v>
      </c>
      <c r="H151" s="825" t="s">
        <v>2051</v>
      </c>
      <c r="I151" s="831">
        <v>1113.199951171875</v>
      </c>
      <c r="J151" s="831">
        <v>140</v>
      </c>
      <c r="K151" s="832">
        <v>155848</v>
      </c>
    </row>
    <row r="152" spans="1:11" ht="14.45" customHeight="1" x14ac:dyDescent="0.2">
      <c r="A152" s="821" t="s">
        <v>587</v>
      </c>
      <c r="B152" s="822" t="s">
        <v>588</v>
      </c>
      <c r="C152" s="825" t="s">
        <v>609</v>
      </c>
      <c r="D152" s="839" t="s">
        <v>610</v>
      </c>
      <c r="E152" s="825" t="s">
        <v>1824</v>
      </c>
      <c r="F152" s="839" t="s">
        <v>1825</v>
      </c>
      <c r="G152" s="825" t="s">
        <v>2052</v>
      </c>
      <c r="H152" s="825" t="s">
        <v>2053</v>
      </c>
      <c r="I152" s="831">
        <v>195.28999328613281</v>
      </c>
      <c r="J152" s="831">
        <v>25</v>
      </c>
      <c r="K152" s="832">
        <v>4882.35009765625</v>
      </c>
    </row>
    <row r="153" spans="1:11" ht="14.45" customHeight="1" x14ac:dyDescent="0.2">
      <c r="A153" s="821" t="s">
        <v>587</v>
      </c>
      <c r="B153" s="822" t="s">
        <v>588</v>
      </c>
      <c r="C153" s="825" t="s">
        <v>609</v>
      </c>
      <c r="D153" s="839" t="s">
        <v>610</v>
      </c>
      <c r="E153" s="825" t="s">
        <v>1824</v>
      </c>
      <c r="F153" s="839" t="s">
        <v>1825</v>
      </c>
      <c r="G153" s="825" t="s">
        <v>2054</v>
      </c>
      <c r="H153" s="825" t="s">
        <v>2055</v>
      </c>
      <c r="I153" s="831">
        <v>766.65997314453125</v>
      </c>
      <c r="J153" s="831">
        <v>10</v>
      </c>
      <c r="K153" s="832">
        <v>7666.56005859375</v>
      </c>
    </row>
    <row r="154" spans="1:11" ht="14.45" customHeight="1" x14ac:dyDescent="0.2">
      <c r="A154" s="821" t="s">
        <v>587</v>
      </c>
      <c r="B154" s="822" t="s">
        <v>588</v>
      </c>
      <c r="C154" s="825" t="s">
        <v>609</v>
      </c>
      <c r="D154" s="839" t="s">
        <v>610</v>
      </c>
      <c r="E154" s="825" t="s">
        <v>1824</v>
      </c>
      <c r="F154" s="839" t="s">
        <v>1825</v>
      </c>
      <c r="G154" s="825" t="s">
        <v>2056</v>
      </c>
      <c r="H154" s="825" t="s">
        <v>2057</v>
      </c>
      <c r="I154" s="831">
        <v>696.96002197265625</v>
      </c>
      <c r="J154" s="831">
        <v>20</v>
      </c>
      <c r="K154" s="832">
        <v>13939.2001953125</v>
      </c>
    </row>
    <row r="155" spans="1:11" ht="14.45" customHeight="1" x14ac:dyDescent="0.2">
      <c r="A155" s="821" t="s">
        <v>587</v>
      </c>
      <c r="B155" s="822" t="s">
        <v>588</v>
      </c>
      <c r="C155" s="825" t="s">
        <v>609</v>
      </c>
      <c r="D155" s="839" t="s">
        <v>610</v>
      </c>
      <c r="E155" s="825" t="s">
        <v>1824</v>
      </c>
      <c r="F155" s="839" t="s">
        <v>1825</v>
      </c>
      <c r="G155" s="825" t="s">
        <v>2058</v>
      </c>
      <c r="H155" s="825" t="s">
        <v>2059</v>
      </c>
      <c r="I155" s="831">
        <v>696.96002197265625</v>
      </c>
      <c r="J155" s="831">
        <v>20</v>
      </c>
      <c r="K155" s="832">
        <v>13939.200317382813</v>
      </c>
    </row>
    <row r="156" spans="1:11" ht="14.45" customHeight="1" x14ac:dyDescent="0.2">
      <c r="A156" s="821" t="s">
        <v>587</v>
      </c>
      <c r="B156" s="822" t="s">
        <v>588</v>
      </c>
      <c r="C156" s="825" t="s">
        <v>609</v>
      </c>
      <c r="D156" s="839" t="s">
        <v>610</v>
      </c>
      <c r="E156" s="825" t="s">
        <v>1824</v>
      </c>
      <c r="F156" s="839" t="s">
        <v>1825</v>
      </c>
      <c r="G156" s="825" t="s">
        <v>2060</v>
      </c>
      <c r="H156" s="825" t="s">
        <v>2061</v>
      </c>
      <c r="I156" s="831">
        <v>696.96002197265625</v>
      </c>
      <c r="J156" s="831">
        <v>5</v>
      </c>
      <c r="K156" s="832">
        <v>3484.800048828125</v>
      </c>
    </row>
    <row r="157" spans="1:11" ht="14.45" customHeight="1" x14ac:dyDescent="0.2">
      <c r="A157" s="821" t="s">
        <v>587</v>
      </c>
      <c r="B157" s="822" t="s">
        <v>588</v>
      </c>
      <c r="C157" s="825" t="s">
        <v>609</v>
      </c>
      <c r="D157" s="839" t="s">
        <v>610</v>
      </c>
      <c r="E157" s="825" t="s">
        <v>1824</v>
      </c>
      <c r="F157" s="839" t="s">
        <v>1825</v>
      </c>
      <c r="G157" s="825" t="s">
        <v>1826</v>
      </c>
      <c r="H157" s="825" t="s">
        <v>1827</v>
      </c>
      <c r="I157" s="831">
        <v>484</v>
      </c>
      <c r="J157" s="831">
        <v>180</v>
      </c>
      <c r="K157" s="832">
        <v>87120</v>
      </c>
    </row>
    <row r="158" spans="1:11" ht="14.45" customHeight="1" x14ac:dyDescent="0.2">
      <c r="A158" s="821" t="s">
        <v>587</v>
      </c>
      <c r="B158" s="822" t="s">
        <v>588</v>
      </c>
      <c r="C158" s="825" t="s">
        <v>609</v>
      </c>
      <c r="D158" s="839" t="s">
        <v>610</v>
      </c>
      <c r="E158" s="825" t="s">
        <v>1824</v>
      </c>
      <c r="F158" s="839" t="s">
        <v>1825</v>
      </c>
      <c r="G158" s="825" t="s">
        <v>2062</v>
      </c>
      <c r="H158" s="825" t="s">
        <v>2063</v>
      </c>
      <c r="I158" s="831">
        <v>506.57428850446428</v>
      </c>
      <c r="J158" s="831">
        <v>240</v>
      </c>
      <c r="K158" s="832">
        <v>121629.19921875</v>
      </c>
    </row>
    <row r="159" spans="1:11" ht="14.45" customHeight="1" x14ac:dyDescent="0.2">
      <c r="A159" s="821" t="s">
        <v>587</v>
      </c>
      <c r="B159" s="822" t="s">
        <v>588</v>
      </c>
      <c r="C159" s="825" t="s">
        <v>609</v>
      </c>
      <c r="D159" s="839" t="s">
        <v>610</v>
      </c>
      <c r="E159" s="825" t="s">
        <v>1824</v>
      </c>
      <c r="F159" s="839" t="s">
        <v>1825</v>
      </c>
      <c r="G159" s="825" t="s">
        <v>2064</v>
      </c>
      <c r="H159" s="825" t="s">
        <v>2065</v>
      </c>
      <c r="I159" s="831">
        <v>309.56999206542969</v>
      </c>
      <c r="J159" s="831">
        <v>130</v>
      </c>
      <c r="K159" s="832">
        <v>40772.160400390625</v>
      </c>
    </row>
    <row r="160" spans="1:11" ht="14.45" customHeight="1" x14ac:dyDescent="0.2">
      <c r="A160" s="821" t="s">
        <v>587</v>
      </c>
      <c r="B160" s="822" t="s">
        <v>588</v>
      </c>
      <c r="C160" s="825" t="s">
        <v>609</v>
      </c>
      <c r="D160" s="839" t="s">
        <v>610</v>
      </c>
      <c r="E160" s="825" t="s">
        <v>1824</v>
      </c>
      <c r="F160" s="839" t="s">
        <v>1825</v>
      </c>
      <c r="G160" s="825" t="s">
        <v>2064</v>
      </c>
      <c r="H160" s="825" t="s">
        <v>2066</v>
      </c>
      <c r="I160" s="831">
        <v>530.46002197265625</v>
      </c>
      <c r="J160" s="831">
        <v>50</v>
      </c>
      <c r="K160" s="832">
        <v>26523.19921875</v>
      </c>
    </row>
    <row r="161" spans="1:11" ht="14.45" customHeight="1" x14ac:dyDescent="0.2">
      <c r="A161" s="821" t="s">
        <v>587</v>
      </c>
      <c r="B161" s="822" t="s">
        <v>588</v>
      </c>
      <c r="C161" s="825" t="s">
        <v>609</v>
      </c>
      <c r="D161" s="839" t="s">
        <v>610</v>
      </c>
      <c r="E161" s="825" t="s">
        <v>1824</v>
      </c>
      <c r="F161" s="839" t="s">
        <v>1825</v>
      </c>
      <c r="G161" s="825" t="s">
        <v>1828</v>
      </c>
      <c r="H161" s="825" t="s">
        <v>1829</v>
      </c>
      <c r="I161" s="831">
        <v>20.340000152587891</v>
      </c>
      <c r="J161" s="831">
        <v>800</v>
      </c>
      <c r="K161" s="832">
        <v>16272.400390625</v>
      </c>
    </row>
    <row r="162" spans="1:11" ht="14.45" customHeight="1" x14ac:dyDescent="0.2">
      <c r="A162" s="821" t="s">
        <v>587</v>
      </c>
      <c r="B162" s="822" t="s">
        <v>588</v>
      </c>
      <c r="C162" s="825" t="s">
        <v>609</v>
      </c>
      <c r="D162" s="839" t="s">
        <v>610</v>
      </c>
      <c r="E162" s="825" t="s">
        <v>1824</v>
      </c>
      <c r="F162" s="839" t="s">
        <v>1825</v>
      </c>
      <c r="G162" s="825" t="s">
        <v>1832</v>
      </c>
      <c r="H162" s="825" t="s">
        <v>1833</v>
      </c>
      <c r="I162" s="831">
        <v>4.3600001335144043</v>
      </c>
      <c r="J162" s="831">
        <v>250</v>
      </c>
      <c r="K162" s="832">
        <v>1089.0000305175781</v>
      </c>
    </row>
    <row r="163" spans="1:11" ht="14.45" customHeight="1" x14ac:dyDescent="0.2">
      <c r="A163" s="821" t="s">
        <v>587</v>
      </c>
      <c r="B163" s="822" t="s">
        <v>588</v>
      </c>
      <c r="C163" s="825" t="s">
        <v>609</v>
      </c>
      <c r="D163" s="839" t="s">
        <v>610</v>
      </c>
      <c r="E163" s="825" t="s">
        <v>1824</v>
      </c>
      <c r="F163" s="839" t="s">
        <v>1825</v>
      </c>
      <c r="G163" s="825" t="s">
        <v>2067</v>
      </c>
      <c r="H163" s="825" t="s">
        <v>2068</v>
      </c>
      <c r="I163" s="831">
        <v>12.819999694824219</v>
      </c>
      <c r="J163" s="831">
        <v>80</v>
      </c>
      <c r="K163" s="832">
        <v>1025.5999755859375</v>
      </c>
    </row>
    <row r="164" spans="1:11" ht="14.45" customHeight="1" x14ac:dyDescent="0.2">
      <c r="A164" s="821" t="s">
        <v>587</v>
      </c>
      <c r="B164" s="822" t="s">
        <v>588</v>
      </c>
      <c r="C164" s="825" t="s">
        <v>609</v>
      </c>
      <c r="D164" s="839" t="s">
        <v>610</v>
      </c>
      <c r="E164" s="825" t="s">
        <v>1824</v>
      </c>
      <c r="F164" s="839" t="s">
        <v>1825</v>
      </c>
      <c r="G164" s="825" t="s">
        <v>2069</v>
      </c>
      <c r="H164" s="825" t="s">
        <v>2070</v>
      </c>
      <c r="I164" s="831">
        <v>0.26666667064030963</v>
      </c>
      <c r="J164" s="831">
        <v>1500</v>
      </c>
      <c r="K164" s="832">
        <v>399.30000305175781</v>
      </c>
    </row>
    <row r="165" spans="1:11" ht="14.45" customHeight="1" x14ac:dyDescent="0.2">
      <c r="A165" s="821" t="s">
        <v>587</v>
      </c>
      <c r="B165" s="822" t="s">
        <v>588</v>
      </c>
      <c r="C165" s="825" t="s">
        <v>609</v>
      </c>
      <c r="D165" s="839" t="s">
        <v>610</v>
      </c>
      <c r="E165" s="825" t="s">
        <v>1824</v>
      </c>
      <c r="F165" s="839" t="s">
        <v>1825</v>
      </c>
      <c r="G165" s="825" t="s">
        <v>2071</v>
      </c>
      <c r="H165" s="825" t="s">
        <v>2072</v>
      </c>
      <c r="I165" s="831">
        <v>10.159999847412109</v>
      </c>
      <c r="J165" s="831">
        <v>3600</v>
      </c>
      <c r="K165" s="832">
        <v>36590.400390625</v>
      </c>
    </row>
    <row r="166" spans="1:11" ht="14.45" customHeight="1" x14ac:dyDescent="0.2">
      <c r="A166" s="821" t="s">
        <v>587</v>
      </c>
      <c r="B166" s="822" t="s">
        <v>588</v>
      </c>
      <c r="C166" s="825" t="s">
        <v>609</v>
      </c>
      <c r="D166" s="839" t="s">
        <v>610</v>
      </c>
      <c r="E166" s="825" t="s">
        <v>1824</v>
      </c>
      <c r="F166" s="839" t="s">
        <v>1825</v>
      </c>
      <c r="G166" s="825" t="s">
        <v>2073</v>
      </c>
      <c r="H166" s="825" t="s">
        <v>2074</v>
      </c>
      <c r="I166" s="831">
        <v>9.1999998092651367</v>
      </c>
      <c r="J166" s="831">
        <v>1800</v>
      </c>
      <c r="K166" s="832">
        <v>16552.7998046875</v>
      </c>
    </row>
    <row r="167" spans="1:11" ht="14.45" customHeight="1" x14ac:dyDescent="0.2">
      <c r="A167" s="821" t="s">
        <v>587</v>
      </c>
      <c r="B167" s="822" t="s">
        <v>588</v>
      </c>
      <c r="C167" s="825" t="s">
        <v>609</v>
      </c>
      <c r="D167" s="839" t="s">
        <v>610</v>
      </c>
      <c r="E167" s="825" t="s">
        <v>1824</v>
      </c>
      <c r="F167" s="839" t="s">
        <v>1825</v>
      </c>
      <c r="G167" s="825" t="s">
        <v>2075</v>
      </c>
      <c r="H167" s="825" t="s">
        <v>2076</v>
      </c>
      <c r="I167" s="831">
        <v>10.409999847412109</v>
      </c>
      <c r="J167" s="831">
        <v>360</v>
      </c>
      <c r="K167" s="832">
        <v>3746.159912109375</v>
      </c>
    </row>
    <row r="168" spans="1:11" ht="14.45" customHeight="1" x14ac:dyDescent="0.2">
      <c r="A168" s="821" t="s">
        <v>587</v>
      </c>
      <c r="B168" s="822" t="s">
        <v>588</v>
      </c>
      <c r="C168" s="825" t="s">
        <v>609</v>
      </c>
      <c r="D168" s="839" t="s">
        <v>610</v>
      </c>
      <c r="E168" s="825" t="s">
        <v>1824</v>
      </c>
      <c r="F168" s="839" t="s">
        <v>1825</v>
      </c>
      <c r="G168" s="825" t="s">
        <v>2077</v>
      </c>
      <c r="H168" s="825" t="s">
        <v>2078</v>
      </c>
      <c r="I168" s="831">
        <v>378.17001342773438</v>
      </c>
      <c r="J168" s="831">
        <v>30</v>
      </c>
      <c r="K168" s="832">
        <v>11344.9599609375</v>
      </c>
    </row>
    <row r="169" spans="1:11" ht="14.45" customHeight="1" x14ac:dyDescent="0.2">
      <c r="A169" s="821" t="s">
        <v>587</v>
      </c>
      <c r="B169" s="822" t="s">
        <v>588</v>
      </c>
      <c r="C169" s="825" t="s">
        <v>609</v>
      </c>
      <c r="D169" s="839" t="s">
        <v>610</v>
      </c>
      <c r="E169" s="825" t="s">
        <v>1824</v>
      </c>
      <c r="F169" s="839" t="s">
        <v>1825</v>
      </c>
      <c r="G169" s="825" t="s">
        <v>2079</v>
      </c>
      <c r="H169" s="825" t="s">
        <v>2080</v>
      </c>
      <c r="I169" s="831">
        <v>24.200000762939453</v>
      </c>
      <c r="J169" s="831">
        <v>900</v>
      </c>
      <c r="K169" s="832">
        <v>21780</v>
      </c>
    </row>
    <row r="170" spans="1:11" ht="14.45" customHeight="1" x14ac:dyDescent="0.2">
      <c r="A170" s="821" t="s">
        <v>587</v>
      </c>
      <c r="B170" s="822" t="s">
        <v>588</v>
      </c>
      <c r="C170" s="825" t="s">
        <v>609</v>
      </c>
      <c r="D170" s="839" t="s">
        <v>610</v>
      </c>
      <c r="E170" s="825" t="s">
        <v>1824</v>
      </c>
      <c r="F170" s="839" t="s">
        <v>1825</v>
      </c>
      <c r="G170" s="825" t="s">
        <v>2081</v>
      </c>
      <c r="H170" s="825" t="s">
        <v>2082</v>
      </c>
      <c r="I170" s="831">
        <v>36.299999237060547</v>
      </c>
      <c r="J170" s="831">
        <v>101</v>
      </c>
      <c r="K170" s="832">
        <v>3666.2999992370605</v>
      </c>
    </row>
    <row r="171" spans="1:11" ht="14.45" customHeight="1" x14ac:dyDescent="0.2">
      <c r="A171" s="821" t="s">
        <v>587</v>
      </c>
      <c r="B171" s="822" t="s">
        <v>588</v>
      </c>
      <c r="C171" s="825" t="s">
        <v>609</v>
      </c>
      <c r="D171" s="839" t="s">
        <v>610</v>
      </c>
      <c r="E171" s="825" t="s">
        <v>1824</v>
      </c>
      <c r="F171" s="839" t="s">
        <v>1825</v>
      </c>
      <c r="G171" s="825" t="s">
        <v>1838</v>
      </c>
      <c r="H171" s="825" t="s">
        <v>1839</v>
      </c>
      <c r="I171" s="831">
        <v>15.92400016784668</v>
      </c>
      <c r="J171" s="831">
        <v>500</v>
      </c>
      <c r="K171" s="832">
        <v>7961.5</v>
      </c>
    </row>
    <row r="172" spans="1:11" ht="14.45" customHeight="1" x14ac:dyDescent="0.2">
      <c r="A172" s="821" t="s">
        <v>587</v>
      </c>
      <c r="B172" s="822" t="s">
        <v>588</v>
      </c>
      <c r="C172" s="825" t="s">
        <v>609</v>
      </c>
      <c r="D172" s="839" t="s">
        <v>610</v>
      </c>
      <c r="E172" s="825" t="s">
        <v>1824</v>
      </c>
      <c r="F172" s="839" t="s">
        <v>1825</v>
      </c>
      <c r="G172" s="825" t="s">
        <v>2083</v>
      </c>
      <c r="H172" s="825" t="s">
        <v>2084</v>
      </c>
      <c r="I172" s="831">
        <v>41</v>
      </c>
      <c r="J172" s="831">
        <v>20</v>
      </c>
      <c r="K172" s="832">
        <v>819.9000244140625</v>
      </c>
    </row>
    <row r="173" spans="1:11" ht="14.45" customHeight="1" x14ac:dyDescent="0.2">
      <c r="A173" s="821" t="s">
        <v>587</v>
      </c>
      <c r="B173" s="822" t="s">
        <v>588</v>
      </c>
      <c r="C173" s="825" t="s">
        <v>609</v>
      </c>
      <c r="D173" s="839" t="s">
        <v>610</v>
      </c>
      <c r="E173" s="825" t="s">
        <v>1824</v>
      </c>
      <c r="F173" s="839" t="s">
        <v>1825</v>
      </c>
      <c r="G173" s="825" t="s">
        <v>2085</v>
      </c>
      <c r="H173" s="825" t="s">
        <v>2086</v>
      </c>
      <c r="I173" s="831">
        <v>393.1300048828125</v>
      </c>
      <c r="J173" s="831">
        <v>5</v>
      </c>
      <c r="K173" s="832">
        <v>1965.6500244140625</v>
      </c>
    </row>
    <row r="174" spans="1:11" ht="14.45" customHeight="1" x14ac:dyDescent="0.2">
      <c r="A174" s="821" t="s">
        <v>587</v>
      </c>
      <c r="B174" s="822" t="s">
        <v>588</v>
      </c>
      <c r="C174" s="825" t="s">
        <v>609</v>
      </c>
      <c r="D174" s="839" t="s">
        <v>610</v>
      </c>
      <c r="E174" s="825" t="s">
        <v>1824</v>
      </c>
      <c r="F174" s="839" t="s">
        <v>1825</v>
      </c>
      <c r="G174" s="825" t="s">
        <v>2087</v>
      </c>
      <c r="H174" s="825" t="s">
        <v>2088</v>
      </c>
      <c r="I174" s="831">
        <v>37.830001831054688</v>
      </c>
      <c r="J174" s="831">
        <v>10</v>
      </c>
      <c r="K174" s="832">
        <v>378.29998779296875</v>
      </c>
    </row>
    <row r="175" spans="1:11" ht="14.45" customHeight="1" x14ac:dyDescent="0.2">
      <c r="A175" s="821" t="s">
        <v>587</v>
      </c>
      <c r="B175" s="822" t="s">
        <v>588</v>
      </c>
      <c r="C175" s="825" t="s">
        <v>609</v>
      </c>
      <c r="D175" s="839" t="s">
        <v>610</v>
      </c>
      <c r="E175" s="825" t="s">
        <v>1824</v>
      </c>
      <c r="F175" s="839" t="s">
        <v>1825</v>
      </c>
      <c r="G175" s="825" t="s">
        <v>2089</v>
      </c>
      <c r="H175" s="825" t="s">
        <v>2090</v>
      </c>
      <c r="I175" s="831">
        <v>16.360000610351563</v>
      </c>
      <c r="J175" s="831">
        <v>30</v>
      </c>
      <c r="K175" s="832">
        <v>490.79998779296875</v>
      </c>
    </row>
    <row r="176" spans="1:11" ht="14.45" customHeight="1" x14ac:dyDescent="0.2">
      <c r="A176" s="821" t="s">
        <v>587</v>
      </c>
      <c r="B176" s="822" t="s">
        <v>588</v>
      </c>
      <c r="C176" s="825" t="s">
        <v>609</v>
      </c>
      <c r="D176" s="839" t="s">
        <v>610</v>
      </c>
      <c r="E176" s="825" t="s">
        <v>1824</v>
      </c>
      <c r="F176" s="839" t="s">
        <v>1825</v>
      </c>
      <c r="G176" s="825" t="s">
        <v>2091</v>
      </c>
      <c r="H176" s="825" t="s">
        <v>2092</v>
      </c>
      <c r="I176" s="831">
        <v>367.83999633789063</v>
      </c>
      <c r="J176" s="831">
        <v>130</v>
      </c>
      <c r="K176" s="832">
        <v>47819.19970703125</v>
      </c>
    </row>
    <row r="177" spans="1:11" ht="14.45" customHeight="1" x14ac:dyDescent="0.2">
      <c r="A177" s="821" t="s">
        <v>587</v>
      </c>
      <c r="B177" s="822" t="s">
        <v>588</v>
      </c>
      <c r="C177" s="825" t="s">
        <v>609</v>
      </c>
      <c r="D177" s="839" t="s">
        <v>610</v>
      </c>
      <c r="E177" s="825" t="s">
        <v>1824</v>
      </c>
      <c r="F177" s="839" t="s">
        <v>1825</v>
      </c>
      <c r="G177" s="825" t="s">
        <v>2093</v>
      </c>
      <c r="H177" s="825" t="s">
        <v>2094</v>
      </c>
      <c r="I177" s="831">
        <v>17.893333752950031</v>
      </c>
      <c r="J177" s="831">
        <v>750</v>
      </c>
      <c r="K177" s="832">
        <v>13384.5</v>
      </c>
    </row>
    <row r="178" spans="1:11" ht="14.45" customHeight="1" x14ac:dyDescent="0.2">
      <c r="A178" s="821" t="s">
        <v>587</v>
      </c>
      <c r="B178" s="822" t="s">
        <v>588</v>
      </c>
      <c r="C178" s="825" t="s">
        <v>609</v>
      </c>
      <c r="D178" s="839" t="s">
        <v>610</v>
      </c>
      <c r="E178" s="825" t="s">
        <v>1824</v>
      </c>
      <c r="F178" s="839" t="s">
        <v>1825</v>
      </c>
      <c r="G178" s="825" t="s">
        <v>2095</v>
      </c>
      <c r="H178" s="825" t="s">
        <v>2096</v>
      </c>
      <c r="I178" s="831">
        <v>29.195714133126394</v>
      </c>
      <c r="J178" s="831">
        <v>1040</v>
      </c>
      <c r="K178" s="832">
        <v>29853.120849609375</v>
      </c>
    </row>
    <row r="179" spans="1:11" ht="14.45" customHeight="1" x14ac:dyDescent="0.2">
      <c r="A179" s="821" t="s">
        <v>587</v>
      </c>
      <c r="B179" s="822" t="s">
        <v>588</v>
      </c>
      <c r="C179" s="825" t="s">
        <v>609</v>
      </c>
      <c r="D179" s="839" t="s">
        <v>610</v>
      </c>
      <c r="E179" s="825" t="s">
        <v>1824</v>
      </c>
      <c r="F179" s="839" t="s">
        <v>1825</v>
      </c>
      <c r="G179" s="825" t="s">
        <v>2097</v>
      </c>
      <c r="H179" s="825" t="s">
        <v>2098</v>
      </c>
      <c r="I179" s="831">
        <v>28.884285790579661</v>
      </c>
      <c r="J179" s="831">
        <v>1680</v>
      </c>
      <c r="K179" s="832">
        <v>48438.720703125</v>
      </c>
    </row>
    <row r="180" spans="1:11" ht="14.45" customHeight="1" x14ac:dyDescent="0.2">
      <c r="A180" s="821" t="s">
        <v>587</v>
      </c>
      <c r="B180" s="822" t="s">
        <v>588</v>
      </c>
      <c r="C180" s="825" t="s">
        <v>609</v>
      </c>
      <c r="D180" s="839" t="s">
        <v>610</v>
      </c>
      <c r="E180" s="825" t="s">
        <v>1824</v>
      </c>
      <c r="F180" s="839" t="s">
        <v>1825</v>
      </c>
      <c r="G180" s="825" t="s">
        <v>2099</v>
      </c>
      <c r="H180" s="825" t="s">
        <v>2100</v>
      </c>
      <c r="I180" s="831">
        <v>1191.8499755859375</v>
      </c>
      <c r="J180" s="831">
        <v>140</v>
      </c>
      <c r="K180" s="832">
        <v>166859</v>
      </c>
    </row>
    <row r="181" spans="1:11" ht="14.45" customHeight="1" x14ac:dyDescent="0.2">
      <c r="A181" s="821" t="s">
        <v>587</v>
      </c>
      <c r="B181" s="822" t="s">
        <v>588</v>
      </c>
      <c r="C181" s="825" t="s">
        <v>609</v>
      </c>
      <c r="D181" s="839" t="s">
        <v>610</v>
      </c>
      <c r="E181" s="825" t="s">
        <v>1824</v>
      </c>
      <c r="F181" s="839" t="s">
        <v>1825</v>
      </c>
      <c r="G181" s="825" t="s">
        <v>2101</v>
      </c>
      <c r="H181" s="825" t="s">
        <v>2102</v>
      </c>
      <c r="I181" s="831">
        <v>559.02001953125</v>
      </c>
      <c r="J181" s="831">
        <v>5</v>
      </c>
      <c r="K181" s="832">
        <v>2795.10009765625</v>
      </c>
    </row>
    <row r="182" spans="1:11" ht="14.45" customHeight="1" x14ac:dyDescent="0.2">
      <c r="A182" s="821" t="s">
        <v>587</v>
      </c>
      <c r="B182" s="822" t="s">
        <v>588</v>
      </c>
      <c r="C182" s="825" t="s">
        <v>609</v>
      </c>
      <c r="D182" s="839" t="s">
        <v>610</v>
      </c>
      <c r="E182" s="825" t="s">
        <v>1824</v>
      </c>
      <c r="F182" s="839" t="s">
        <v>1825</v>
      </c>
      <c r="G182" s="825" t="s">
        <v>2103</v>
      </c>
      <c r="H182" s="825" t="s">
        <v>2104</v>
      </c>
      <c r="I182" s="831">
        <v>324.27999877929688</v>
      </c>
      <c r="J182" s="831">
        <v>2</v>
      </c>
      <c r="K182" s="832">
        <v>648.55999755859375</v>
      </c>
    </row>
    <row r="183" spans="1:11" ht="14.45" customHeight="1" x14ac:dyDescent="0.2">
      <c r="A183" s="821" t="s">
        <v>587</v>
      </c>
      <c r="B183" s="822" t="s">
        <v>588</v>
      </c>
      <c r="C183" s="825" t="s">
        <v>609</v>
      </c>
      <c r="D183" s="839" t="s">
        <v>610</v>
      </c>
      <c r="E183" s="825" t="s">
        <v>1824</v>
      </c>
      <c r="F183" s="839" t="s">
        <v>1825</v>
      </c>
      <c r="G183" s="825" t="s">
        <v>2105</v>
      </c>
      <c r="H183" s="825" t="s">
        <v>2106</v>
      </c>
      <c r="I183" s="831">
        <v>27.829999923706055</v>
      </c>
      <c r="J183" s="831">
        <v>20</v>
      </c>
      <c r="K183" s="832">
        <v>556.5999755859375</v>
      </c>
    </row>
    <row r="184" spans="1:11" ht="14.45" customHeight="1" x14ac:dyDescent="0.2">
      <c r="A184" s="821" t="s">
        <v>587</v>
      </c>
      <c r="B184" s="822" t="s">
        <v>588</v>
      </c>
      <c r="C184" s="825" t="s">
        <v>609</v>
      </c>
      <c r="D184" s="839" t="s">
        <v>610</v>
      </c>
      <c r="E184" s="825" t="s">
        <v>1824</v>
      </c>
      <c r="F184" s="839" t="s">
        <v>1825</v>
      </c>
      <c r="G184" s="825" t="s">
        <v>2107</v>
      </c>
      <c r="H184" s="825" t="s">
        <v>2108</v>
      </c>
      <c r="I184" s="831">
        <v>27.829999923706055</v>
      </c>
      <c r="J184" s="831">
        <v>20</v>
      </c>
      <c r="K184" s="832">
        <v>556.5999755859375</v>
      </c>
    </row>
    <row r="185" spans="1:11" ht="14.45" customHeight="1" x14ac:dyDescent="0.2">
      <c r="A185" s="821" t="s">
        <v>587</v>
      </c>
      <c r="B185" s="822" t="s">
        <v>588</v>
      </c>
      <c r="C185" s="825" t="s">
        <v>609</v>
      </c>
      <c r="D185" s="839" t="s">
        <v>610</v>
      </c>
      <c r="E185" s="825" t="s">
        <v>1824</v>
      </c>
      <c r="F185" s="839" t="s">
        <v>1825</v>
      </c>
      <c r="G185" s="825" t="s">
        <v>2109</v>
      </c>
      <c r="H185" s="825" t="s">
        <v>2110</v>
      </c>
      <c r="I185" s="831">
        <v>27.829999923706055</v>
      </c>
      <c r="J185" s="831">
        <v>20</v>
      </c>
      <c r="K185" s="832">
        <v>556.5999755859375</v>
      </c>
    </row>
    <row r="186" spans="1:11" ht="14.45" customHeight="1" x14ac:dyDescent="0.2">
      <c r="A186" s="821" t="s">
        <v>587</v>
      </c>
      <c r="B186" s="822" t="s">
        <v>588</v>
      </c>
      <c r="C186" s="825" t="s">
        <v>609</v>
      </c>
      <c r="D186" s="839" t="s">
        <v>610</v>
      </c>
      <c r="E186" s="825" t="s">
        <v>1824</v>
      </c>
      <c r="F186" s="839" t="s">
        <v>1825</v>
      </c>
      <c r="G186" s="825" t="s">
        <v>2111</v>
      </c>
      <c r="H186" s="825" t="s">
        <v>2112</v>
      </c>
      <c r="I186" s="831">
        <v>31.398889329698349</v>
      </c>
      <c r="J186" s="831">
        <v>800</v>
      </c>
      <c r="K186" s="832">
        <v>25121</v>
      </c>
    </row>
    <row r="187" spans="1:11" ht="14.45" customHeight="1" x14ac:dyDescent="0.2">
      <c r="A187" s="821" t="s">
        <v>587</v>
      </c>
      <c r="B187" s="822" t="s">
        <v>588</v>
      </c>
      <c r="C187" s="825" t="s">
        <v>609</v>
      </c>
      <c r="D187" s="839" t="s">
        <v>610</v>
      </c>
      <c r="E187" s="825" t="s">
        <v>1824</v>
      </c>
      <c r="F187" s="839" t="s">
        <v>1825</v>
      </c>
      <c r="G187" s="825" t="s">
        <v>2113</v>
      </c>
      <c r="H187" s="825" t="s">
        <v>2114</v>
      </c>
      <c r="I187" s="831">
        <v>31.459999084472656</v>
      </c>
      <c r="J187" s="831">
        <v>100</v>
      </c>
      <c r="K187" s="832">
        <v>3146</v>
      </c>
    </row>
    <row r="188" spans="1:11" ht="14.45" customHeight="1" x14ac:dyDescent="0.2">
      <c r="A188" s="821" t="s">
        <v>587</v>
      </c>
      <c r="B188" s="822" t="s">
        <v>588</v>
      </c>
      <c r="C188" s="825" t="s">
        <v>609</v>
      </c>
      <c r="D188" s="839" t="s">
        <v>610</v>
      </c>
      <c r="E188" s="825" t="s">
        <v>1824</v>
      </c>
      <c r="F188" s="839" t="s">
        <v>1825</v>
      </c>
      <c r="G188" s="825" t="s">
        <v>2115</v>
      </c>
      <c r="H188" s="825" t="s">
        <v>2116</v>
      </c>
      <c r="I188" s="831">
        <v>2.880000114440918</v>
      </c>
      <c r="J188" s="831">
        <v>1800</v>
      </c>
      <c r="K188" s="832">
        <v>5183.6401062011719</v>
      </c>
    </row>
    <row r="189" spans="1:11" ht="14.45" customHeight="1" x14ac:dyDescent="0.2">
      <c r="A189" s="821" t="s">
        <v>587</v>
      </c>
      <c r="B189" s="822" t="s">
        <v>588</v>
      </c>
      <c r="C189" s="825" t="s">
        <v>609</v>
      </c>
      <c r="D189" s="839" t="s">
        <v>610</v>
      </c>
      <c r="E189" s="825" t="s">
        <v>1824</v>
      </c>
      <c r="F189" s="839" t="s">
        <v>1825</v>
      </c>
      <c r="G189" s="825" t="s">
        <v>2117</v>
      </c>
      <c r="H189" s="825" t="s">
        <v>2118</v>
      </c>
      <c r="I189" s="831">
        <v>5445</v>
      </c>
      <c r="J189" s="831">
        <v>5</v>
      </c>
      <c r="K189" s="832">
        <v>27225</v>
      </c>
    </row>
    <row r="190" spans="1:11" ht="14.45" customHeight="1" x14ac:dyDescent="0.2">
      <c r="A190" s="821" t="s">
        <v>587</v>
      </c>
      <c r="B190" s="822" t="s">
        <v>588</v>
      </c>
      <c r="C190" s="825" t="s">
        <v>609</v>
      </c>
      <c r="D190" s="839" t="s">
        <v>610</v>
      </c>
      <c r="E190" s="825" t="s">
        <v>1824</v>
      </c>
      <c r="F190" s="839" t="s">
        <v>1825</v>
      </c>
      <c r="G190" s="825" t="s">
        <v>2119</v>
      </c>
      <c r="H190" s="825" t="s">
        <v>2120</v>
      </c>
      <c r="I190" s="831">
        <v>917.469970703125</v>
      </c>
      <c r="J190" s="831">
        <v>25</v>
      </c>
      <c r="K190" s="832">
        <v>22936.75</v>
      </c>
    </row>
    <row r="191" spans="1:11" ht="14.45" customHeight="1" x14ac:dyDescent="0.2">
      <c r="A191" s="821" t="s">
        <v>587</v>
      </c>
      <c r="B191" s="822" t="s">
        <v>588</v>
      </c>
      <c r="C191" s="825" t="s">
        <v>609</v>
      </c>
      <c r="D191" s="839" t="s">
        <v>610</v>
      </c>
      <c r="E191" s="825" t="s">
        <v>1824</v>
      </c>
      <c r="F191" s="839" t="s">
        <v>1825</v>
      </c>
      <c r="G191" s="825" t="s">
        <v>2121</v>
      </c>
      <c r="H191" s="825" t="s">
        <v>2122</v>
      </c>
      <c r="I191" s="831">
        <v>196.02000427246094</v>
      </c>
      <c r="J191" s="831">
        <v>30</v>
      </c>
      <c r="K191" s="832">
        <v>5880.599853515625</v>
      </c>
    </row>
    <row r="192" spans="1:11" ht="14.45" customHeight="1" x14ac:dyDescent="0.2">
      <c r="A192" s="821" t="s">
        <v>587</v>
      </c>
      <c r="B192" s="822" t="s">
        <v>588</v>
      </c>
      <c r="C192" s="825" t="s">
        <v>609</v>
      </c>
      <c r="D192" s="839" t="s">
        <v>610</v>
      </c>
      <c r="E192" s="825" t="s">
        <v>1824</v>
      </c>
      <c r="F192" s="839" t="s">
        <v>1825</v>
      </c>
      <c r="G192" s="825" t="s">
        <v>2123</v>
      </c>
      <c r="H192" s="825" t="s">
        <v>2124</v>
      </c>
      <c r="I192" s="831">
        <v>388.010009765625</v>
      </c>
      <c r="J192" s="831">
        <v>7</v>
      </c>
      <c r="K192" s="832">
        <v>2653.0400390625</v>
      </c>
    </row>
    <row r="193" spans="1:11" ht="14.45" customHeight="1" x14ac:dyDescent="0.2">
      <c r="A193" s="821" t="s">
        <v>587</v>
      </c>
      <c r="B193" s="822" t="s">
        <v>588</v>
      </c>
      <c r="C193" s="825" t="s">
        <v>609</v>
      </c>
      <c r="D193" s="839" t="s">
        <v>610</v>
      </c>
      <c r="E193" s="825" t="s">
        <v>1824</v>
      </c>
      <c r="F193" s="839" t="s">
        <v>1825</v>
      </c>
      <c r="G193" s="825" t="s">
        <v>2125</v>
      </c>
      <c r="H193" s="825" t="s">
        <v>2126</v>
      </c>
      <c r="I193" s="831">
        <v>4.028571605682373</v>
      </c>
      <c r="J193" s="831">
        <v>700</v>
      </c>
      <c r="K193" s="832">
        <v>2820</v>
      </c>
    </row>
    <row r="194" spans="1:11" ht="14.45" customHeight="1" x14ac:dyDescent="0.2">
      <c r="A194" s="821" t="s">
        <v>587</v>
      </c>
      <c r="B194" s="822" t="s">
        <v>588</v>
      </c>
      <c r="C194" s="825" t="s">
        <v>609</v>
      </c>
      <c r="D194" s="839" t="s">
        <v>610</v>
      </c>
      <c r="E194" s="825" t="s">
        <v>1824</v>
      </c>
      <c r="F194" s="839" t="s">
        <v>1825</v>
      </c>
      <c r="G194" s="825" t="s">
        <v>2127</v>
      </c>
      <c r="H194" s="825" t="s">
        <v>2128</v>
      </c>
      <c r="I194" s="831">
        <v>15.729999542236328</v>
      </c>
      <c r="J194" s="831">
        <v>1100</v>
      </c>
      <c r="K194" s="832">
        <v>17303</v>
      </c>
    </row>
    <row r="195" spans="1:11" ht="14.45" customHeight="1" x14ac:dyDescent="0.2">
      <c r="A195" s="821" t="s">
        <v>587</v>
      </c>
      <c r="B195" s="822" t="s">
        <v>588</v>
      </c>
      <c r="C195" s="825" t="s">
        <v>609</v>
      </c>
      <c r="D195" s="839" t="s">
        <v>610</v>
      </c>
      <c r="E195" s="825" t="s">
        <v>1824</v>
      </c>
      <c r="F195" s="839" t="s">
        <v>1825</v>
      </c>
      <c r="G195" s="825" t="s">
        <v>2129</v>
      </c>
      <c r="H195" s="825" t="s">
        <v>2130</v>
      </c>
      <c r="I195" s="831">
        <v>34.650001525878906</v>
      </c>
      <c r="J195" s="831">
        <v>600</v>
      </c>
      <c r="K195" s="832">
        <v>20792.19970703125</v>
      </c>
    </row>
    <row r="196" spans="1:11" ht="14.45" customHeight="1" x14ac:dyDescent="0.2">
      <c r="A196" s="821" t="s">
        <v>587</v>
      </c>
      <c r="B196" s="822" t="s">
        <v>588</v>
      </c>
      <c r="C196" s="825" t="s">
        <v>609</v>
      </c>
      <c r="D196" s="839" t="s">
        <v>610</v>
      </c>
      <c r="E196" s="825" t="s">
        <v>1824</v>
      </c>
      <c r="F196" s="839" t="s">
        <v>1825</v>
      </c>
      <c r="G196" s="825" t="s">
        <v>2131</v>
      </c>
      <c r="H196" s="825" t="s">
        <v>2132</v>
      </c>
      <c r="I196" s="831">
        <v>2.2899999618530273</v>
      </c>
      <c r="J196" s="831">
        <v>10</v>
      </c>
      <c r="K196" s="832">
        <v>22.899999618530273</v>
      </c>
    </row>
    <row r="197" spans="1:11" ht="14.45" customHeight="1" x14ac:dyDescent="0.2">
      <c r="A197" s="821" t="s">
        <v>587</v>
      </c>
      <c r="B197" s="822" t="s">
        <v>588</v>
      </c>
      <c r="C197" s="825" t="s">
        <v>609</v>
      </c>
      <c r="D197" s="839" t="s">
        <v>610</v>
      </c>
      <c r="E197" s="825" t="s">
        <v>1824</v>
      </c>
      <c r="F197" s="839" t="s">
        <v>1825</v>
      </c>
      <c r="G197" s="825" t="s">
        <v>2133</v>
      </c>
      <c r="H197" s="825" t="s">
        <v>2134</v>
      </c>
      <c r="I197" s="831">
        <v>198.69000244140625</v>
      </c>
      <c r="J197" s="831">
        <v>5</v>
      </c>
      <c r="K197" s="832">
        <v>993.45001220703125</v>
      </c>
    </row>
    <row r="198" spans="1:11" ht="14.45" customHeight="1" x14ac:dyDescent="0.2">
      <c r="A198" s="821" t="s">
        <v>587</v>
      </c>
      <c r="B198" s="822" t="s">
        <v>588</v>
      </c>
      <c r="C198" s="825" t="s">
        <v>609</v>
      </c>
      <c r="D198" s="839" t="s">
        <v>610</v>
      </c>
      <c r="E198" s="825" t="s">
        <v>1824</v>
      </c>
      <c r="F198" s="839" t="s">
        <v>1825</v>
      </c>
      <c r="G198" s="825" t="s">
        <v>2135</v>
      </c>
      <c r="H198" s="825" t="s">
        <v>2136</v>
      </c>
      <c r="I198" s="831">
        <v>16.693333307902019</v>
      </c>
      <c r="J198" s="831">
        <v>180</v>
      </c>
      <c r="K198" s="832">
        <v>2918.0799560546875</v>
      </c>
    </row>
    <row r="199" spans="1:11" ht="14.45" customHeight="1" x14ac:dyDescent="0.2">
      <c r="A199" s="821" t="s">
        <v>587</v>
      </c>
      <c r="B199" s="822" t="s">
        <v>588</v>
      </c>
      <c r="C199" s="825" t="s">
        <v>609</v>
      </c>
      <c r="D199" s="839" t="s">
        <v>610</v>
      </c>
      <c r="E199" s="825" t="s">
        <v>1824</v>
      </c>
      <c r="F199" s="839" t="s">
        <v>1825</v>
      </c>
      <c r="G199" s="825" t="s">
        <v>2137</v>
      </c>
      <c r="H199" s="825" t="s">
        <v>2138</v>
      </c>
      <c r="I199" s="831">
        <v>130.197998046875</v>
      </c>
      <c r="J199" s="831">
        <v>50</v>
      </c>
      <c r="K199" s="832">
        <v>6509.7999267578125</v>
      </c>
    </row>
    <row r="200" spans="1:11" ht="14.45" customHeight="1" x14ac:dyDescent="0.2">
      <c r="A200" s="821" t="s">
        <v>587</v>
      </c>
      <c r="B200" s="822" t="s">
        <v>588</v>
      </c>
      <c r="C200" s="825" t="s">
        <v>609</v>
      </c>
      <c r="D200" s="839" t="s">
        <v>610</v>
      </c>
      <c r="E200" s="825" t="s">
        <v>1824</v>
      </c>
      <c r="F200" s="839" t="s">
        <v>1825</v>
      </c>
      <c r="G200" s="825" t="s">
        <v>2139</v>
      </c>
      <c r="H200" s="825" t="s">
        <v>2140</v>
      </c>
      <c r="I200" s="831">
        <v>81.735000610351563</v>
      </c>
      <c r="J200" s="831">
        <v>90</v>
      </c>
      <c r="K200" s="832">
        <v>7356.150146484375</v>
      </c>
    </row>
    <row r="201" spans="1:11" ht="14.45" customHeight="1" x14ac:dyDescent="0.2">
      <c r="A201" s="821" t="s">
        <v>587</v>
      </c>
      <c r="B201" s="822" t="s">
        <v>588</v>
      </c>
      <c r="C201" s="825" t="s">
        <v>609</v>
      </c>
      <c r="D201" s="839" t="s">
        <v>610</v>
      </c>
      <c r="E201" s="825" t="s">
        <v>1824</v>
      </c>
      <c r="F201" s="839" t="s">
        <v>1825</v>
      </c>
      <c r="G201" s="825" t="s">
        <v>2141</v>
      </c>
      <c r="H201" s="825" t="s">
        <v>2142</v>
      </c>
      <c r="I201" s="831">
        <v>80.580001831054688</v>
      </c>
      <c r="J201" s="831">
        <v>20</v>
      </c>
      <c r="K201" s="832">
        <v>1611.5999755859375</v>
      </c>
    </row>
    <row r="202" spans="1:11" ht="14.45" customHeight="1" x14ac:dyDescent="0.2">
      <c r="A202" s="821" t="s">
        <v>587</v>
      </c>
      <c r="B202" s="822" t="s">
        <v>588</v>
      </c>
      <c r="C202" s="825" t="s">
        <v>609</v>
      </c>
      <c r="D202" s="839" t="s">
        <v>610</v>
      </c>
      <c r="E202" s="825" t="s">
        <v>1824</v>
      </c>
      <c r="F202" s="839" t="s">
        <v>1825</v>
      </c>
      <c r="G202" s="825" t="s">
        <v>2143</v>
      </c>
      <c r="H202" s="825" t="s">
        <v>2144</v>
      </c>
      <c r="I202" s="831">
        <v>6.9000000953674316</v>
      </c>
      <c r="J202" s="831">
        <v>6400</v>
      </c>
      <c r="K202" s="832">
        <v>44140.80078125</v>
      </c>
    </row>
    <row r="203" spans="1:11" ht="14.45" customHeight="1" x14ac:dyDescent="0.2">
      <c r="A203" s="821" t="s">
        <v>587</v>
      </c>
      <c r="B203" s="822" t="s">
        <v>588</v>
      </c>
      <c r="C203" s="825" t="s">
        <v>609</v>
      </c>
      <c r="D203" s="839" t="s">
        <v>610</v>
      </c>
      <c r="E203" s="825" t="s">
        <v>1824</v>
      </c>
      <c r="F203" s="839" t="s">
        <v>1825</v>
      </c>
      <c r="G203" s="825" t="s">
        <v>2145</v>
      </c>
      <c r="H203" s="825" t="s">
        <v>2146</v>
      </c>
      <c r="I203" s="831">
        <v>7.869999885559082</v>
      </c>
      <c r="J203" s="831">
        <v>3400</v>
      </c>
      <c r="K203" s="832">
        <v>26746</v>
      </c>
    </row>
    <row r="204" spans="1:11" ht="14.45" customHeight="1" x14ac:dyDescent="0.2">
      <c r="A204" s="821" t="s">
        <v>587</v>
      </c>
      <c r="B204" s="822" t="s">
        <v>588</v>
      </c>
      <c r="C204" s="825" t="s">
        <v>609</v>
      </c>
      <c r="D204" s="839" t="s">
        <v>610</v>
      </c>
      <c r="E204" s="825" t="s">
        <v>1824</v>
      </c>
      <c r="F204" s="839" t="s">
        <v>1825</v>
      </c>
      <c r="G204" s="825" t="s">
        <v>2147</v>
      </c>
      <c r="H204" s="825" t="s">
        <v>2148</v>
      </c>
      <c r="I204" s="831">
        <v>4.7199997901916504</v>
      </c>
      <c r="J204" s="831">
        <v>28400</v>
      </c>
      <c r="K204" s="832">
        <v>134019.60009765625</v>
      </c>
    </row>
    <row r="205" spans="1:11" ht="14.45" customHeight="1" x14ac:dyDescent="0.2">
      <c r="A205" s="821" t="s">
        <v>587</v>
      </c>
      <c r="B205" s="822" t="s">
        <v>588</v>
      </c>
      <c r="C205" s="825" t="s">
        <v>609</v>
      </c>
      <c r="D205" s="839" t="s">
        <v>610</v>
      </c>
      <c r="E205" s="825" t="s">
        <v>1824</v>
      </c>
      <c r="F205" s="839" t="s">
        <v>1825</v>
      </c>
      <c r="G205" s="825" t="s">
        <v>1842</v>
      </c>
      <c r="H205" s="825" t="s">
        <v>1843</v>
      </c>
      <c r="I205" s="831">
        <v>1.809999942779541</v>
      </c>
      <c r="J205" s="831">
        <v>200</v>
      </c>
      <c r="K205" s="832">
        <v>362</v>
      </c>
    </row>
    <row r="206" spans="1:11" ht="14.45" customHeight="1" x14ac:dyDescent="0.2">
      <c r="A206" s="821" t="s">
        <v>587</v>
      </c>
      <c r="B206" s="822" t="s">
        <v>588</v>
      </c>
      <c r="C206" s="825" t="s">
        <v>609</v>
      </c>
      <c r="D206" s="839" t="s">
        <v>610</v>
      </c>
      <c r="E206" s="825" t="s">
        <v>1824</v>
      </c>
      <c r="F206" s="839" t="s">
        <v>1825</v>
      </c>
      <c r="G206" s="825" t="s">
        <v>1844</v>
      </c>
      <c r="H206" s="825" t="s">
        <v>1845</v>
      </c>
      <c r="I206" s="831">
        <v>1.8124999701976776</v>
      </c>
      <c r="J206" s="831">
        <v>1400</v>
      </c>
      <c r="K206" s="832">
        <v>2536</v>
      </c>
    </row>
    <row r="207" spans="1:11" ht="14.45" customHeight="1" x14ac:dyDescent="0.2">
      <c r="A207" s="821" t="s">
        <v>587</v>
      </c>
      <c r="B207" s="822" t="s">
        <v>588</v>
      </c>
      <c r="C207" s="825" t="s">
        <v>609</v>
      </c>
      <c r="D207" s="839" t="s">
        <v>610</v>
      </c>
      <c r="E207" s="825" t="s">
        <v>1824</v>
      </c>
      <c r="F207" s="839" t="s">
        <v>1825</v>
      </c>
      <c r="G207" s="825" t="s">
        <v>2149</v>
      </c>
      <c r="H207" s="825" t="s">
        <v>2150</v>
      </c>
      <c r="I207" s="831">
        <v>33.880001068115234</v>
      </c>
      <c r="J207" s="831">
        <v>400</v>
      </c>
      <c r="K207" s="832">
        <v>13552</v>
      </c>
    </row>
    <row r="208" spans="1:11" ht="14.45" customHeight="1" x14ac:dyDescent="0.2">
      <c r="A208" s="821" t="s">
        <v>587</v>
      </c>
      <c r="B208" s="822" t="s">
        <v>588</v>
      </c>
      <c r="C208" s="825" t="s">
        <v>609</v>
      </c>
      <c r="D208" s="839" t="s">
        <v>610</v>
      </c>
      <c r="E208" s="825" t="s">
        <v>1824</v>
      </c>
      <c r="F208" s="839" t="s">
        <v>1825</v>
      </c>
      <c r="G208" s="825" t="s">
        <v>2151</v>
      </c>
      <c r="H208" s="825" t="s">
        <v>2152</v>
      </c>
      <c r="I208" s="831">
        <v>229.89999389648438</v>
      </c>
      <c r="J208" s="831">
        <v>10</v>
      </c>
      <c r="K208" s="832">
        <v>2299</v>
      </c>
    </row>
    <row r="209" spans="1:11" ht="14.45" customHeight="1" x14ac:dyDescent="0.2">
      <c r="A209" s="821" t="s">
        <v>587</v>
      </c>
      <c r="B209" s="822" t="s">
        <v>588</v>
      </c>
      <c r="C209" s="825" t="s">
        <v>609</v>
      </c>
      <c r="D209" s="839" t="s">
        <v>610</v>
      </c>
      <c r="E209" s="825" t="s">
        <v>1824</v>
      </c>
      <c r="F209" s="839" t="s">
        <v>1825</v>
      </c>
      <c r="G209" s="825" t="s">
        <v>2153</v>
      </c>
      <c r="H209" s="825" t="s">
        <v>2154</v>
      </c>
      <c r="I209" s="831">
        <v>94.860000610351563</v>
      </c>
      <c r="J209" s="831">
        <v>20</v>
      </c>
      <c r="K209" s="832">
        <v>1897.280029296875</v>
      </c>
    </row>
    <row r="210" spans="1:11" ht="14.45" customHeight="1" x14ac:dyDescent="0.2">
      <c r="A210" s="821" t="s">
        <v>587</v>
      </c>
      <c r="B210" s="822" t="s">
        <v>588</v>
      </c>
      <c r="C210" s="825" t="s">
        <v>609</v>
      </c>
      <c r="D210" s="839" t="s">
        <v>610</v>
      </c>
      <c r="E210" s="825" t="s">
        <v>1824</v>
      </c>
      <c r="F210" s="839" t="s">
        <v>1825</v>
      </c>
      <c r="G210" s="825" t="s">
        <v>2155</v>
      </c>
      <c r="H210" s="825" t="s">
        <v>2156</v>
      </c>
      <c r="I210" s="831">
        <v>95.830001831054688</v>
      </c>
      <c r="J210" s="831">
        <v>20</v>
      </c>
      <c r="K210" s="832">
        <v>1916.6400146484375</v>
      </c>
    </row>
    <row r="211" spans="1:11" ht="14.45" customHeight="1" x14ac:dyDescent="0.2">
      <c r="A211" s="821" t="s">
        <v>587</v>
      </c>
      <c r="B211" s="822" t="s">
        <v>588</v>
      </c>
      <c r="C211" s="825" t="s">
        <v>609</v>
      </c>
      <c r="D211" s="839" t="s">
        <v>610</v>
      </c>
      <c r="E211" s="825" t="s">
        <v>1824</v>
      </c>
      <c r="F211" s="839" t="s">
        <v>1825</v>
      </c>
      <c r="G211" s="825" t="s">
        <v>2157</v>
      </c>
      <c r="H211" s="825" t="s">
        <v>2158</v>
      </c>
      <c r="I211" s="831">
        <v>95.830001831054688</v>
      </c>
      <c r="J211" s="831">
        <v>20</v>
      </c>
      <c r="K211" s="832">
        <v>1916.6400146484375</v>
      </c>
    </row>
    <row r="212" spans="1:11" ht="14.45" customHeight="1" x14ac:dyDescent="0.2">
      <c r="A212" s="821" t="s">
        <v>587</v>
      </c>
      <c r="B212" s="822" t="s">
        <v>588</v>
      </c>
      <c r="C212" s="825" t="s">
        <v>609</v>
      </c>
      <c r="D212" s="839" t="s">
        <v>610</v>
      </c>
      <c r="E212" s="825" t="s">
        <v>1824</v>
      </c>
      <c r="F212" s="839" t="s">
        <v>1825</v>
      </c>
      <c r="G212" s="825" t="s">
        <v>2159</v>
      </c>
      <c r="H212" s="825" t="s">
        <v>2160</v>
      </c>
      <c r="I212" s="831">
        <v>95.830001831054688</v>
      </c>
      <c r="J212" s="831">
        <v>20</v>
      </c>
      <c r="K212" s="832">
        <v>1916.6400146484375</v>
      </c>
    </row>
    <row r="213" spans="1:11" ht="14.45" customHeight="1" x14ac:dyDescent="0.2">
      <c r="A213" s="821" t="s">
        <v>587</v>
      </c>
      <c r="B213" s="822" t="s">
        <v>588</v>
      </c>
      <c r="C213" s="825" t="s">
        <v>609</v>
      </c>
      <c r="D213" s="839" t="s">
        <v>610</v>
      </c>
      <c r="E213" s="825" t="s">
        <v>1824</v>
      </c>
      <c r="F213" s="839" t="s">
        <v>1825</v>
      </c>
      <c r="G213" s="825" t="s">
        <v>2161</v>
      </c>
      <c r="H213" s="825" t="s">
        <v>2162</v>
      </c>
      <c r="I213" s="831">
        <v>220.83000183105469</v>
      </c>
      <c r="J213" s="831">
        <v>10</v>
      </c>
      <c r="K213" s="832">
        <v>2208.25</v>
      </c>
    </row>
    <row r="214" spans="1:11" ht="14.45" customHeight="1" x14ac:dyDescent="0.2">
      <c r="A214" s="821" t="s">
        <v>587</v>
      </c>
      <c r="B214" s="822" t="s">
        <v>588</v>
      </c>
      <c r="C214" s="825" t="s">
        <v>609</v>
      </c>
      <c r="D214" s="839" t="s">
        <v>610</v>
      </c>
      <c r="E214" s="825" t="s">
        <v>1824</v>
      </c>
      <c r="F214" s="839" t="s">
        <v>1825</v>
      </c>
      <c r="G214" s="825" t="s">
        <v>2163</v>
      </c>
      <c r="H214" s="825" t="s">
        <v>2164</v>
      </c>
      <c r="I214" s="831">
        <v>712.69000244140625</v>
      </c>
      <c r="J214" s="831">
        <v>40</v>
      </c>
      <c r="K214" s="832">
        <v>28507.599609375</v>
      </c>
    </row>
    <row r="215" spans="1:11" ht="14.45" customHeight="1" x14ac:dyDescent="0.2">
      <c r="A215" s="821" t="s">
        <v>587</v>
      </c>
      <c r="B215" s="822" t="s">
        <v>588</v>
      </c>
      <c r="C215" s="825" t="s">
        <v>609</v>
      </c>
      <c r="D215" s="839" t="s">
        <v>610</v>
      </c>
      <c r="E215" s="825" t="s">
        <v>1824</v>
      </c>
      <c r="F215" s="839" t="s">
        <v>1825</v>
      </c>
      <c r="G215" s="825" t="s">
        <v>2165</v>
      </c>
      <c r="H215" s="825" t="s">
        <v>2166</v>
      </c>
      <c r="I215" s="831">
        <v>712.69000244140625</v>
      </c>
      <c r="J215" s="831">
        <v>75</v>
      </c>
      <c r="K215" s="832">
        <v>53451.749267578125</v>
      </c>
    </row>
    <row r="216" spans="1:11" ht="14.45" customHeight="1" x14ac:dyDescent="0.2">
      <c r="A216" s="821" t="s">
        <v>587</v>
      </c>
      <c r="B216" s="822" t="s">
        <v>588</v>
      </c>
      <c r="C216" s="825" t="s">
        <v>609</v>
      </c>
      <c r="D216" s="839" t="s">
        <v>610</v>
      </c>
      <c r="E216" s="825" t="s">
        <v>1824</v>
      </c>
      <c r="F216" s="839" t="s">
        <v>1825</v>
      </c>
      <c r="G216" s="825" t="s">
        <v>2167</v>
      </c>
      <c r="H216" s="825" t="s">
        <v>2168</v>
      </c>
      <c r="I216" s="831">
        <v>712.69000244140625</v>
      </c>
      <c r="J216" s="831">
        <v>50</v>
      </c>
      <c r="K216" s="832">
        <v>35634.49951171875</v>
      </c>
    </row>
    <row r="217" spans="1:11" ht="14.45" customHeight="1" x14ac:dyDescent="0.2">
      <c r="A217" s="821" t="s">
        <v>587</v>
      </c>
      <c r="B217" s="822" t="s">
        <v>588</v>
      </c>
      <c r="C217" s="825" t="s">
        <v>609</v>
      </c>
      <c r="D217" s="839" t="s">
        <v>610</v>
      </c>
      <c r="E217" s="825" t="s">
        <v>1824</v>
      </c>
      <c r="F217" s="839" t="s">
        <v>1825</v>
      </c>
      <c r="G217" s="825" t="s">
        <v>2169</v>
      </c>
      <c r="H217" s="825" t="s">
        <v>2170</v>
      </c>
      <c r="I217" s="831">
        <v>712.69000244140625</v>
      </c>
      <c r="J217" s="831">
        <v>15</v>
      </c>
      <c r="K217" s="832">
        <v>10690.349853515625</v>
      </c>
    </row>
    <row r="218" spans="1:11" ht="14.45" customHeight="1" x14ac:dyDescent="0.2">
      <c r="A218" s="821" t="s">
        <v>587</v>
      </c>
      <c r="B218" s="822" t="s">
        <v>588</v>
      </c>
      <c r="C218" s="825" t="s">
        <v>609</v>
      </c>
      <c r="D218" s="839" t="s">
        <v>610</v>
      </c>
      <c r="E218" s="825" t="s">
        <v>1824</v>
      </c>
      <c r="F218" s="839" t="s">
        <v>1825</v>
      </c>
      <c r="G218" s="825" t="s">
        <v>1852</v>
      </c>
      <c r="H218" s="825" t="s">
        <v>1853</v>
      </c>
      <c r="I218" s="831">
        <v>11.73555522494846</v>
      </c>
      <c r="J218" s="831">
        <v>700</v>
      </c>
      <c r="K218" s="832">
        <v>8214.5</v>
      </c>
    </row>
    <row r="219" spans="1:11" ht="14.45" customHeight="1" x14ac:dyDescent="0.2">
      <c r="A219" s="821" t="s">
        <v>587</v>
      </c>
      <c r="B219" s="822" t="s">
        <v>588</v>
      </c>
      <c r="C219" s="825" t="s">
        <v>609</v>
      </c>
      <c r="D219" s="839" t="s">
        <v>610</v>
      </c>
      <c r="E219" s="825" t="s">
        <v>1824</v>
      </c>
      <c r="F219" s="839" t="s">
        <v>1825</v>
      </c>
      <c r="G219" s="825" t="s">
        <v>2171</v>
      </c>
      <c r="H219" s="825" t="s">
        <v>2172</v>
      </c>
      <c r="I219" s="831">
        <v>677.5999755859375</v>
      </c>
      <c r="J219" s="831">
        <v>35</v>
      </c>
      <c r="K219" s="832">
        <v>23716</v>
      </c>
    </row>
    <row r="220" spans="1:11" ht="14.45" customHeight="1" x14ac:dyDescent="0.2">
      <c r="A220" s="821" t="s">
        <v>587</v>
      </c>
      <c r="B220" s="822" t="s">
        <v>588</v>
      </c>
      <c r="C220" s="825" t="s">
        <v>609</v>
      </c>
      <c r="D220" s="839" t="s">
        <v>610</v>
      </c>
      <c r="E220" s="825" t="s">
        <v>1824</v>
      </c>
      <c r="F220" s="839" t="s">
        <v>1825</v>
      </c>
      <c r="G220" s="825" t="s">
        <v>2173</v>
      </c>
      <c r="H220" s="825" t="s">
        <v>2174</v>
      </c>
      <c r="I220" s="831">
        <v>677.5999755859375</v>
      </c>
      <c r="J220" s="831">
        <v>50</v>
      </c>
      <c r="K220" s="832">
        <v>33880</v>
      </c>
    </row>
    <row r="221" spans="1:11" ht="14.45" customHeight="1" x14ac:dyDescent="0.2">
      <c r="A221" s="821" t="s">
        <v>587</v>
      </c>
      <c r="B221" s="822" t="s">
        <v>588</v>
      </c>
      <c r="C221" s="825" t="s">
        <v>609</v>
      </c>
      <c r="D221" s="839" t="s">
        <v>610</v>
      </c>
      <c r="E221" s="825" t="s">
        <v>1824</v>
      </c>
      <c r="F221" s="839" t="s">
        <v>1825</v>
      </c>
      <c r="G221" s="825" t="s">
        <v>2175</v>
      </c>
      <c r="H221" s="825" t="s">
        <v>2176</v>
      </c>
      <c r="I221" s="831">
        <v>677.5999755859375</v>
      </c>
      <c r="J221" s="831">
        <v>25</v>
      </c>
      <c r="K221" s="832">
        <v>16940</v>
      </c>
    </row>
    <row r="222" spans="1:11" ht="14.45" customHeight="1" x14ac:dyDescent="0.2">
      <c r="A222" s="821" t="s">
        <v>587</v>
      </c>
      <c r="B222" s="822" t="s">
        <v>588</v>
      </c>
      <c r="C222" s="825" t="s">
        <v>609</v>
      </c>
      <c r="D222" s="839" t="s">
        <v>610</v>
      </c>
      <c r="E222" s="825" t="s">
        <v>1824</v>
      </c>
      <c r="F222" s="839" t="s">
        <v>1825</v>
      </c>
      <c r="G222" s="825" t="s">
        <v>2177</v>
      </c>
      <c r="H222" s="825" t="s">
        <v>2178</v>
      </c>
      <c r="I222" s="831">
        <v>786.5</v>
      </c>
      <c r="J222" s="831">
        <v>10</v>
      </c>
      <c r="K222" s="832">
        <v>7865</v>
      </c>
    </row>
    <row r="223" spans="1:11" ht="14.45" customHeight="1" x14ac:dyDescent="0.2">
      <c r="A223" s="821" t="s">
        <v>587</v>
      </c>
      <c r="B223" s="822" t="s">
        <v>588</v>
      </c>
      <c r="C223" s="825" t="s">
        <v>609</v>
      </c>
      <c r="D223" s="839" t="s">
        <v>610</v>
      </c>
      <c r="E223" s="825" t="s">
        <v>1824</v>
      </c>
      <c r="F223" s="839" t="s">
        <v>1825</v>
      </c>
      <c r="G223" s="825" t="s">
        <v>2179</v>
      </c>
      <c r="H223" s="825" t="s">
        <v>2180</v>
      </c>
      <c r="I223" s="831">
        <v>3.0299999713897705</v>
      </c>
      <c r="J223" s="831">
        <v>200</v>
      </c>
      <c r="K223" s="832">
        <v>605</v>
      </c>
    </row>
    <row r="224" spans="1:11" ht="14.45" customHeight="1" x14ac:dyDescent="0.2">
      <c r="A224" s="821" t="s">
        <v>587</v>
      </c>
      <c r="B224" s="822" t="s">
        <v>588</v>
      </c>
      <c r="C224" s="825" t="s">
        <v>609</v>
      </c>
      <c r="D224" s="839" t="s">
        <v>610</v>
      </c>
      <c r="E224" s="825" t="s">
        <v>1824</v>
      </c>
      <c r="F224" s="839" t="s">
        <v>1825</v>
      </c>
      <c r="G224" s="825" t="s">
        <v>2181</v>
      </c>
      <c r="H224" s="825" t="s">
        <v>2182</v>
      </c>
      <c r="I224" s="831">
        <v>4.8000001907348633</v>
      </c>
      <c r="J224" s="831">
        <v>200</v>
      </c>
      <c r="K224" s="832">
        <v>960.739990234375</v>
      </c>
    </row>
    <row r="225" spans="1:11" ht="14.45" customHeight="1" x14ac:dyDescent="0.2">
      <c r="A225" s="821" t="s">
        <v>587</v>
      </c>
      <c r="B225" s="822" t="s">
        <v>588</v>
      </c>
      <c r="C225" s="825" t="s">
        <v>609</v>
      </c>
      <c r="D225" s="839" t="s">
        <v>610</v>
      </c>
      <c r="E225" s="825" t="s">
        <v>1824</v>
      </c>
      <c r="F225" s="839" t="s">
        <v>1825</v>
      </c>
      <c r="G225" s="825" t="s">
        <v>2183</v>
      </c>
      <c r="H225" s="825" t="s">
        <v>2184</v>
      </c>
      <c r="I225" s="831">
        <v>13.310000419616699</v>
      </c>
      <c r="J225" s="831">
        <v>200</v>
      </c>
      <c r="K225" s="832">
        <v>2662</v>
      </c>
    </row>
    <row r="226" spans="1:11" ht="14.45" customHeight="1" x14ac:dyDescent="0.2">
      <c r="A226" s="821" t="s">
        <v>587</v>
      </c>
      <c r="B226" s="822" t="s">
        <v>588</v>
      </c>
      <c r="C226" s="825" t="s">
        <v>609</v>
      </c>
      <c r="D226" s="839" t="s">
        <v>610</v>
      </c>
      <c r="E226" s="825" t="s">
        <v>1824</v>
      </c>
      <c r="F226" s="839" t="s">
        <v>1825</v>
      </c>
      <c r="G226" s="825" t="s">
        <v>1860</v>
      </c>
      <c r="H226" s="825" t="s">
        <v>1861</v>
      </c>
      <c r="I226" s="831">
        <v>4.8000001907348633</v>
      </c>
      <c r="J226" s="831">
        <v>3900</v>
      </c>
      <c r="K226" s="832">
        <v>18720</v>
      </c>
    </row>
    <row r="227" spans="1:11" ht="14.45" customHeight="1" x14ac:dyDescent="0.2">
      <c r="A227" s="821" t="s">
        <v>587</v>
      </c>
      <c r="B227" s="822" t="s">
        <v>588</v>
      </c>
      <c r="C227" s="825" t="s">
        <v>609</v>
      </c>
      <c r="D227" s="839" t="s">
        <v>610</v>
      </c>
      <c r="E227" s="825" t="s">
        <v>1824</v>
      </c>
      <c r="F227" s="839" t="s">
        <v>1825</v>
      </c>
      <c r="G227" s="825" t="s">
        <v>1862</v>
      </c>
      <c r="H227" s="825" t="s">
        <v>1863</v>
      </c>
      <c r="I227" s="831">
        <v>82.945001220703119</v>
      </c>
      <c r="J227" s="831">
        <v>252</v>
      </c>
      <c r="K227" s="832">
        <v>20996.789794921875</v>
      </c>
    </row>
    <row r="228" spans="1:11" ht="14.45" customHeight="1" x14ac:dyDescent="0.2">
      <c r="A228" s="821" t="s">
        <v>587</v>
      </c>
      <c r="B228" s="822" t="s">
        <v>588</v>
      </c>
      <c r="C228" s="825" t="s">
        <v>609</v>
      </c>
      <c r="D228" s="839" t="s">
        <v>610</v>
      </c>
      <c r="E228" s="825" t="s">
        <v>1824</v>
      </c>
      <c r="F228" s="839" t="s">
        <v>1825</v>
      </c>
      <c r="G228" s="825" t="s">
        <v>2185</v>
      </c>
      <c r="H228" s="825" t="s">
        <v>2186</v>
      </c>
      <c r="I228" s="831">
        <v>32.189998626708984</v>
      </c>
      <c r="J228" s="831">
        <v>50</v>
      </c>
      <c r="K228" s="832">
        <v>1609.300048828125</v>
      </c>
    </row>
    <row r="229" spans="1:11" ht="14.45" customHeight="1" x14ac:dyDescent="0.2">
      <c r="A229" s="821" t="s">
        <v>587</v>
      </c>
      <c r="B229" s="822" t="s">
        <v>588</v>
      </c>
      <c r="C229" s="825" t="s">
        <v>609</v>
      </c>
      <c r="D229" s="839" t="s">
        <v>610</v>
      </c>
      <c r="E229" s="825" t="s">
        <v>1824</v>
      </c>
      <c r="F229" s="839" t="s">
        <v>1825</v>
      </c>
      <c r="G229" s="825" t="s">
        <v>2187</v>
      </c>
      <c r="H229" s="825" t="s">
        <v>2188</v>
      </c>
      <c r="I229" s="831">
        <v>310.97000122070313</v>
      </c>
      <c r="J229" s="831">
        <v>60</v>
      </c>
      <c r="K229" s="832">
        <v>18658.199462890625</v>
      </c>
    </row>
    <row r="230" spans="1:11" ht="14.45" customHeight="1" x14ac:dyDescent="0.2">
      <c r="A230" s="821" t="s">
        <v>587</v>
      </c>
      <c r="B230" s="822" t="s">
        <v>588</v>
      </c>
      <c r="C230" s="825" t="s">
        <v>609</v>
      </c>
      <c r="D230" s="839" t="s">
        <v>610</v>
      </c>
      <c r="E230" s="825" t="s">
        <v>1824</v>
      </c>
      <c r="F230" s="839" t="s">
        <v>1825</v>
      </c>
      <c r="G230" s="825" t="s">
        <v>2187</v>
      </c>
      <c r="H230" s="825" t="s">
        <v>2189</v>
      </c>
      <c r="I230" s="831">
        <v>310.97000122070313</v>
      </c>
      <c r="J230" s="831">
        <v>20</v>
      </c>
      <c r="K230" s="832">
        <v>6219.39990234375</v>
      </c>
    </row>
    <row r="231" spans="1:11" ht="14.45" customHeight="1" x14ac:dyDescent="0.2">
      <c r="A231" s="821" t="s">
        <v>587</v>
      </c>
      <c r="B231" s="822" t="s">
        <v>588</v>
      </c>
      <c r="C231" s="825" t="s">
        <v>609</v>
      </c>
      <c r="D231" s="839" t="s">
        <v>610</v>
      </c>
      <c r="E231" s="825" t="s">
        <v>1824</v>
      </c>
      <c r="F231" s="839" t="s">
        <v>1825</v>
      </c>
      <c r="G231" s="825" t="s">
        <v>2190</v>
      </c>
      <c r="H231" s="825" t="s">
        <v>2191</v>
      </c>
      <c r="I231" s="831">
        <v>2589.39990234375</v>
      </c>
      <c r="J231" s="831">
        <v>3</v>
      </c>
      <c r="K231" s="832">
        <v>7768.2001953125</v>
      </c>
    </row>
    <row r="232" spans="1:11" ht="14.45" customHeight="1" x14ac:dyDescent="0.2">
      <c r="A232" s="821" t="s">
        <v>587</v>
      </c>
      <c r="B232" s="822" t="s">
        <v>588</v>
      </c>
      <c r="C232" s="825" t="s">
        <v>609</v>
      </c>
      <c r="D232" s="839" t="s">
        <v>610</v>
      </c>
      <c r="E232" s="825" t="s">
        <v>1824</v>
      </c>
      <c r="F232" s="839" t="s">
        <v>1825</v>
      </c>
      <c r="G232" s="825" t="s">
        <v>2192</v>
      </c>
      <c r="H232" s="825" t="s">
        <v>2193</v>
      </c>
      <c r="I232" s="831">
        <v>2.6375001072883606</v>
      </c>
      <c r="J232" s="831">
        <v>400</v>
      </c>
      <c r="K232" s="832">
        <v>1054.6799926757813</v>
      </c>
    </row>
    <row r="233" spans="1:11" ht="14.45" customHeight="1" x14ac:dyDescent="0.2">
      <c r="A233" s="821" t="s">
        <v>587</v>
      </c>
      <c r="B233" s="822" t="s">
        <v>588</v>
      </c>
      <c r="C233" s="825" t="s">
        <v>609</v>
      </c>
      <c r="D233" s="839" t="s">
        <v>610</v>
      </c>
      <c r="E233" s="825" t="s">
        <v>1824</v>
      </c>
      <c r="F233" s="839" t="s">
        <v>1825</v>
      </c>
      <c r="G233" s="825" t="s">
        <v>2194</v>
      </c>
      <c r="H233" s="825" t="s">
        <v>2195</v>
      </c>
      <c r="I233" s="831">
        <v>411.39999389648438</v>
      </c>
      <c r="J233" s="831">
        <v>30</v>
      </c>
      <c r="K233" s="832">
        <v>12342</v>
      </c>
    </row>
    <row r="234" spans="1:11" ht="14.45" customHeight="1" x14ac:dyDescent="0.2">
      <c r="A234" s="821" t="s">
        <v>587</v>
      </c>
      <c r="B234" s="822" t="s">
        <v>588</v>
      </c>
      <c r="C234" s="825" t="s">
        <v>609</v>
      </c>
      <c r="D234" s="839" t="s">
        <v>610</v>
      </c>
      <c r="E234" s="825" t="s">
        <v>1824</v>
      </c>
      <c r="F234" s="839" t="s">
        <v>1825</v>
      </c>
      <c r="G234" s="825" t="s">
        <v>1872</v>
      </c>
      <c r="H234" s="825" t="s">
        <v>1873</v>
      </c>
      <c r="I234" s="831">
        <v>9.1999998092651367</v>
      </c>
      <c r="J234" s="831">
        <v>850</v>
      </c>
      <c r="K234" s="832">
        <v>7820</v>
      </c>
    </row>
    <row r="235" spans="1:11" ht="14.45" customHeight="1" x14ac:dyDescent="0.2">
      <c r="A235" s="821" t="s">
        <v>587</v>
      </c>
      <c r="B235" s="822" t="s">
        <v>588</v>
      </c>
      <c r="C235" s="825" t="s">
        <v>609</v>
      </c>
      <c r="D235" s="839" t="s">
        <v>610</v>
      </c>
      <c r="E235" s="825" t="s">
        <v>1824</v>
      </c>
      <c r="F235" s="839" t="s">
        <v>1825</v>
      </c>
      <c r="G235" s="825" t="s">
        <v>2196</v>
      </c>
      <c r="H235" s="825" t="s">
        <v>2197</v>
      </c>
      <c r="I235" s="831">
        <v>58.080001831054688</v>
      </c>
      <c r="J235" s="831">
        <v>375</v>
      </c>
      <c r="K235" s="832">
        <v>21780</v>
      </c>
    </row>
    <row r="236" spans="1:11" ht="14.45" customHeight="1" x14ac:dyDescent="0.2">
      <c r="A236" s="821" t="s">
        <v>587</v>
      </c>
      <c r="B236" s="822" t="s">
        <v>588</v>
      </c>
      <c r="C236" s="825" t="s">
        <v>609</v>
      </c>
      <c r="D236" s="839" t="s">
        <v>610</v>
      </c>
      <c r="E236" s="825" t="s">
        <v>1824</v>
      </c>
      <c r="F236" s="839" t="s">
        <v>1825</v>
      </c>
      <c r="G236" s="825" t="s">
        <v>2198</v>
      </c>
      <c r="H236" s="825" t="s">
        <v>2199</v>
      </c>
      <c r="I236" s="831">
        <v>58.369998931884766</v>
      </c>
      <c r="J236" s="831">
        <v>100</v>
      </c>
      <c r="K236" s="832">
        <v>5837</v>
      </c>
    </row>
    <row r="237" spans="1:11" ht="14.45" customHeight="1" x14ac:dyDescent="0.2">
      <c r="A237" s="821" t="s">
        <v>587</v>
      </c>
      <c r="B237" s="822" t="s">
        <v>588</v>
      </c>
      <c r="C237" s="825" t="s">
        <v>609</v>
      </c>
      <c r="D237" s="839" t="s">
        <v>610</v>
      </c>
      <c r="E237" s="825" t="s">
        <v>1824</v>
      </c>
      <c r="F237" s="839" t="s">
        <v>1825</v>
      </c>
      <c r="G237" s="825" t="s">
        <v>2200</v>
      </c>
      <c r="H237" s="825" t="s">
        <v>2201</v>
      </c>
      <c r="I237" s="831">
        <v>114.83000183105469</v>
      </c>
      <c r="J237" s="831">
        <v>20</v>
      </c>
      <c r="K237" s="832">
        <v>2296.580078125</v>
      </c>
    </row>
    <row r="238" spans="1:11" ht="14.45" customHeight="1" x14ac:dyDescent="0.2">
      <c r="A238" s="821" t="s">
        <v>587</v>
      </c>
      <c r="B238" s="822" t="s">
        <v>588</v>
      </c>
      <c r="C238" s="825" t="s">
        <v>609</v>
      </c>
      <c r="D238" s="839" t="s">
        <v>610</v>
      </c>
      <c r="E238" s="825" t="s">
        <v>1824</v>
      </c>
      <c r="F238" s="839" t="s">
        <v>1825</v>
      </c>
      <c r="G238" s="825" t="s">
        <v>2202</v>
      </c>
      <c r="H238" s="825" t="s">
        <v>2203</v>
      </c>
      <c r="I238" s="831">
        <v>17.345714569091797</v>
      </c>
      <c r="J238" s="831">
        <v>160</v>
      </c>
      <c r="K238" s="832">
        <v>2761.7000122070313</v>
      </c>
    </row>
    <row r="239" spans="1:11" ht="14.45" customHeight="1" x14ac:dyDescent="0.2">
      <c r="A239" s="821" t="s">
        <v>587</v>
      </c>
      <c r="B239" s="822" t="s">
        <v>588</v>
      </c>
      <c r="C239" s="825" t="s">
        <v>609</v>
      </c>
      <c r="D239" s="839" t="s">
        <v>610</v>
      </c>
      <c r="E239" s="825" t="s">
        <v>1824</v>
      </c>
      <c r="F239" s="839" t="s">
        <v>1825</v>
      </c>
      <c r="G239" s="825" t="s">
        <v>2204</v>
      </c>
      <c r="H239" s="825" t="s">
        <v>2205</v>
      </c>
      <c r="I239" s="831">
        <v>172.5</v>
      </c>
      <c r="J239" s="831">
        <v>5</v>
      </c>
      <c r="K239" s="832">
        <v>862.5</v>
      </c>
    </row>
    <row r="240" spans="1:11" ht="14.45" customHeight="1" x14ac:dyDescent="0.2">
      <c r="A240" s="821" t="s">
        <v>587</v>
      </c>
      <c r="B240" s="822" t="s">
        <v>588</v>
      </c>
      <c r="C240" s="825" t="s">
        <v>609</v>
      </c>
      <c r="D240" s="839" t="s">
        <v>610</v>
      </c>
      <c r="E240" s="825" t="s">
        <v>1824</v>
      </c>
      <c r="F240" s="839" t="s">
        <v>1825</v>
      </c>
      <c r="G240" s="825" t="s">
        <v>2206</v>
      </c>
      <c r="H240" s="825" t="s">
        <v>2207</v>
      </c>
      <c r="I240" s="831">
        <v>3.1066665649414063</v>
      </c>
      <c r="J240" s="831">
        <v>500</v>
      </c>
      <c r="K240" s="832">
        <v>1554</v>
      </c>
    </row>
    <row r="241" spans="1:11" ht="14.45" customHeight="1" x14ac:dyDescent="0.2">
      <c r="A241" s="821" t="s">
        <v>587</v>
      </c>
      <c r="B241" s="822" t="s">
        <v>588</v>
      </c>
      <c r="C241" s="825" t="s">
        <v>609</v>
      </c>
      <c r="D241" s="839" t="s">
        <v>610</v>
      </c>
      <c r="E241" s="825" t="s">
        <v>1824</v>
      </c>
      <c r="F241" s="839" t="s">
        <v>1825</v>
      </c>
      <c r="G241" s="825" t="s">
        <v>2208</v>
      </c>
      <c r="H241" s="825" t="s">
        <v>2209</v>
      </c>
      <c r="I241" s="831">
        <v>255.30999755859375</v>
      </c>
      <c r="J241" s="831">
        <v>42</v>
      </c>
      <c r="K241" s="832">
        <v>10723.019897460938</v>
      </c>
    </row>
    <row r="242" spans="1:11" ht="14.45" customHeight="1" x14ac:dyDescent="0.2">
      <c r="A242" s="821" t="s">
        <v>587</v>
      </c>
      <c r="B242" s="822" t="s">
        <v>588</v>
      </c>
      <c r="C242" s="825" t="s">
        <v>609</v>
      </c>
      <c r="D242" s="839" t="s">
        <v>610</v>
      </c>
      <c r="E242" s="825" t="s">
        <v>1824</v>
      </c>
      <c r="F242" s="839" t="s">
        <v>1825</v>
      </c>
      <c r="G242" s="825" t="s">
        <v>2210</v>
      </c>
      <c r="H242" s="825" t="s">
        <v>2211</v>
      </c>
      <c r="I242" s="831">
        <v>2989.909912109375</v>
      </c>
      <c r="J242" s="831">
        <v>2</v>
      </c>
      <c r="K242" s="832">
        <v>5979.81982421875</v>
      </c>
    </row>
    <row r="243" spans="1:11" ht="14.45" customHeight="1" x14ac:dyDescent="0.2">
      <c r="A243" s="821" t="s">
        <v>587</v>
      </c>
      <c r="B243" s="822" t="s">
        <v>588</v>
      </c>
      <c r="C243" s="825" t="s">
        <v>609</v>
      </c>
      <c r="D243" s="839" t="s">
        <v>610</v>
      </c>
      <c r="E243" s="825" t="s">
        <v>1824</v>
      </c>
      <c r="F243" s="839" t="s">
        <v>1825</v>
      </c>
      <c r="G243" s="825" t="s">
        <v>2212</v>
      </c>
      <c r="H243" s="825" t="s">
        <v>2213</v>
      </c>
      <c r="I243" s="831">
        <v>9.630000114440918</v>
      </c>
      <c r="J243" s="831">
        <v>80</v>
      </c>
      <c r="K243" s="832">
        <v>869.22000122070313</v>
      </c>
    </row>
    <row r="244" spans="1:11" ht="14.45" customHeight="1" x14ac:dyDescent="0.2">
      <c r="A244" s="821" t="s">
        <v>587</v>
      </c>
      <c r="B244" s="822" t="s">
        <v>588</v>
      </c>
      <c r="C244" s="825" t="s">
        <v>609</v>
      </c>
      <c r="D244" s="839" t="s">
        <v>610</v>
      </c>
      <c r="E244" s="825" t="s">
        <v>1824</v>
      </c>
      <c r="F244" s="839" t="s">
        <v>1825</v>
      </c>
      <c r="G244" s="825" t="s">
        <v>2214</v>
      </c>
      <c r="H244" s="825" t="s">
        <v>2215</v>
      </c>
      <c r="I244" s="831">
        <v>411.39999389648438</v>
      </c>
      <c r="J244" s="831">
        <v>50</v>
      </c>
      <c r="K244" s="832">
        <v>20570</v>
      </c>
    </row>
    <row r="245" spans="1:11" ht="14.45" customHeight="1" x14ac:dyDescent="0.2">
      <c r="A245" s="821" t="s">
        <v>587</v>
      </c>
      <c r="B245" s="822" t="s">
        <v>588</v>
      </c>
      <c r="C245" s="825" t="s">
        <v>609</v>
      </c>
      <c r="D245" s="839" t="s">
        <v>610</v>
      </c>
      <c r="E245" s="825" t="s">
        <v>1824</v>
      </c>
      <c r="F245" s="839" t="s">
        <v>1825</v>
      </c>
      <c r="G245" s="825" t="s">
        <v>2216</v>
      </c>
      <c r="H245" s="825" t="s">
        <v>2217</v>
      </c>
      <c r="I245" s="831">
        <v>2407.89990234375</v>
      </c>
      <c r="J245" s="831">
        <v>10</v>
      </c>
      <c r="K245" s="832">
        <v>24079</v>
      </c>
    </row>
    <row r="246" spans="1:11" ht="14.45" customHeight="1" x14ac:dyDescent="0.2">
      <c r="A246" s="821" t="s">
        <v>587</v>
      </c>
      <c r="B246" s="822" t="s">
        <v>588</v>
      </c>
      <c r="C246" s="825" t="s">
        <v>609</v>
      </c>
      <c r="D246" s="839" t="s">
        <v>610</v>
      </c>
      <c r="E246" s="825" t="s">
        <v>1824</v>
      </c>
      <c r="F246" s="839" t="s">
        <v>1825</v>
      </c>
      <c r="G246" s="825" t="s">
        <v>2218</v>
      </c>
      <c r="H246" s="825" t="s">
        <v>2219</v>
      </c>
      <c r="I246" s="831">
        <v>830</v>
      </c>
      <c r="J246" s="831">
        <v>10</v>
      </c>
      <c r="K246" s="832">
        <v>8300.01953125</v>
      </c>
    </row>
    <row r="247" spans="1:11" ht="14.45" customHeight="1" x14ac:dyDescent="0.2">
      <c r="A247" s="821" t="s">
        <v>587</v>
      </c>
      <c r="B247" s="822" t="s">
        <v>588</v>
      </c>
      <c r="C247" s="825" t="s">
        <v>609</v>
      </c>
      <c r="D247" s="839" t="s">
        <v>610</v>
      </c>
      <c r="E247" s="825" t="s">
        <v>1824</v>
      </c>
      <c r="F247" s="839" t="s">
        <v>1825</v>
      </c>
      <c r="G247" s="825" t="s">
        <v>2220</v>
      </c>
      <c r="H247" s="825" t="s">
        <v>2221</v>
      </c>
      <c r="I247" s="831">
        <v>14.149999936421713</v>
      </c>
      <c r="J247" s="831">
        <v>30</v>
      </c>
      <c r="K247" s="832">
        <v>424.52999877929688</v>
      </c>
    </row>
    <row r="248" spans="1:11" ht="14.45" customHeight="1" x14ac:dyDescent="0.2">
      <c r="A248" s="821" t="s">
        <v>587</v>
      </c>
      <c r="B248" s="822" t="s">
        <v>588</v>
      </c>
      <c r="C248" s="825" t="s">
        <v>609</v>
      </c>
      <c r="D248" s="839" t="s">
        <v>610</v>
      </c>
      <c r="E248" s="825" t="s">
        <v>1824</v>
      </c>
      <c r="F248" s="839" t="s">
        <v>1825</v>
      </c>
      <c r="G248" s="825" t="s">
        <v>2222</v>
      </c>
      <c r="H248" s="825" t="s">
        <v>2223</v>
      </c>
      <c r="I248" s="831">
        <v>20.700000762939453</v>
      </c>
      <c r="J248" s="831">
        <v>150</v>
      </c>
      <c r="K248" s="832">
        <v>3105</v>
      </c>
    </row>
    <row r="249" spans="1:11" ht="14.45" customHeight="1" x14ac:dyDescent="0.2">
      <c r="A249" s="821" t="s">
        <v>587</v>
      </c>
      <c r="B249" s="822" t="s">
        <v>588</v>
      </c>
      <c r="C249" s="825" t="s">
        <v>609</v>
      </c>
      <c r="D249" s="839" t="s">
        <v>610</v>
      </c>
      <c r="E249" s="825" t="s">
        <v>1824</v>
      </c>
      <c r="F249" s="839" t="s">
        <v>1825</v>
      </c>
      <c r="G249" s="825" t="s">
        <v>2224</v>
      </c>
      <c r="H249" s="825" t="s">
        <v>2225</v>
      </c>
      <c r="I249" s="831">
        <v>20.700000762939453</v>
      </c>
      <c r="J249" s="831">
        <v>700</v>
      </c>
      <c r="K249" s="832">
        <v>14490</v>
      </c>
    </row>
    <row r="250" spans="1:11" ht="14.45" customHeight="1" x14ac:dyDescent="0.2">
      <c r="A250" s="821" t="s">
        <v>587</v>
      </c>
      <c r="B250" s="822" t="s">
        <v>588</v>
      </c>
      <c r="C250" s="825" t="s">
        <v>609</v>
      </c>
      <c r="D250" s="839" t="s">
        <v>610</v>
      </c>
      <c r="E250" s="825" t="s">
        <v>1824</v>
      </c>
      <c r="F250" s="839" t="s">
        <v>1825</v>
      </c>
      <c r="G250" s="825" t="s">
        <v>2226</v>
      </c>
      <c r="H250" s="825" t="s">
        <v>2227</v>
      </c>
      <c r="I250" s="831">
        <v>20.700000762939453</v>
      </c>
      <c r="J250" s="831">
        <v>100</v>
      </c>
      <c r="K250" s="832">
        <v>2070</v>
      </c>
    </row>
    <row r="251" spans="1:11" ht="14.45" customHeight="1" x14ac:dyDescent="0.2">
      <c r="A251" s="821" t="s">
        <v>587</v>
      </c>
      <c r="B251" s="822" t="s">
        <v>588</v>
      </c>
      <c r="C251" s="825" t="s">
        <v>609</v>
      </c>
      <c r="D251" s="839" t="s">
        <v>610</v>
      </c>
      <c r="E251" s="825" t="s">
        <v>1824</v>
      </c>
      <c r="F251" s="839" t="s">
        <v>1825</v>
      </c>
      <c r="G251" s="825" t="s">
        <v>2228</v>
      </c>
      <c r="H251" s="825" t="s">
        <v>2229</v>
      </c>
      <c r="I251" s="831">
        <v>16.456666310628254</v>
      </c>
      <c r="J251" s="831">
        <v>71</v>
      </c>
      <c r="K251" s="832">
        <v>1168.5000152587891</v>
      </c>
    </row>
    <row r="252" spans="1:11" ht="14.45" customHeight="1" x14ac:dyDescent="0.2">
      <c r="A252" s="821" t="s">
        <v>587</v>
      </c>
      <c r="B252" s="822" t="s">
        <v>588</v>
      </c>
      <c r="C252" s="825" t="s">
        <v>609</v>
      </c>
      <c r="D252" s="839" t="s">
        <v>610</v>
      </c>
      <c r="E252" s="825" t="s">
        <v>1824</v>
      </c>
      <c r="F252" s="839" t="s">
        <v>1825</v>
      </c>
      <c r="G252" s="825" t="s">
        <v>2230</v>
      </c>
      <c r="H252" s="825" t="s">
        <v>2231</v>
      </c>
      <c r="I252" s="831">
        <v>20.840000152587891</v>
      </c>
      <c r="J252" s="831">
        <v>100</v>
      </c>
      <c r="K252" s="832">
        <v>2083.6201171875</v>
      </c>
    </row>
    <row r="253" spans="1:11" ht="14.45" customHeight="1" x14ac:dyDescent="0.2">
      <c r="A253" s="821" t="s">
        <v>587</v>
      </c>
      <c r="B253" s="822" t="s">
        <v>588</v>
      </c>
      <c r="C253" s="825" t="s">
        <v>609</v>
      </c>
      <c r="D253" s="839" t="s">
        <v>610</v>
      </c>
      <c r="E253" s="825" t="s">
        <v>1824</v>
      </c>
      <c r="F253" s="839" t="s">
        <v>1825</v>
      </c>
      <c r="G253" s="825" t="s">
        <v>2232</v>
      </c>
      <c r="H253" s="825" t="s">
        <v>2233</v>
      </c>
      <c r="I253" s="831">
        <v>6.0500001907348633</v>
      </c>
      <c r="J253" s="831">
        <v>30</v>
      </c>
      <c r="K253" s="832">
        <v>181.5</v>
      </c>
    </row>
    <row r="254" spans="1:11" ht="14.45" customHeight="1" x14ac:dyDescent="0.2">
      <c r="A254" s="821" t="s">
        <v>587</v>
      </c>
      <c r="B254" s="822" t="s">
        <v>588</v>
      </c>
      <c r="C254" s="825" t="s">
        <v>609</v>
      </c>
      <c r="D254" s="839" t="s">
        <v>610</v>
      </c>
      <c r="E254" s="825" t="s">
        <v>1824</v>
      </c>
      <c r="F254" s="839" t="s">
        <v>1825</v>
      </c>
      <c r="G254" s="825" t="s">
        <v>2133</v>
      </c>
      <c r="H254" s="825" t="s">
        <v>2234</v>
      </c>
      <c r="I254" s="831">
        <v>198.69000244140625</v>
      </c>
      <c r="J254" s="831">
        <v>1</v>
      </c>
      <c r="K254" s="832">
        <v>198.69000244140625</v>
      </c>
    </row>
    <row r="255" spans="1:11" ht="14.45" customHeight="1" x14ac:dyDescent="0.2">
      <c r="A255" s="821" t="s">
        <v>587</v>
      </c>
      <c r="B255" s="822" t="s">
        <v>588</v>
      </c>
      <c r="C255" s="825" t="s">
        <v>609</v>
      </c>
      <c r="D255" s="839" t="s">
        <v>610</v>
      </c>
      <c r="E255" s="825" t="s">
        <v>1824</v>
      </c>
      <c r="F255" s="839" t="s">
        <v>1825</v>
      </c>
      <c r="G255" s="825" t="s">
        <v>2235</v>
      </c>
      <c r="H255" s="825" t="s">
        <v>2236</v>
      </c>
      <c r="I255" s="831">
        <v>0.80000001192092896</v>
      </c>
      <c r="J255" s="831">
        <v>500</v>
      </c>
      <c r="K255" s="832">
        <v>400</v>
      </c>
    </row>
    <row r="256" spans="1:11" ht="14.45" customHeight="1" x14ac:dyDescent="0.2">
      <c r="A256" s="821" t="s">
        <v>587</v>
      </c>
      <c r="B256" s="822" t="s">
        <v>588</v>
      </c>
      <c r="C256" s="825" t="s">
        <v>609</v>
      </c>
      <c r="D256" s="839" t="s">
        <v>610</v>
      </c>
      <c r="E256" s="825" t="s">
        <v>1824</v>
      </c>
      <c r="F256" s="839" t="s">
        <v>1825</v>
      </c>
      <c r="G256" s="825" t="s">
        <v>1881</v>
      </c>
      <c r="H256" s="825" t="s">
        <v>1882</v>
      </c>
      <c r="I256" s="831">
        <v>0.8216666579246521</v>
      </c>
      <c r="J256" s="831">
        <v>2500</v>
      </c>
      <c r="K256" s="832">
        <v>2055</v>
      </c>
    </row>
    <row r="257" spans="1:11" ht="14.45" customHeight="1" x14ac:dyDescent="0.2">
      <c r="A257" s="821" t="s">
        <v>587</v>
      </c>
      <c r="B257" s="822" t="s">
        <v>588</v>
      </c>
      <c r="C257" s="825" t="s">
        <v>609</v>
      </c>
      <c r="D257" s="839" t="s">
        <v>610</v>
      </c>
      <c r="E257" s="825" t="s">
        <v>1824</v>
      </c>
      <c r="F257" s="839" t="s">
        <v>1825</v>
      </c>
      <c r="G257" s="825" t="s">
        <v>1881</v>
      </c>
      <c r="H257" s="825" t="s">
        <v>1883</v>
      </c>
      <c r="I257" s="831">
        <v>0.82999998331069946</v>
      </c>
      <c r="J257" s="831">
        <v>600</v>
      </c>
      <c r="K257" s="832">
        <v>498</v>
      </c>
    </row>
    <row r="258" spans="1:11" ht="14.45" customHeight="1" x14ac:dyDescent="0.2">
      <c r="A258" s="821" t="s">
        <v>587</v>
      </c>
      <c r="B258" s="822" t="s">
        <v>588</v>
      </c>
      <c r="C258" s="825" t="s">
        <v>609</v>
      </c>
      <c r="D258" s="839" t="s">
        <v>610</v>
      </c>
      <c r="E258" s="825" t="s">
        <v>1824</v>
      </c>
      <c r="F258" s="839" t="s">
        <v>1825</v>
      </c>
      <c r="G258" s="825" t="s">
        <v>1884</v>
      </c>
      <c r="H258" s="825" t="s">
        <v>1885</v>
      </c>
      <c r="I258" s="831">
        <v>0.43833333253860474</v>
      </c>
      <c r="J258" s="831">
        <v>4700</v>
      </c>
      <c r="K258" s="832">
        <v>2064</v>
      </c>
    </row>
    <row r="259" spans="1:11" ht="14.45" customHeight="1" x14ac:dyDescent="0.2">
      <c r="A259" s="821" t="s">
        <v>587</v>
      </c>
      <c r="B259" s="822" t="s">
        <v>588</v>
      </c>
      <c r="C259" s="825" t="s">
        <v>609</v>
      </c>
      <c r="D259" s="839" t="s">
        <v>610</v>
      </c>
      <c r="E259" s="825" t="s">
        <v>1824</v>
      </c>
      <c r="F259" s="839" t="s">
        <v>1825</v>
      </c>
      <c r="G259" s="825" t="s">
        <v>1884</v>
      </c>
      <c r="H259" s="825" t="s">
        <v>2237</v>
      </c>
      <c r="I259" s="831">
        <v>0.43500000238418579</v>
      </c>
      <c r="J259" s="831">
        <v>1200</v>
      </c>
      <c r="K259" s="832">
        <v>526</v>
      </c>
    </row>
    <row r="260" spans="1:11" ht="14.45" customHeight="1" x14ac:dyDescent="0.2">
      <c r="A260" s="821" t="s">
        <v>587</v>
      </c>
      <c r="B260" s="822" t="s">
        <v>588</v>
      </c>
      <c r="C260" s="825" t="s">
        <v>609</v>
      </c>
      <c r="D260" s="839" t="s">
        <v>610</v>
      </c>
      <c r="E260" s="825" t="s">
        <v>1824</v>
      </c>
      <c r="F260" s="839" t="s">
        <v>1825</v>
      </c>
      <c r="G260" s="825" t="s">
        <v>1886</v>
      </c>
      <c r="H260" s="825" t="s">
        <v>1887</v>
      </c>
      <c r="I260" s="831">
        <v>1.1499999761581421</v>
      </c>
      <c r="J260" s="831">
        <v>1440</v>
      </c>
      <c r="K260" s="832">
        <v>1656</v>
      </c>
    </row>
    <row r="261" spans="1:11" ht="14.45" customHeight="1" x14ac:dyDescent="0.2">
      <c r="A261" s="821" t="s">
        <v>587</v>
      </c>
      <c r="B261" s="822" t="s">
        <v>588</v>
      </c>
      <c r="C261" s="825" t="s">
        <v>609</v>
      </c>
      <c r="D261" s="839" t="s">
        <v>610</v>
      </c>
      <c r="E261" s="825" t="s">
        <v>1824</v>
      </c>
      <c r="F261" s="839" t="s">
        <v>1825</v>
      </c>
      <c r="G261" s="825" t="s">
        <v>2238</v>
      </c>
      <c r="H261" s="825" t="s">
        <v>2239</v>
      </c>
      <c r="I261" s="831">
        <v>1.1349999904632568</v>
      </c>
      <c r="J261" s="831">
        <v>1260</v>
      </c>
      <c r="K261" s="832">
        <v>1433.4000244140625</v>
      </c>
    </row>
    <row r="262" spans="1:11" ht="14.45" customHeight="1" x14ac:dyDescent="0.2">
      <c r="A262" s="821" t="s">
        <v>587</v>
      </c>
      <c r="B262" s="822" t="s">
        <v>588</v>
      </c>
      <c r="C262" s="825" t="s">
        <v>609</v>
      </c>
      <c r="D262" s="839" t="s">
        <v>610</v>
      </c>
      <c r="E262" s="825" t="s">
        <v>1824</v>
      </c>
      <c r="F262" s="839" t="s">
        <v>1825</v>
      </c>
      <c r="G262" s="825" t="s">
        <v>1888</v>
      </c>
      <c r="H262" s="825" t="s">
        <v>1889</v>
      </c>
      <c r="I262" s="831">
        <v>1.9827272241765803</v>
      </c>
      <c r="J262" s="831">
        <v>15500</v>
      </c>
      <c r="K262" s="832">
        <v>30623.670211791992</v>
      </c>
    </row>
    <row r="263" spans="1:11" ht="14.45" customHeight="1" x14ac:dyDescent="0.2">
      <c r="A263" s="821" t="s">
        <v>587</v>
      </c>
      <c r="B263" s="822" t="s">
        <v>588</v>
      </c>
      <c r="C263" s="825" t="s">
        <v>609</v>
      </c>
      <c r="D263" s="839" t="s">
        <v>610</v>
      </c>
      <c r="E263" s="825" t="s">
        <v>1824</v>
      </c>
      <c r="F263" s="839" t="s">
        <v>1825</v>
      </c>
      <c r="G263" s="825" t="s">
        <v>2240</v>
      </c>
      <c r="H263" s="825" t="s">
        <v>2241</v>
      </c>
      <c r="I263" s="831">
        <v>0.56999999284744263</v>
      </c>
      <c r="J263" s="831">
        <v>1100</v>
      </c>
      <c r="K263" s="832">
        <v>627</v>
      </c>
    </row>
    <row r="264" spans="1:11" ht="14.45" customHeight="1" x14ac:dyDescent="0.2">
      <c r="A264" s="821" t="s">
        <v>587</v>
      </c>
      <c r="B264" s="822" t="s">
        <v>588</v>
      </c>
      <c r="C264" s="825" t="s">
        <v>609</v>
      </c>
      <c r="D264" s="839" t="s">
        <v>610</v>
      </c>
      <c r="E264" s="825" t="s">
        <v>1824</v>
      </c>
      <c r="F264" s="839" t="s">
        <v>1825</v>
      </c>
      <c r="G264" s="825" t="s">
        <v>1890</v>
      </c>
      <c r="H264" s="825" t="s">
        <v>1891</v>
      </c>
      <c r="I264" s="831">
        <v>0.57999998331069946</v>
      </c>
      <c r="J264" s="831">
        <v>3400</v>
      </c>
      <c r="K264" s="832">
        <v>1972</v>
      </c>
    </row>
    <row r="265" spans="1:11" ht="14.45" customHeight="1" x14ac:dyDescent="0.2">
      <c r="A265" s="821" t="s">
        <v>587</v>
      </c>
      <c r="B265" s="822" t="s">
        <v>588</v>
      </c>
      <c r="C265" s="825" t="s">
        <v>609</v>
      </c>
      <c r="D265" s="839" t="s">
        <v>610</v>
      </c>
      <c r="E265" s="825" t="s">
        <v>1824</v>
      </c>
      <c r="F265" s="839" t="s">
        <v>1825</v>
      </c>
      <c r="G265" s="825" t="s">
        <v>1890</v>
      </c>
      <c r="H265" s="825" t="s">
        <v>1892</v>
      </c>
      <c r="I265" s="831">
        <v>0.57999998331069946</v>
      </c>
      <c r="J265" s="831">
        <v>300</v>
      </c>
      <c r="K265" s="832">
        <v>174</v>
      </c>
    </row>
    <row r="266" spans="1:11" ht="14.45" customHeight="1" x14ac:dyDescent="0.2">
      <c r="A266" s="821" t="s">
        <v>587</v>
      </c>
      <c r="B266" s="822" t="s">
        <v>588</v>
      </c>
      <c r="C266" s="825" t="s">
        <v>609</v>
      </c>
      <c r="D266" s="839" t="s">
        <v>610</v>
      </c>
      <c r="E266" s="825" t="s">
        <v>1824</v>
      </c>
      <c r="F266" s="839" t="s">
        <v>1825</v>
      </c>
      <c r="G266" s="825" t="s">
        <v>1893</v>
      </c>
      <c r="H266" s="825" t="s">
        <v>1894</v>
      </c>
      <c r="I266" s="831">
        <v>2.119999885559082</v>
      </c>
      <c r="J266" s="831">
        <v>1100</v>
      </c>
      <c r="K266" s="832">
        <v>2332</v>
      </c>
    </row>
    <row r="267" spans="1:11" ht="14.45" customHeight="1" x14ac:dyDescent="0.2">
      <c r="A267" s="821" t="s">
        <v>587</v>
      </c>
      <c r="B267" s="822" t="s">
        <v>588</v>
      </c>
      <c r="C267" s="825" t="s">
        <v>609</v>
      </c>
      <c r="D267" s="839" t="s">
        <v>610</v>
      </c>
      <c r="E267" s="825" t="s">
        <v>1824</v>
      </c>
      <c r="F267" s="839" t="s">
        <v>1825</v>
      </c>
      <c r="G267" s="825" t="s">
        <v>2242</v>
      </c>
      <c r="H267" s="825" t="s">
        <v>2243</v>
      </c>
      <c r="I267" s="831">
        <v>3.3299999237060547</v>
      </c>
      <c r="J267" s="831">
        <v>300</v>
      </c>
      <c r="K267" s="832">
        <v>999</v>
      </c>
    </row>
    <row r="268" spans="1:11" ht="14.45" customHeight="1" x14ac:dyDescent="0.2">
      <c r="A268" s="821" t="s">
        <v>587</v>
      </c>
      <c r="B268" s="822" t="s">
        <v>588</v>
      </c>
      <c r="C268" s="825" t="s">
        <v>609</v>
      </c>
      <c r="D268" s="839" t="s">
        <v>610</v>
      </c>
      <c r="E268" s="825" t="s">
        <v>1824</v>
      </c>
      <c r="F268" s="839" t="s">
        <v>1825</v>
      </c>
      <c r="G268" s="825" t="s">
        <v>2244</v>
      </c>
      <c r="H268" s="825" t="s">
        <v>2245</v>
      </c>
      <c r="I268" s="831">
        <v>2.1087500602006912</v>
      </c>
      <c r="J268" s="831">
        <v>1700</v>
      </c>
      <c r="K268" s="832">
        <v>3442</v>
      </c>
    </row>
    <row r="269" spans="1:11" ht="14.45" customHeight="1" x14ac:dyDescent="0.2">
      <c r="A269" s="821" t="s">
        <v>587</v>
      </c>
      <c r="B269" s="822" t="s">
        <v>588</v>
      </c>
      <c r="C269" s="825" t="s">
        <v>609</v>
      </c>
      <c r="D269" s="839" t="s">
        <v>610</v>
      </c>
      <c r="E269" s="825" t="s">
        <v>1824</v>
      </c>
      <c r="F269" s="839" t="s">
        <v>1825</v>
      </c>
      <c r="G269" s="825" t="s">
        <v>2246</v>
      </c>
      <c r="H269" s="825" t="s">
        <v>2247</v>
      </c>
      <c r="I269" s="831">
        <v>6.3133333524068194</v>
      </c>
      <c r="J269" s="831">
        <v>600</v>
      </c>
      <c r="K269" s="832">
        <v>3788.0499267578125</v>
      </c>
    </row>
    <row r="270" spans="1:11" ht="14.45" customHeight="1" x14ac:dyDescent="0.2">
      <c r="A270" s="821" t="s">
        <v>587</v>
      </c>
      <c r="B270" s="822" t="s">
        <v>588</v>
      </c>
      <c r="C270" s="825" t="s">
        <v>609</v>
      </c>
      <c r="D270" s="839" t="s">
        <v>610</v>
      </c>
      <c r="E270" s="825" t="s">
        <v>1824</v>
      </c>
      <c r="F270" s="839" t="s">
        <v>1825</v>
      </c>
      <c r="G270" s="825" t="s">
        <v>1895</v>
      </c>
      <c r="H270" s="825" t="s">
        <v>1896</v>
      </c>
      <c r="I270" s="831">
        <v>1.8400000333786011</v>
      </c>
      <c r="J270" s="831">
        <v>400</v>
      </c>
      <c r="K270" s="832">
        <v>736</v>
      </c>
    </row>
    <row r="271" spans="1:11" ht="14.45" customHeight="1" x14ac:dyDescent="0.2">
      <c r="A271" s="821" t="s">
        <v>587</v>
      </c>
      <c r="B271" s="822" t="s">
        <v>588</v>
      </c>
      <c r="C271" s="825" t="s">
        <v>609</v>
      </c>
      <c r="D271" s="839" t="s">
        <v>610</v>
      </c>
      <c r="E271" s="825" t="s">
        <v>1824</v>
      </c>
      <c r="F271" s="839" t="s">
        <v>1825</v>
      </c>
      <c r="G271" s="825" t="s">
        <v>2248</v>
      </c>
      <c r="H271" s="825" t="s">
        <v>2249</v>
      </c>
      <c r="I271" s="831">
        <v>9.1400003433227539</v>
      </c>
      <c r="J271" s="831">
        <v>300</v>
      </c>
      <c r="K271" s="832">
        <v>2742</v>
      </c>
    </row>
    <row r="272" spans="1:11" ht="14.45" customHeight="1" x14ac:dyDescent="0.2">
      <c r="A272" s="821" t="s">
        <v>587</v>
      </c>
      <c r="B272" s="822" t="s">
        <v>588</v>
      </c>
      <c r="C272" s="825" t="s">
        <v>609</v>
      </c>
      <c r="D272" s="839" t="s">
        <v>610</v>
      </c>
      <c r="E272" s="825" t="s">
        <v>1824</v>
      </c>
      <c r="F272" s="839" t="s">
        <v>1825</v>
      </c>
      <c r="G272" s="825" t="s">
        <v>2250</v>
      </c>
      <c r="H272" s="825" t="s">
        <v>2251</v>
      </c>
      <c r="I272" s="831">
        <v>5.4200000762939453</v>
      </c>
      <c r="J272" s="831">
        <v>2800</v>
      </c>
      <c r="K272" s="832">
        <v>15172.409790039063</v>
      </c>
    </row>
    <row r="273" spans="1:11" ht="14.45" customHeight="1" x14ac:dyDescent="0.2">
      <c r="A273" s="821" t="s">
        <v>587</v>
      </c>
      <c r="B273" s="822" t="s">
        <v>588</v>
      </c>
      <c r="C273" s="825" t="s">
        <v>609</v>
      </c>
      <c r="D273" s="839" t="s">
        <v>610</v>
      </c>
      <c r="E273" s="825" t="s">
        <v>1824</v>
      </c>
      <c r="F273" s="839" t="s">
        <v>1825</v>
      </c>
      <c r="G273" s="825" t="s">
        <v>2252</v>
      </c>
      <c r="H273" s="825" t="s">
        <v>2253</v>
      </c>
      <c r="I273" s="831">
        <v>7.429999828338623</v>
      </c>
      <c r="J273" s="831">
        <v>400</v>
      </c>
      <c r="K273" s="832">
        <v>2972</v>
      </c>
    </row>
    <row r="274" spans="1:11" ht="14.45" customHeight="1" x14ac:dyDescent="0.2">
      <c r="A274" s="821" t="s">
        <v>587</v>
      </c>
      <c r="B274" s="822" t="s">
        <v>588</v>
      </c>
      <c r="C274" s="825" t="s">
        <v>609</v>
      </c>
      <c r="D274" s="839" t="s">
        <v>610</v>
      </c>
      <c r="E274" s="825" t="s">
        <v>1824</v>
      </c>
      <c r="F274" s="839" t="s">
        <v>1825</v>
      </c>
      <c r="G274" s="825" t="s">
        <v>2254</v>
      </c>
      <c r="H274" s="825" t="s">
        <v>2255</v>
      </c>
      <c r="I274" s="831">
        <v>37.14666748046875</v>
      </c>
      <c r="J274" s="831">
        <v>280</v>
      </c>
      <c r="K274" s="832">
        <v>10401</v>
      </c>
    </row>
    <row r="275" spans="1:11" ht="14.45" customHeight="1" x14ac:dyDescent="0.2">
      <c r="A275" s="821" t="s">
        <v>587</v>
      </c>
      <c r="B275" s="822" t="s">
        <v>588</v>
      </c>
      <c r="C275" s="825" t="s">
        <v>609</v>
      </c>
      <c r="D275" s="839" t="s">
        <v>610</v>
      </c>
      <c r="E275" s="825" t="s">
        <v>1824</v>
      </c>
      <c r="F275" s="839" t="s">
        <v>1825</v>
      </c>
      <c r="G275" s="825" t="s">
        <v>2256</v>
      </c>
      <c r="H275" s="825" t="s">
        <v>2257</v>
      </c>
      <c r="I275" s="831">
        <v>24.200000762939453</v>
      </c>
      <c r="J275" s="831">
        <v>300</v>
      </c>
      <c r="K275" s="832">
        <v>7260</v>
      </c>
    </row>
    <row r="276" spans="1:11" ht="14.45" customHeight="1" x14ac:dyDescent="0.2">
      <c r="A276" s="821" t="s">
        <v>587</v>
      </c>
      <c r="B276" s="822" t="s">
        <v>588</v>
      </c>
      <c r="C276" s="825" t="s">
        <v>609</v>
      </c>
      <c r="D276" s="839" t="s">
        <v>610</v>
      </c>
      <c r="E276" s="825" t="s">
        <v>1824</v>
      </c>
      <c r="F276" s="839" t="s">
        <v>1825</v>
      </c>
      <c r="G276" s="825" t="s">
        <v>2258</v>
      </c>
      <c r="H276" s="825" t="s">
        <v>2259</v>
      </c>
      <c r="I276" s="831">
        <v>8.8299999237060547</v>
      </c>
      <c r="J276" s="831">
        <v>300</v>
      </c>
      <c r="K276" s="832">
        <v>2649</v>
      </c>
    </row>
    <row r="277" spans="1:11" ht="14.45" customHeight="1" x14ac:dyDescent="0.2">
      <c r="A277" s="821" t="s">
        <v>587</v>
      </c>
      <c r="B277" s="822" t="s">
        <v>588</v>
      </c>
      <c r="C277" s="825" t="s">
        <v>609</v>
      </c>
      <c r="D277" s="839" t="s">
        <v>610</v>
      </c>
      <c r="E277" s="825" t="s">
        <v>1824</v>
      </c>
      <c r="F277" s="839" t="s">
        <v>1825</v>
      </c>
      <c r="G277" s="825" t="s">
        <v>2260</v>
      </c>
      <c r="H277" s="825" t="s">
        <v>2261</v>
      </c>
      <c r="I277" s="831">
        <v>6.9449999332427979</v>
      </c>
      <c r="J277" s="831">
        <v>90</v>
      </c>
      <c r="K277" s="832">
        <v>625.19999694824219</v>
      </c>
    </row>
    <row r="278" spans="1:11" ht="14.45" customHeight="1" x14ac:dyDescent="0.2">
      <c r="A278" s="821" t="s">
        <v>587</v>
      </c>
      <c r="B278" s="822" t="s">
        <v>588</v>
      </c>
      <c r="C278" s="825" t="s">
        <v>609</v>
      </c>
      <c r="D278" s="839" t="s">
        <v>610</v>
      </c>
      <c r="E278" s="825" t="s">
        <v>1824</v>
      </c>
      <c r="F278" s="839" t="s">
        <v>1825</v>
      </c>
      <c r="G278" s="825" t="s">
        <v>2262</v>
      </c>
      <c r="H278" s="825" t="s">
        <v>2263</v>
      </c>
      <c r="I278" s="831">
        <v>11.539999961853027</v>
      </c>
      <c r="J278" s="831">
        <v>100</v>
      </c>
      <c r="K278" s="832">
        <v>1154</v>
      </c>
    </row>
    <row r="279" spans="1:11" ht="14.45" customHeight="1" x14ac:dyDescent="0.2">
      <c r="A279" s="821" t="s">
        <v>587</v>
      </c>
      <c r="B279" s="822" t="s">
        <v>588</v>
      </c>
      <c r="C279" s="825" t="s">
        <v>609</v>
      </c>
      <c r="D279" s="839" t="s">
        <v>610</v>
      </c>
      <c r="E279" s="825" t="s">
        <v>1824</v>
      </c>
      <c r="F279" s="839" t="s">
        <v>1825</v>
      </c>
      <c r="G279" s="825" t="s">
        <v>2264</v>
      </c>
      <c r="H279" s="825" t="s">
        <v>2265</v>
      </c>
      <c r="I279" s="831">
        <v>1249.6600341796875</v>
      </c>
      <c r="J279" s="831">
        <v>6</v>
      </c>
      <c r="K279" s="832">
        <v>7497.97998046875</v>
      </c>
    </row>
    <row r="280" spans="1:11" ht="14.45" customHeight="1" x14ac:dyDescent="0.2">
      <c r="A280" s="821" t="s">
        <v>587</v>
      </c>
      <c r="B280" s="822" t="s">
        <v>588</v>
      </c>
      <c r="C280" s="825" t="s">
        <v>609</v>
      </c>
      <c r="D280" s="839" t="s">
        <v>610</v>
      </c>
      <c r="E280" s="825" t="s">
        <v>1824</v>
      </c>
      <c r="F280" s="839" t="s">
        <v>1825</v>
      </c>
      <c r="G280" s="825" t="s">
        <v>2266</v>
      </c>
      <c r="H280" s="825" t="s">
        <v>2267</v>
      </c>
      <c r="I280" s="831">
        <v>483</v>
      </c>
      <c r="J280" s="831">
        <v>10</v>
      </c>
      <c r="K280" s="832">
        <v>4830</v>
      </c>
    </row>
    <row r="281" spans="1:11" ht="14.45" customHeight="1" x14ac:dyDescent="0.2">
      <c r="A281" s="821" t="s">
        <v>587</v>
      </c>
      <c r="B281" s="822" t="s">
        <v>588</v>
      </c>
      <c r="C281" s="825" t="s">
        <v>609</v>
      </c>
      <c r="D281" s="839" t="s">
        <v>610</v>
      </c>
      <c r="E281" s="825" t="s">
        <v>1824</v>
      </c>
      <c r="F281" s="839" t="s">
        <v>1825</v>
      </c>
      <c r="G281" s="825" t="s">
        <v>2268</v>
      </c>
      <c r="H281" s="825" t="s">
        <v>2269</v>
      </c>
      <c r="I281" s="831">
        <v>483</v>
      </c>
      <c r="J281" s="831">
        <v>10</v>
      </c>
      <c r="K281" s="832">
        <v>4830</v>
      </c>
    </row>
    <row r="282" spans="1:11" ht="14.45" customHeight="1" x14ac:dyDescent="0.2">
      <c r="A282" s="821" t="s">
        <v>587</v>
      </c>
      <c r="B282" s="822" t="s">
        <v>588</v>
      </c>
      <c r="C282" s="825" t="s">
        <v>609</v>
      </c>
      <c r="D282" s="839" t="s">
        <v>610</v>
      </c>
      <c r="E282" s="825" t="s">
        <v>1824</v>
      </c>
      <c r="F282" s="839" t="s">
        <v>1825</v>
      </c>
      <c r="G282" s="825" t="s">
        <v>2270</v>
      </c>
      <c r="H282" s="825" t="s">
        <v>2271</v>
      </c>
      <c r="I282" s="831">
        <v>483</v>
      </c>
      <c r="J282" s="831">
        <v>30</v>
      </c>
      <c r="K282" s="832">
        <v>14490</v>
      </c>
    </row>
    <row r="283" spans="1:11" ht="14.45" customHeight="1" x14ac:dyDescent="0.2">
      <c r="A283" s="821" t="s">
        <v>587</v>
      </c>
      <c r="B283" s="822" t="s">
        <v>588</v>
      </c>
      <c r="C283" s="825" t="s">
        <v>609</v>
      </c>
      <c r="D283" s="839" t="s">
        <v>610</v>
      </c>
      <c r="E283" s="825" t="s">
        <v>1824</v>
      </c>
      <c r="F283" s="839" t="s">
        <v>1825</v>
      </c>
      <c r="G283" s="825" t="s">
        <v>2272</v>
      </c>
      <c r="H283" s="825" t="s">
        <v>2273</v>
      </c>
      <c r="I283" s="831">
        <v>6.1700000762939453</v>
      </c>
      <c r="J283" s="831">
        <v>400</v>
      </c>
      <c r="K283" s="832">
        <v>2468</v>
      </c>
    </row>
    <row r="284" spans="1:11" ht="14.45" customHeight="1" x14ac:dyDescent="0.2">
      <c r="A284" s="821" t="s">
        <v>587</v>
      </c>
      <c r="B284" s="822" t="s">
        <v>588</v>
      </c>
      <c r="C284" s="825" t="s">
        <v>609</v>
      </c>
      <c r="D284" s="839" t="s">
        <v>610</v>
      </c>
      <c r="E284" s="825" t="s">
        <v>1824</v>
      </c>
      <c r="F284" s="839" t="s">
        <v>1825</v>
      </c>
      <c r="G284" s="825" t="s">
        <v>2274</v>
      </c>
      <c r="H284" s="825" t="s">
        <v>2275</v>
      </c>
      <c r="I284" s="831">
        <v>156.08999633789063</v>
      </c>
      <c r="J284" s="831">
        <v>40</v>
      </c>
      <c r="K284" s="832">
        <v>6243.60009765625</v>
      </c>
    </row>
    <row r="285" spans="1:11" ht="14.45" customHeight="1" x14ac:dyDescent="0.2">
      <c r="A285" s="821" t="s">
        <v>587</v>
      </c>
      <c r="B285" s="822" t="s">
        <v>588</v>
      </c>
      <c r="C285" s="825" t="s">
        <v>609</v>
      </c>
      <c r="D285" s="839" t="s">
        <v>610</v>
      </c>
      <c r="E285" s="825" t="s">
        <v>1824</v>
      </c>
      <c r="F285" s="839" t="s">
        <v>1825</v>
      </c>
      <c r="G285" s="825" t="s">
        <v>1838</v>
      </c>
      <c r="H285" s="825" t="s">
        <v>2276</v>
      </c>
      <c r="I285" s="831">
        <v>15.920000076293945</v>
      </c>
      <c r="J285" s="831">
        <v>350</v>
      </c>
      <c r="K285" s="832">
        <v>5572</v>
      </c>
    </row>
    <row r="286" spans="1:11" ht="14.45" customHeight="1" x14ac:dyDescent="0.2">
      <c r="A286" s="821" t="s">
        <v>587</v>
      </c>
      <c r="B286" s="822" t="s">
        <v>588</v>
      </c>
      <c r="C286" s="825" t="s">
        <v>609</v>
      </c>
      <c r="D286" s="839" t="s">
        <v>610</v>
      </c>
      <c r="E286" s="825" t="s">
        <v>1824</v>
      </c>
      <c r="F286" s="839" t="s">
        <v>1825</v>
      </c>
      <c r="G286" s="825" t="s">
        <v>2277</v>
      </c>
      <c r="H286" s="825" t="s">
        <v>2278</v>
      </c>
      <c r="I286" s="831">
        <v>111</v>
      </c>
      <c r="J286" s="831">
        <v>60</v>
      </c>
      <c r="K286" s="832">
        <v>6659.840087890625</v>
      </c>
    </row>
    <row r="287" spans="1:11" ht="14.45" customHeight="1" x14ac:dyDescent="0.2">
      <c r="A287" s="821" t="s">
        <v>587</v>
      </c>
      <c r="B287" s="822" t="s">
        <v>588</v>
      </c>
      <c r="C287" s="825" t="s">
        <v>609</v>
      </c>
      <c r="D287" s="839" t="s">
        <v>610</v>
      </c>
      <c r="E287" s="825" t="s">
        <v>1824</v>
      </c>
      <c r="F287" s="839" t="s">
        <v>1825</v>
      </c>
      <c r="G287" s="825" t="s">
        <v>2279</v>
      </c>
      <c r="H287" s="825" t="s">
        <v>2280</v>
      </c>
      <c r="I287" s="831">
        <v>484</v>
      </c>
      <c r="J287" s="831">
        <v>15</v>
      </c>
      <c r="K287" s="832">
        <v>7260</v>
      </c>
    </row>
    <row r="288" spans="1:11" ht="14.45" customHeight="1" x14ac:dyDescent="0.2">
      <c r="A288" s="821" t="s">
        <v>587</v>
      </c>
      <c r="B288" s="822" t="s">
        <v>588</v>
      </c>
      <c r="C288" s="825" t="s">
        <v>609</v>
      </c>
      <c r="D288" s="839" t="s">
        <v>610</v>
      </c>
      <c r="E288" s="825" t="s">
        <v>1824</v>
      </c>
      <c r="F288" s="839" t="s">
        <v>1825</v>
      </c>
      <c r="G288" s="825" t="s">
        <v>1899</v>
      </c>
      <c r="H288" s="825" t="s">
        <v>1900</v>
      </c>
      <c r="I288" s="831">
        <v>5.1175000071525574</v>
      </c>
      <c r="J288" s="831">
        <v>800</v>
      </c>
      <c r="K288" s="832">
        <v>4999</v>
      </c>
    </row>
    <row r="289" spans="1:11" ht="14.45" customHeight="1" x14ac:dyDescent="0.2">
      <c r="A289" s="821" t="s">
        <v>587</v>
      </c>
      <c r="B289" s="822" t="s">
        <v>588</v>
      </c>
      <c r="C289" s="825" t="s">
        <v>609</v>
      </c>
      <c r="D289" s="839" t="s">
        <v>610</v>
      </c>
      <c r="E289" s="825" t="s">
        <v>1824</v>
      </c>
      <c r="F289" s="839" t="s">
        <v>1825</v>
      </c>
      <c r="G289" s="825" t="s">
        <v>2281</v>
      </c>
      <c r="H289" s="825" t="s">
        <v>2282</v>
      </c>
      <c r="I289" s="831">
        <v>1.2100000381469727</v>
      </c>
      <c r="J289" s="831">
        <v>750</v>
      </c>
      <c r="K289" s="832">
        <v>907.5</v>
      </c>
    </row>
    <row r="290" spans="1:11" ht="14.45" customHeight="1" x14ac:dyDescent="0.2">
      <c r="A290" s="821" t="s">
        <v>587</v>
      </c>
      <c r="B290" s="822" t="s">
        <v>588</v>
      </c>
      <c r="C290" s="825" t="s">
        <v>609</v>
      </c>
      <c r="D290" s="839" t="s">
        <v>610</v>
      </c>
      <c r="E290" s="825" t="s">
        <v>1824</v>
      </c>
      <c r="F290" s="839" t="s">
        <v>1825</v>
      </c>
      <c r="G290" s="825" t="s">
        <v>2283</v>
      </c>
      <c r="H290" s="825" t="s">
        <v>2284</v>
      </c>
      <c r="I290" s="831">
        <v>5.8087499737739563</v>
      </c>
      <c r="J290" s="831">
        <v>2500</v>
      </c>
      <c r="K290" s="832">
        <v>14522.5</v>
      </c>
    </row>
    <row r="291" spans="1:11" ht="14.45" customHeight="1" x14ac:dyDescent="0.2">
      <c r="A291" s="821" t="s">
        <v>587</v>
      </c>
      <c r="B291" s="822" t="s">
        <v>588</v>
      </c>
      <c r="C291" s="825" t="s">
        <v>609</v>
      </c>
      <c r="D291" s="839" t="s">
        <v>610</v>
      </c>
      <c r="E291" s="825" t="s">
        <v>1824</v>
      </c>
      <c r="F291" s="839" t="s">
        <v>1825</v>
      </c>
      <c r="G291" s="825" t="s">
        <v>2285</v>
      </c>
      <c r="H291" s="825" t="s">
        <v>2286</v>
      </c>
      <c r="I291" s="831">
        <v>3.130000114440918</v>
      </c>
      <c r="J291" s="831">
        <v>50</v>
      </c>
      <c r="K291" s="832">
        <v>156.5</v>
      </c>
    </row>
    <row r="292" spans="1:11" ht="14.45" customHeight="1" x14ac:dyDescent="0.2">
      <c r="A292" s="821" t="s">
        <v>587</v>
      </c>
      <c r="B292" s="822" t="s">
        <v>588</v>
      </c>
      <c r="C292" s="825" t="s">
        <v>609</v>
      </c>
      <c r="D292" s="839" t="s">
        <v>610</v>
      </c>
      <c r="E292" s="825" t="s">
        <v>1824</v>
      </c>
      <c r="F292" s="839" t="s">
        <v>1825</v>
      </c>
      <c r="G292" s="825" t="s">
        <v>1901</v>
      </c>
      <c r="H292" s="825" t="s">
        <v>1902</v>
      </c>
      <c r="I292" s="831">
        <v>0.4699999988079071</v>
      </c>
      <c r="J292" s="831">
        <v>6900</v>
      </c>
      <c r="K292" s="832">
        <v>3243</v>
      </c>
    </row>
    <row r="293" spans="1:11" ht="14.45" customHeight="1" x14ac:dyDescent="0.2">
      <c r="A293" s="821" t="s">
        <v>587</v>
      </c>
      <c r="B293" s="822" t="s">
        <v>588</v>
      </c>
      <c r="C293" s="825" t="s">
        <v>609</v>
      </c>
      <c r="D293" s="839" t="s">
        <v>610</v>
      </c>
      <c r="E293" s="825" t="s">
        <v>1824</v>
      </c>
      <c r="F293" s="839" t="s">
        <v>1825</v>
      </c>
      <c r="G293" s="825" t="s">
        <v>2287</v>
      </c>
      <c r="H293" s="825" t="s">
        <v>2288</v>
      </c>
      <c r="I293" s="831">
        <v>1.2799999713897705</v>
      </c>
      <c r="J293" s="831">
        <v>1500</v>
      </c>
      <c r="K293" s="832">
        <v>1923.8999633789063</v>
      </c>
    </row>
    <row r="294" spans="1:11" ht="14.45" customHeight="1" x14ac:dyDescent="0.2">
      <c r="A294" s="821" t="s">
        <v>587</v>
      </c>
      <c r="B294" s="822" t="s">
        <v>588</v>
      </c>
      <c r="C294" s="825" t="s">
        <v>609</v>
      </c>
      <c r="D294" s="839" t="s">
        <v>610</v>
      </c>
      <c r="E294" s="825" t="s">
        <v>1824</v>
      </c>
      <c r="F294" s="839" t="s">
        <v>1825</v>
      </c>
      <c r="G294" s="825" t="s">
        <v>2289</v>
      </c>
      <c r="H294" s="825" t="s">
        <v>2290</v>
      </c>
      <c r="I294" s="831">
        <v>3.75</v>
      </c>
      <c r="J294" s="831">
        <v>60</v>
      </c>
      <c r="K294" s="832">
        <v>225</v>
      </c>
    </row>
    <row r="295" spans="1:11" ht="14.45" customHeight="1" x14ac:dyDescent="0.2">
      <c r="A295" s="821" t="s">
        <v>587</v>
      </c>
      <c r="B295" s="822" t="s">
        <v>588</v>
      </c>
      <c r="C295" s="825" t="s">
        <v>609</v>
      </c>
      <c r="D295" s="839" t="s">
        <v>610</v>
      </c>
      <c r="E295" s="825" t="s">
        <v>1824</v>
      </c>
      <c r="F295" s="839" t="s">
        <v>1825</v>
      </c>
      <c r="G295" s="825" t="s">
        <v>2291</v>
      </c>
      <c r="H295" s="825" t="s">
        <v>2292</v>
      </c>
      <c r="I295" s="831">
        <v>4.7800002098083496</v>
      </c>
      <c r="J295" s="831">
        <v>30</v>
      </c>
      <c r="K295" s="832">
        <v>143.39999771118164</v>
      </c>
    </row>
    <row r="296" spans="1:11" ht="14.45" customHeight="1" x14ac:dyDescent="0.2">
      <c r="A296" s="821" t="s">
        <v>587</v>
      </c>
      <c r="B296" s="822" t="s">
        <v>588</v>
      </c>
      <c r="C296" s="825" t="s">
        <v>609</v>
      </c>
      <c r="D296" s="839" t="s">
        <v>610</v>
      </c>
      <c r="E296" s="825" t="s">
        <v>1824</v>
      </c>
      <c r="F296" s="839" t="s">
        <v>1825</v>
      </c>
      <c r="G296" s="825" t="s">
        <v>1903</v>
      </c>
      <c r="H296" s="825" t="s">
        <v>1904</v>
      </c>
      <c r="I296" s="831">
        <v>23.709999084472656</v>
      </c>
      <c r="J296" s="831">
        <v>35</v>
      </c>
      <c r="K296" s="832">
        <v>829.85000610351563</v>
      </c>
    </row>
    <row r="297" spans="1:11" ht="14.45" customHeight="1" x14ac:dyDescent="0.2">
      <c r="A297" s="821" t="s">
        <v>587</v>
      </c>
      <c r="B297" s="822" t="s">
        <v>588</v>
      </c>
      <c r="C297" s="825" t="s">
        <v>609</v>
      </c>
      <c r="D297" s="839" t="s">
        <v>610</v>
      </c>
      <c r="E297" s="825" t="s">
        <v>1824</v>
      </c>
      <c r="F297" s="839" t="s">
        <v>1825</v>
      </c>
      <c r="G297" s="825" t="s">
        <v>1903</v>
      </c>
      <c r="H297" s="825" t="s">
        <v>1905</v>
      </c>
      <c r="I297" s="831">
        <v>23.709999084472656</v>
      </c>
      <c r="J297" s="831">
        <v>10</v>
      </c>
      <c r="K297" s="832">
        <v>237.10000610351563</v>
      </c>
    </row>
    <row r="298" spans="1:11" ht="14.45" customHeight="1" x14ac:dyDescent="0.2">
      <c r="A298" s="821" t="s">
        <v>587</v>
      </c>
      <c r="B298" s="822" t="s">
        <v>588</v>
      </c>
      <c r="C298" s="825" t="s">
        <v>609</v>
      </c>
      <c r="D298" s="839" t="s">
        <v>610</v>
      </c>
      <c r="E298" s="825" t="s">
        <v>1824</v>
      </c>
      <c r="F298" s="839" t="s">
        <v>1825</v>
      </c>
      <c r="G298" s="825" t="s">
        <v>1906</v>
      </c>
      <c r="H298" s="825" t="s">
        <v>1907</v>
      </c>
      <c r="I298" s="831">
        <v>5.3733332951863604</v>
      </c>
      <c r="J298" s="831">
        <v>300</v>
      </c>
      <c r="K298" s="832">
        <v>1612</v>
      </c>
    </row>
    <row r="299" spans="1:11" ht="14.45" customHeight="1" x14ac:dyDescent="0.2">
      <c r="A299" s="821" t="s">
        <v>587</v>
      </c>
      <c r="B299" s="822" t="s">
        <v>588</v>
      </c>
      <c r="C299" s="825" t="s">
        <v>609</v>
      </c>
      <c r="D299" s="839" t="s">
        <v>610</v>
      </c>
      <c r="E299" s="825" t="s">
        <v>1824</v>
      </c>
      <c r="F299" s="839" t="s">
        <v>1825</v>
      </c>
      <c r="G299" s="825" t="s">
        <v>1908</v>
      </c>
      <c r="H299" s="825" t="s">
        <v>1909</v>
      </c>
      <c r="I299" s="831">
        <v>2.7219999551773073</v>
      </c>
      <c r="J299" s="831">
        <v>1000</v>
      </c>
      <c r="K299" s="832">
        <v>2729</v>
      </c>
    </row>
    <row r="300" spans="1:11" ht="14.45" customHeight="1" x14ac:dyDescent="0.2">
      <c r="A300" s="821" t="s">
        <v>587</v>
      </c>
      <c r="B300" s="822" t="s">
        <v>588</v>
      </c>
      <c r="C300" s="825" t="s">
        <v>609</v>
      </c>
      <c r="D300" s="839" t="s">
        <v>610</v>
      </c>
      <c r="E300" s="825" t="s">
        <v>1824</v>
      </c>
      <c r="F300" s="839" t="s">
        <v>1825</v>
      </c>
      <c r="G300" s="825" t="s">
        <v>2293</v>
      </c>
      <c r="H300" s="825" t="s">
        <v>2294</v>
      </c>
      <c r="I300" s="831">
        <v>2.7725000381469727</v>
      </c>
      <c r="J300" s="831">
        <v>300</v>
      </c>
      <c r="K300" s="832">
        <v>842</v>
      </c>
    </row>
    <row r="301" spans="1:11" ht="14.45" customHeight="1" x14ac:dyDescent="0.2">
      <c r="A301" s="821" t="s">
        <v>587</v>
      </c>
      <c r="B301" s="822" t="s">
        <v>588</v>
      </c>
      <c r="C301" s="825" t="s">
        <v>609</v>
      </c>
      <c r="D301" s="839" t="s">
        <v>610</v>
      </c>
      <c r="E301" s="825" t="s">
        <v>1824</v>
      </c>
      <c r="F301" s="839" t="s">
        <v>1825</v>
      </c>
      <c r="G301" s="825" t="s">
        <v>1910</v>
      </c>
      <c r="H301" s="825" t="s">
        <v>1911</v>
      </c>
      <c r="I301" s="831">
        <v>4.2740000009536745</v>
      </c>
      <c r="J301" s="831">
        <v>1000</v>
      </c>
      <c r="K301" s="832">
        <v>4212</v>
      </c>
    </row>
    <row r="302" spans="1:11" ht="14.45" customHeight="1" x14ac:dyDescent="0.2">
      <c r="A302" s="821" t="s">
        <v>587</v>
      </c>
      <c r="B302" s="822" t="s">
        <v>588</v>
      </c>
      <c r="C302" s="825" t="s">
        <v>609</v>
      </c>
      <c r="D302" s="839" t="s">
        <v>610</v>
      </c>
      <c r="E302" s="825" t="s">
        <v>1824</v>
      </c>
      <c r="F302" s="839" t="s">
        <v>1825</v>
      </c>
      <c r="G302" s="825" t="s">
        <v>2295</v>
      </c>
      <c r="H302" s="825" t="s">
        <v>2296</v>
      </c>
      <c r="I302" s="831">
        <v>1.7999999523162842</v>
      </c>
      <c r="J302" s="831">
        <v>50</v>
      </c>
      <c r="K302" s="832">
        <v>90</v>
      </c>
    </row>
    <row r="303" spans="1:11" ht="14.45" customHeight="1" x14ac:dyDescent="0.2">
      <c r="A303" s="821" t="s">
        <v>587</v>
      </c>
      <c r="B303" s="822" t="s">
        <v>588</v>
      </c>
      <c r="C303" s="825" t="s">
        <v>609</v>
      </c>
      <c r="D303" s="839" t="s">
        <v>610</v>
      </c>
      <c r="E303" s="825" t="s">
        <v>1824</v>
      </c>
      <c r="F303" s="839" t="s">
        <v>1825</v>
      </c>
      <c r="G303" s="825" t="s">
        <v>1912</v>
      </c>
      <c r="H303" s="825" t="s">
        <v>1913</v>
      </c>
      <c r="I303" s="831">
        <v>2.369999885559082</v>
      </c>
      <c r="J303" s="831">
        <v>100</v>
      </c>
      <c r="K303" s="832">
        <v>237</v>
      </c>
    </row>
    <row r="304" spans="1:11" ht="14.45" customHeight="1" x14ac:dyDescent="0.2">
      <c r="A304" s="821" t="s">
        <v>587</v>
      </c>
      <c r="B304" s="822" t="s">
        <v>588</v>
      </c>
      <c r="C304" s="825" t="s">
        <v>609</v>
      </c>
      <c r="D304" s="839" t="s">
        <v>610</v>
      </c>
      <c r="E304" s="825" t="s">
        <v>1824</v>
      </c>
      <c r="F304" s="839" t="s">
        <v>1825</v>
      </c>
      <c r="G304" s="825" t="s">
        <v>2297</v>
      </c>
      <c r="H304" s="825" t="s">
        <v>2298</v>
      </c>
      <c r="I304" s="831">
        <v>2</v>
      </c>
      <c r="J304" s="831">
        <v>19</v>
      </c>
      <c r="K304" s="832">
        <v>38</v>
      </c>
    </row>
    <row r="305" spans="1:11" ht="14.45" customHeight="1" x14ac:dyDescent="0.2">
      <c r="A305" s="821" t="s">
        <v>587</v>
      </c>
      <c r="B305" s="822" t="s">
        <v>588</v>
      </c>
      <c r="C305" s="825" t="s">
        <v>609</v>
      </c>
      <c r="D305" s="839" t="s">
        <v>610</v>
      </c>
      <c r="E305" s="825" t="s">
        <v>1824</v>
      </c>
      <c r="F305" s="839" t="s">
        <v>1825</v>
      </c>
      <c r="G305" s="825" t="s">
        <v>2299</v>
      </c>
      <c r="H305" s="825" t="s">
        <v>2300</v>
      </c>
      <c r="I305" s="831">
        <v>3.1460000991821291</v>
      </c>
      <c r="J305" s="831">
        <v>42</v>
      </c>
      <c r="K305" s="832">
        <v>132.09999942779541</v>
      </c>
    </row>
    <row r="306" spans="1:11" ht="14.45" customHeight="1" x14ac:dyDescent="0.2">
      <c r="A306" s="821" t="s">
        <v>587</v>
      </c>
      <c r="B306" s="822" t="s">
        <v>588</v>
      </c>
      <c r="C306" s="825" t="s">
        <v>609</v>
      </c>
      <c r="D306" s="839" t="s">
        <v>610</v>
      </c>
      <c r="E306" s="825" t="s">
        <v>1824</v>
      </c>
      <c r="F306" s="839" t="s">
        <v>1825</v>
      </c>
      <c r="G306" s="825" t="s">
        <v>2301</v>
      </c>
      <c r="H306" s="825" t="s">
        <v>2302</v>
      </c>
      <c r="I306" s="831">
        <v>23.665000438690186</v>
      </c>
      <c r="J306" s="831">
        <v>80</v>
      </c>
      <c r="K306" s="832">
        <v>1893.2000122070313</v>
      </c>
    </row>
    <row r="307" spans="1:11" ht="14.45" customHeight="1" x14ac:dyDescent="0.2">
      <c r="A307" s="821" t="s">
        <v>587</v>
      </c>
      <c r="B307" s="822" t="s">
        <v>588</v>
      </c>
      <c r="C307" s="825" t="s">
        <v>609</v>
      </c>
      <c r="D307" s="839" t="s">
        <v>610</v>
      </c>
      <c r="E307" s="825" t="s">
        <v>1824</v>
      </c>
      <c r="F307" s="839" t="s">
        <v>1825</v>
      </c>
      <c r="G307" s="825" t="s">
        <v>1914</v>
      </c>
      <c r="H307" s="825" t="s">
        <v>1915</v>
      </c>
      <c r="I307" s="831">
        <v>23.716665903727215</v>
      </c>
      <c r="J307" s="831">
        <v>900</v>
      </c>
      <c r="K307" s="832">
        <v>21345.5</v>
      </c>
    </row>
    <row r="308" spans="1:11" ht="14.45" customHeight="1" x14ac:dyDescent="0.2">
      <c r="A308" s="821" t="s">
        <v>587</v>
      </c>
      <c r="B308" s="822" t="s">
        <v>588</v>
      </c>
      <c r="C308" s="825" t="s">
        <v>609</v>
      </c>
      <c r="D308" s="839" t="s">
        <v>610</v>
      </c>
      <c r="E308" s="825" t="s">
        <v>2303</v>
      </c>
      <c r="F308" s="839" t="s">
        <v>2304</v>
      </c>
      <c r="G308" s="825" t="s">
        <v>2305</v>
      </c>
      <c r="H308" s="825" t="s">
        <v>2306</v>
      </c>
      <c r="I308" s="831">
        <v>37.509998321533203</v>
      </c>
      <c r="J308" s="831">
        <v>400</v>
      </c>
      <c r="K308" s="832">
        <v>15004</v>
      </c>
    </row>
    <row r="309" spans="1:11" ht="14.45" customHeight="1" x14ac:dyDescent="0.2">
      <c r="A309" s="821" t="s">
        <v>587</v>
      </c>
      <c r="B309" s="822" t="s">
        <v>588</v>
      </c>
      <c r="C309" s="825" t="s">
        <v>609</v>
      </c>
      <c r="D309" s="839" t="s">
        <v>610</v>
      </c>
      <c r="E309" s="825" t="s">
        <v>2303</v>
      </c>
      <c r="F309" s="839" t="s">
        <v>2304</v>
      </c>
      <c r="G309" s="825" t="s">
        <v>2307</v>
      </c>
      <c r="H309" s="825" t="s">
        <v>2308</v>
      </c>
      <c r="I309" s="831">
        <v>7.7399997711181641</v>
      </c>
      <c r="J309" s="831">
        <v>50</v>
      </c>
      <c r="K309" s="832">
        <v>387</v>
      </c>
    </row>
    <row r="310" spans="1:11" ht="14.45" customHeight="1" x14ac:dyDescent="0.2">
      <c r="A310" s="821" t="s">
        <v>587</v>
      </c>
      <c r="B310" s="822" t="s">
        <v>588</v>
      </c>
      <c r="C310" s="825" t="s">
        <v>609</v>
      </c>
      <c r="D310" s="839" t="s">
        <v>610</v>
      </c>
      <c r="E310" s="825" t="s">
        <v>2309</v>
      </c>
      <c r="F310" s="839" t="s">
        <v>2310</v>
      </c>
      <c r="G310" s="825" t="s">
        <v>2311</v>
      </c>
      <c r="H310" s="825" t="s">
        <v>2312</v>
      </c>
      <c r="I310" s="831">
        <v>49.849998474121094</v>
      </c>
      <c r="J310" s="831">
        <v>72</v>
      </c>
      <c r="K310" s="832">
        <v>3589.3798828125</v>
      </c>
    </row>
    <row r="311" spans="1:11" ht="14.45" customHeight="1" x14ac:dyDescent="0.2">
      <c r="A311" s="821" t="s">
        <v>587</v>
      </c>
      <c r="B311" s="822" t="s">
        <v>588</v>
      </c>
      <c r="C311" s="825" t="s">
        <v>609</v>
      </c>
      <c r="D311" s="839" t="s">
        <v>610</v>
      </c>
      <c r="E311" s="825" t="s">
        <v>1916</v>
      </c>
      <c r="F311" s="839" t="s">
        <v>1917</v>
      </c>
      <c r="G311" s="825" t="s">
        <v>2313</v>
      </c>
      <c r="H311" s="825" t="s">
        <v>2314</v>
      </c>
      <c r="I311" s="831">
        <v>0.48749999701976776</v>
      </c>
      <c r="J311" s="831">
        <v>600</v>
      </c>
      <c r="K311" s="832">
        <v>293</v>
      </c>
    </row>
    <row r="312" spans="1:11" ht="14.45" customHeight="1" x14ac:dyDescent="0.2">
      <c r="A312" s="821" t="s">
        <v>587</v>
      </c>
      <c r="B312" s="822" t="s">
        <v>588</v>
      </c>
      <c r="C312" s="825" t="s">
        <v>609</v>
      </c>
      <c r="D312" s="839" t="s">
        <v>610</v>
      </c>
      <c r="E312" s="825" t="s">
        <v>1916</v>
      </c>
      <c r="F312" s="839" t="s">
        <v>1917</v>
      </c>
      <c r="G312" s="825" t="s">
        <v>2315</v>
      </c>
      <c r="H312" s="825" t="s">
        <v>2316</v>
      </c>
      <c r="I312" s="831">
        <v>0.30000001192092896</v>
      </c>
      <c r="J312" s="831">
        <v>200</v>
      </c>
      <c r="K312" s="832">
        <v>60</v>
      </c>
    </row>
    <row r="313" spans="1:11" ht="14.45" customHeight="1" x14ac:dyDescent="0.2">
      <c r="A313" s="821" t="s">
        <v>587</v>
      </c>
      <c r="B313" s="822" t="s">
        <v>588</v>
      </c>
      <c r="C313" s="825" t="s">
        <v>609</v>
      </c>
      <c r="D313" s="839" t="s">
        <v>610</v>
      </c>
      <c r="E313" s="825" t="s">
        <v>1916</v>
      </c>
      <c r="F313" s="839" t="s">
        <v>1917</v>
      </c>
      <c r="G313" s="825" t="s">
        <v>1918</v>
      </c>
      <c r="H313" s="825" t="s">
        <v>1919</v>
      </c>
      <c r="I313" s="831">
        <v>0.30000001192092896</v>
      </c>
      <c r="J313" s="831">
        <v>200</v>
      </c>
      <c r="K313" s="832">
        <v>60</v>
      </c>
    </row>
    <row r="314" spans="1:11" ht="14.45" customHeight="1" x14ac:dyDescent="0.2">
      <c r="A314" s="821" t="s">
        <v>587</v>
      </c>
      <c r="B314" s="822" t="s">
        <v>588</v>
      </c>
      <c r="C314" s="825" t="s">
        <v>609</v>
      </c>
      <c r="D314" s="839" t="s">
        <v>610</v>
      </c>
      <c r="E314" s="825" t="s">
        <v>1916</v>
      </c>
      <c r="F314" s="839" t="s">
        <v>1917</v>
      </c>
      <c r="G314" s="825" t="s">
        <v>1922</v>
      </c>
      <c r="H314" s="825" t="s">
        <v>1923</v>
      </c>
      <c r="I314" s="831">
        <v>0.36500000953674316</v>
      </c>
      <c r="J314" s="831">
        <v>2400</v>
      </c>
      <c r="K314" s="832">
        <v>875</v>
      </c>
    </row>
    <row r="315" spans="1:11" ht="14.45" customHeight="1" x14ac:dyDescent="0.2">
      <c r="A315" s="821" t="s">
        <v>587</v>
      </c>
      <c r="B315" s="822" t="s">
        <v>588</v>
      </c>
      <c r="C315" s="825" t="s">
        <v>609</v>
      </c>
      <c r="D315" s="839" t="s">
        <v>610</v>
      </c>
      <c r="E315" s="825" t="s">
        <v>1916</v>
      </c>
      <c r="F315" s="839" t="s">
        <v>1917</v>
      </c>
      <c r="G315" s="825" t="s">
        <v>1924</v>
      </c>
      <c r="H315" s="825" t="s">
        <v>1925</v>
      </c>
      <c r="I315" s="831">
        <v>0.54222224156061805</v>
      </c>
      <c r="J315" s="831">
        <v>3700</v>
      </c>
      <c r="K315" s="832">
        <v>2008</v>
      </c>
    </row>
    <row r="316" spans="1:11" ht="14.45" customHeight="1" x14ac:dyDescent="0.2">
      <c r="A316" s="821" t="s">
        <v>587</v>
      </c>
      <c r="B316" s="822" t="s">
        <v>588</v>
      </c>
      <c r="C316" s="825" t="s">
        <v>609</v>
      </c>
      <c r="D316" s="839" t="s">
        <v>610</v>
      </c>
      <c r="E316" s="825" t="s">
        <v>1926</v>
      </c>
      <c r="F316" s="839" t="s">
        <v>1927</v>
      </c>
      <c r="G316" s="825" t="s">
        <v>1930</v>
      </c>
      <c r="H316" s="825" t="s">
        <v>1931</v>
      </c>
      <c r="I316" s="831">
        <v>17.263333002726238</v>
      </c>
      <c r="J316" s="831">
        <v>200</v>
      </c>
      <c r="K316" s="832">
        <v>3454.5</v>
      </c>
    </row>
    <row r="317" spans="1:11" ht="14.45" customHeight="1" x14ac:dyDescent="0.2">
      <c r="A317" s="821" t="s">
        <v>587</v>
      </c>
      <c r="B317" s="822" t="s">
        <v>588</v>
      </c>
      <c r="C317" s="825" t="s">
        <v>609</v>
      </c>
      <c r="D317" s="839" t="s">
        <v>610</v>
      </c>
      <c r="E317" s="825" t="s">
        <v>1926</v>
      </c>
      <c r="F317" s="839" t="s">
        <v>1927</v>
      </c>
      <c r="G317" s="825" t="s">
        <v>1932</v>
      </c>
      <c r="H317" s="825" t="s">
        <v>1933</v>
      </c>
      <c r="I317" s="831">
        <v>17.627499580383301</v>
      </c>
      <c r="J317" s="831">
        <v>900</v>
      </c>
      <c r="K317" s="832">
        <v>15923.5</v>
      </c>
    </row>
    <row r="318" spans="1:11" ht="14.45" customHeight="1" x14ac:dyDescent="0.2">
      <c r="A318" s="821" t="s">
        <v>587</v>
      </c>
      <c r="B318" s="822" t="s">
        <v>588</v>
      </c>
      <c r="C318" s="825" t="s">
        <v>609</v>
      </c>
      <c r="D318" s="839" t="s">
        <v>610</v>
      </c>
      <c r="E318" s="825" t="s">
        <v>1926</v>
      </c>
      <c r="F318" s="839" t="s">
        <v>1927</v>
      </c>
      <c r="G318" s="825" t="s">
        <v>2317</v>
      </c>
      <c r="H318" s="825" t="s">
        <v>2318</v>
      </c>
      <c r="I318" s="831">
        <v>17.721999740600587</v>
      </c>
      <c r="J318" s="831">
        <v>225</v>
      </c>
      <c r="K318" s="832">
        <v>3979</v>
      </c>
    </row>
    <row r="319" spans="1:11" ht="14.45" customHeight="1" x14ac:dyDescent="0.2">
      <c r="A319" s="821" t="s">
        <v>587</v>
      </c>
      <c r="B319" s="822" t="s">
        <v>588</v>
      </c>
      <c r="C319" s="825" t="s">
        <v>609</v>
      </c>
      <c r="D319" s="839" t="s">
        <v>610</v>
      </c>
      <c r="E319" s="825" t="s">
        <v>1926</v>
      </c>
      <c r="F319" s="839" t="s">
        <v>1927</v>
      </c>
      <c r="G319" s="825" t="s">
        <v>2319</v>
      </c>
      <c r="H319" s="825" t="s">
        <v>2320</v>
      </c>
      <c r="I319" s="831">
        <v>17.644285746983119</v>
      </c>
      <c r="J319" s="831">
        <v>450</v>
      </c>
      <c r="K319" s="832">
        <v>7828.5</v>
      </c>
    </row>
    <row r="320" spans="1:11" ht="14.45" customHeight="1" x14ac:dyDescent="0.2">
      <c r="A320" s="821" t="s">
        <v>587</v>
      </c>
      <c r="B320" s="822" t="s">
        <v>588</v>
      </c>
      <c r="C320" s="825" t="s">
        <v>609</v>
      </c>
      <c r="D320" s="839" t="s">
        <v>610</v>
      </c>
      <c r="E320" s="825" t="s">
        <v>1926</v>
      </c>
      <c r="F320" s="839" t="s">
        <v>1927</v>
      </c>
      <c r="G320" s="825" t="s">
        <v>1934</v>
      </c>
      <c r="H320" s="825" t="s">
        <v>1935</v>
      </c>
      <c r="I320" s="831">
        <v>2.880000114440918</v>
      </c>
      <c r="J320" s="831">
        <v>100</v>
      </c>
      <c r="K320" s="832">
        <v>288</v>
      </c>
    </row>
    <row r="321" spans="1:11" ht="14.45" customHeight="1" x14ac:dyDescent="0.2">
      <c r="A321" s="821" t="s">
        <v>587</v>
      </c>
      <c r="B321" s="822" t="s">
        <v>588</v>
      </c>
      <c r="C321" s="825" t="s">
        <v>609</v>
      </c>
      <c r="D321" s="839" t="s">
        <v>610</v>
      </c>
      <c r="E321" s="825" t="s">
        <v>1926</v>
      </c>
      <c r="F321" s="839" t="s">
        <v>1927</v>
      </c>
      <c r="G321" s="825" t="s">
        <v>1936</v>
      </c>
      <c r="H321" s="825" t="s">
        <v>1937</v>
      </c>
      <c r="I321" s="831">
        <v>2.9500000476837158</v>
      </c>
      <c r="J321" s="831">
        <v>11000</v>
      </c>
      <c r="K321" s="832">
        <v>32100</v>
      </c>
    </row>
    <row r="322" spans="1:11" ht="14.45" customHeight="1" x14ac:dyDescent="0.2">
      <c r="A322" s="821" t="s">
        <v>587</v>
      </c>
      <c r="B322" s="822" t="s">
        <v>588</v>
      </c>
      <c r="C322" s="825" t="s">
        <v>609</v>
      </c>
      <c r="D322" s="839" t="s">
        <v>610</v>
      </c>
      <c r="E322" s="825" t="s">
        <v>1926</v>
      </c>
      <c r="F322" s="839" t="s">
        <v>1927</v>
      </c>
      <c r="G322" s="825" t="s">
        <v>1938</v>
      </c>
      <c r="H322" s="825" t="s">
        <v>1939</v>
      </c>
      <c r="I322" s="831">
        <v>2.2999999523162842</v>
      </c>
      <c r="J322" s="831">
        <v>9000</v>
      </c>
      <c r="K322" s="832">
        <v>20700</v>
      </c>
    </row>
    <row r="323" spans="1:11" ht="14.45" customHeight="1" x14ac:dyDescent="0.2">
      <c r="A323" s="821" t="s">
        <v>587</v>
      </c>
      <c r="B323" s="822" t="s">
        <v>588</v>
      </c>
      <c r="C323" s="825" t="s">
        <v>609</v>
      </c>
      <c r="D323" s="839" t="s">
        <v>610</v>
      </c>
      <c r="E323" s="825" t="s">
        <v>1926</v>
      </c>
      <c r="F323" s="839" t="s">
        <v>1927</v>
      </c>
      <c r="G323" s="825" t="s">
        <v>1938</v>
      </c>
      <c r="H323" s="825" t="s">
        <v>1940</v>
      </c>
      <c r="I323" s="831">
        <v>2.2999999523162842</v>
      </c>
      <c r="J323" s="831">
        <v>8000</v>
      </c>
      <c r="K323" s="832">
        <v>18400</v>
      </c>
    </row>
    <row r="324" spans="1:11" ht="14.45" customHeight="1" x14ac:dyDescent="0.2">
      <c r="A324" s="821" t="s">
        <v>587</v>
      </c>
      <c r="B324" s="822" t="s">
        <v>588</v>
      </c>
      <c r="C324" s="825" t="s">
        <v>609</v>
      </c>
      <c r="D324" s="839" t="s">
        <v>610</v>
      </c>
      <c r="E324" s="825" t="s">
        <v>1926</v>
      </c>
      <c r="F324" s="839" t="s">
        <v>1927</v>
      </c>
      <c r="G324" s="825" t="s">
        <v>1941</v>
      </c>
      <c r="H324" s="825" t="s">
        <v>1942</v>
      </c>
      <c r="I324" s="831">
        <v>3.3900001049041748</v>
      </c>
      <c r="J324" s="831">
        <v>6800</v>
      </c>
      <c r="K324" s="832">
        <v>23052</v>
      </c>
    </row>
    <row r="325" spans="1:11" ht="14.45" customHeight="1" x14ac:dyDescent="0.2">
      <c r="A325" s="821" t="s">
        <v>587</v>
      </c>
      <c r="B325" s="822" t="s">
        <v>588</v>
      </c>
      <c r="C325" s="825" t="s">
        <v>609</v>
      </c>
      <c r="D325" s="839" t="s">
        <v>610</v>
      </c>
      <c r="E325" s="825" t="s">
        <v>1926</v>
      </c>
      <c r="F325" s="839" t="s">
        <v>1927</v>
      </c>
      <c r="G325" s="825" t="s">
        <v>1943</v>
      </c>
      <c r="H325" s="825" t="s">
        <v>1944</v>
      </c>
      <c r="I325" s="831">
        <v>4.820000171661377</v>
      </c>
      <c r="J325" s="831">
        <v>8000</v>
      </c>
      <c r="K325" s="832">
        <v>38560</v>
      </c>
    </row>
    <row r="326" spans="1:11" ht="14.45" customHeight="1" x14ac:dyDescent="0.2">
      <c r="A326" s="821" t="s">
        <v>587</v>
      </c>
      <c r="B326" s="822" t="s">
        <v>588</v>
      </c>
      <c r="C326" s="825" t="s">
        <v>609</v>
      </c>
      <c r="D326" s="839" t="s">
        <v>610</v>
      </c>
      <c r="E326" s="825" t="s">
        <v>1926</v>
      </c>
      <c r="F326" s="839" t="s">
        <v>1927</v>
      </c>
      <c r="G326" s="825" t="s">
        <v>1945</v>
      </c>
      <c r="H326" s="825" t="s">
        <v>1946</v>
      </c>
      <c r="I326" s="831">
        <v>3.869999885559082</v>
      </c>
      <c r="J326" s="831">
        <v>300</v>
      </c>
      <c r="K326" s="832">
        <v>1161</v>
      </c>
    </row>
    <row r="327" spans="1:11" ht="14.45" customHeight="1" x14ac:dyDescent="0.2">
      <c r="A327" s="821" t="s">
        <v>587</v>
      </c>
      <c r="B327" s="822" t="s">
        <v>588</v>
      </c>
      <c r="C327" s="825" t="s">
        <v>609</v>
      </c>
      <c r="D327" s="839" t="s">
        <v>610</v>
      </c>
      <c r="E327" s="825" t="s">
        <v>1926</v>
      </c>
      <c r="F327" s="839" t="s">
        <v>1927</v>
      </c>
      <c r="G327" s="825" t="s">
        <v>1945</v>
      </c>
      <c r="H327" s="825" t="s">
        <v>1947</v>
      </c>
      <c r="I327" s="831">
        <v>3.869999885559082</v>
      </c>
      <c r="J327" s="831">
        <v>8000</v>
      </c>
      <c r="K327" s="832">
        <v>30960</v>
      </c>
    </row>
    <row r="328" spans="1:11" ht="14.45" customHeight="1" x14ac:dyDescent="0.2">
      <c r="A328" s="821" t="s">
        <v>587</v>
      </c>
      <c r="B328" s="822" t="s">
        <v>588</v>
      </c>
      <c r="C328" s="825" t="s">
        <v>609</v>
      </c>
      <c r="D328" s="839" t="s">
        <v>610</v>
      </c>
      <c r="E328" s="825" t="s">
        <v>1926</v>
      </c>
      <c r="F328" s="839" t="s">
        <v>1927</v>
      </c>
      <c r="G328" s="825" t="s">
        <v>1948</v>
      </c>
      <c r="H328" s="825" t="s">
        <v>1949</v>
      </c>
      <c r="I328" s="831">
        <v>3.1400001049041748</v>
      </c>
      <c r="J328" s="831">
        <v>8000</v>
      </c>
      <c r="K328" s="832">
        <v>25120</v>
      </c>
    </row>
    <row r="329" spans="1:11" ht="14.45" customHeight="1" x14ac:dyDescent="0.2">
      <c r="A329" s="821" t="s">
        <v>587</v>
      </c>
      <c r="B329" s="822" t="s">
        <v>588</v>
      </c>
      <c r="C329" s="825" t="s">
        <v>609</v>
      </c>
      <c r="D329" s="839" t="s">
        <v>610</v>
      </c>
      <c r="E329" s="825" t="s">
        <v>1926</v>
      </c>
      <c r="F329" s="839" t="s">
        <v>1927</v>
      </c>
      <c r="G329" s="825" t="s">
        <v>1952</v>
      </c>
      <c r="H329" s="825" t="s">
        <v>1953</v>
      </c>
      <c r="I329" s="831">
        <v>3.630000114440918</v>
      </c>
      <c r="J329" s="831">
        <v>1000</v>
      </c>
      <c r="K329" s="832">
        <v>3630</v>
      </c>
    </row>
    <row r="330" spans="1:11" ht="14.45" customHeight="1" x14ac:dyDescent="0.2">
      <c r="A330" s="821" t="s">
        <v>587</v>
      </c>
      <c r="B330" s="822" t="s">
        <v>588</v>
      </c>
      <c r="C330" s="825" t="s">
        <v>609</v>
      </c>
      <c r="D330" s="839" t="s">
        <v>610</v>
      </c>
      <c r="E330" s="825" t="s">
        <v>2321</v>
      </c>
      <c r="F330" s="839" t="s">
        <v>2322</v>
      </c>
      <c r="G330" s="825" t="s">
        <v>2323</v>
      </c>
      <c r="H330" s="825" t="s">
        <v>2324</v>
      </c>
      <c r="I330" s="831">
        <v>629.20001220703125</v>
      </c>
      <c r="J330" s="831">
        <v>50</v>
      </c>
      <c r="K330" s="832">
        <v>31460</v>
      </c>
    </row>
    <row r="331" spans="1:11" ht="14.45" customHeight="1" x14ac:dyDescent="0.2">
      <c r="A331" s="821" t="s">
        <v>587</v>
      </c>
      <c r="B331" s="822" t="s">
        <v>588</v>
      </c>
      <c r="C331" s="825" t="s">
        <v>609</v>
      </c>
      <c r="D331" s="839" t="s">
        <v>610</v>
      </c>
      <c r="E331" s="825" t="s">
        <v>2321</v>
      </c>
      <c r="F331" s="839" t="s">
        <v>2322</v>
      </c>
      <c r="G331" s="825" t="s">
        <v>2325</v>
      </c>
      <c r="H331" s="825" t="s">
        <v>2326</v>
      </c>
      <c r="I331" s="831">
        <v>592.9000244140625</v>
      </c>
      <c r="J331" s="831">
        <v>40</v>
      </c>
      <c r="K331" s="832">
        <v>23716.0009765625</v>
      </c>
    </row>
    <row r="332" spans="1:11" ht="14.45" customHeight="1" x14ac:dyDescent="0.2">
      <c r="A332" s="821" t="s">
        <v>587</v>
      </c>
      <c r="B332" s="822" t="s">
        <v>588</v>
      </c>
      <c r="C332" s="825" t="s">
        <v>609</v>
      </c>
      <c r="D332" s="839" t="s">
        <v>610</v>
      </c>
      <c r="E332" s="825" t="s">
        <v>2321</v>
      </c>
      <c r="F332" s="839" t="s">
        <v>2322</v>
      </c>
      <c r="G332" s="825" t="s">
        <v>2327</v>
      </c>
      <c r="H332" s="825" t="s">
        <v>2328</v>
      </c>
      <c r="I332" s="831">
        <v>592.9000244140625</v>
      </c>
      <c r="J332" s="831">
        <v>10</v>
      </c>
      <c r="K332" s="832">
        <v>5929</v>
      </c>
    </row>
    <row r="333" spans="1:11" ht="14.45" customHeight="1" x14ac:dyDescent="0.2">
      <c r="A333" s="821" t="s">
        <v>587</v>
      </c>
      <c r="B333" s="822" t="s">
        <v>588</v>
      </c>
      <c r="C333" s="825" t="s">
        <v>609</v>
      </c>
      <c r="D333" s="839" t="s">
        <v>610</v>
      </c>
      <c r="E333" s="825" t="s">
        <v>2321</v>
      </c>
      <c r="F333" s="839" t="s">
        <v>2322</v>
      </c>
      <c r="G333" s="825" t="s">
        <v>2329</v>
      </c>
      <c r="H333" s="825" t="s">
        <v>2330</v>
      </c>
      <c r="I333" s="831">
        <v>592.9000244140625</v>
      </c>
      <c r="J333" s="831">
        <v>10</v>
      </c>
      <c r="K333" s="832">
        <v>5929</v>
      </c>
    </row>
    <row r="334" spans="1:11" ht="14.45" customHeight="1" x14ac:dyDescent="0.2">
      <c r="A334" s="821" t="s">
        <v>587</v>
      </c>
      <c r="B334" s="822" t="s">
        <v>588</v>
      </c>
      <c r="C334" s="825" t="s">
        <v>609</v>
      </c>
      <c r="D334" s="839" t="s">
        <v>610</v>
      </c>
      <c r="E334" s="825" t="s">
        <v>2321</v>
      </c>
      <c r="F334" s="839" t="s">
        <v>2322</v>
      </c>
      <c r="G334" s="825" t="s">
        <v>2331</v>
      </c>
      <c r="H334" s="825" t="s">
        <v>2332</v>
      </c>
      <c r="I334" s="831">
        <v>1694</v>
      </c>
      <c r="J334" s="831">
        <v>20</v>
      </c>
      <c r="K334" s="832">
        <v>33880</v>
      </c>
    </row>
    <row r="335" spans="1:11" ht="14.45" customHeight="1" x14ac:dyDescent="0.2">
      <c r="A335" s="821" t="s">
        <v>587</v>
      </c>
      <c r="B335" s="822" t="s">
        <v>588</v>
      </c>
      <c r="C335" s="825" t="s">
        <v>609</v>
      </c>
      <c r="D335" s="839" t="s">
        <v>610</v>
      </c>
      <c r="E335" s="825" t="s">
        <v>2333</v>
      </c>
      <c r="F335" s="839" t="s">
        <v>2334</v>
      </c>
      <c r="G335" s="825" t="s">
        <v>2335</v>
      </c>
      <c r="H335" s="825" t="s">
        <v>2336</v>
      </c>
      <c r="I335" s="831">
        <v>88.099998474121094</v>
      </c>
      <c r="J335" s="831">
        <v>100</v>
      </c>
      <c r="K335" s="832">
        <v>8809.990234375</v>
      </c>
    </row>
    <row r="336" spans="1:11" ht="14.45" customHeight="1" x14ac:dyDescent="0.2">
      <c r="A336" s="821" t="s">
        <v>587</v>
      </c>
      <c r="B336" s="822" t="s">
        <v>588</v>
      </c>
      <c r="C336" s="825" t="s">
        <v>609</v>
      </c>
      <c r="D336" s="839" t="s">
        <v>610</v>
      </c>
      <c r="E336" s="825" t="s">
        <v>2333</v>
      </c>
      <c r="F336" s="839" t="s">
        <v>2334</v>
      </c>
      <c r="G336" s="825" t="s">
        <v>2337</v>
      </c>
      <c r="H336" s="825" t="s">
        <v>2338</v>
      </c>
      <c r="I336" s="831">
        <v>78.650001525878906</v>
      </c>
      <c r="J336" s="831">
        <v>25</v>
      </c>
      <c r="K336" s="832">
        <v>1966.25</v>
      </c>
    </row>
    <row r="337" spans="1:11" ht="14.45" customHeight="1" x14ac:dyDescent="0.2">
      <c r="A337" s="821" t="s">
        <v>587</v>
      </c>
      <c r="B337" s="822" t="s">
        <v>588</v>
      </c>
      <c r="C337" s="825" t="s">
        <v>609</v>
      </c>
      <c r="D337" s="839" t="s">
        <v>610</v>
      </c>
      <c r="E337" s="825" t="s">
        <v>2333</v>
      </c>
      <c r="F337" s="839" t="s">
        <v>2334</v>
      </c>
      <c r="G337" s="825" t="s">
        <v>2339</v>
      </c>
      <c r="H337" s="825" t="s">
        <v>2340</v>
      </c>
      <c r="I337" s="831">
        <v>1086.93994140625</v>
      </c>
      <c r="J337" s="831">
        <v>70</v>
      </c>
      <c r="K337" s="832">
        <v>76086.0078125</v>
      </c>
    </row>
    <row r="338" spans="1:11" ht="14.45" customHeight="1" x14ac:dyDescent="0.2">
      <c r="A338" s="821" t="s">
        <v>587</v>
      </c>
      <c r="B338" s="822" t="s">
        <v>588</v>
      </c>
      <c r="C338" s="825" t="s">
        <v>609</v>
      </c>
      <c r="D338" s="839" t="s">
        <v>610</v>
      </c>
      <c r="E338" s="825" t="s">
        <v>2333</v>
      </c>
      <c r="F338" s="839" t="s">
        <v>2334</v>
      </c>
      <c r="G338" s="825" t="s">
        <v>2341</v>
      </c>
      <c r="H338" s="825" t="s">
        <v>2342</v>
      </c>
      <c r="I338" s="831">
        <v>3569.260009765625</v>
      </c>
      <c r="J338" s="831">
        <v>35</v>
      </c>
      <c r="K338" s="832">
        <v>124924.0234375</v>
      </c>
    </row>
    <row r="339" spans="1:11" ht="14.45" customHeight="1" x14ac:dyDescent="0.2">
      <c r="A339" s="821" t="s">
        <v>587</v>
      </c>
      <c r="B339" s="822" t="s">
        <v>588</v>
      </c>
      <c r="C339" s="825" t="s">
        <v>609</v>
      </c>
      <c r="D339" s="839" t="s">
        <v>610</v>
      </c>
      <c r="E339" s="825" t="s">
        <v>2333</v>
      </c>
      <c r="F339" s="839" t="s">
        <v>2334</v>
      </c>
      <c r="G339" s="825" t="s">
        <v>2343</v>
      </c>
      <c r="H339" s="825" t="s">
        <v>2344</v>
      </c>
      <c r="I339" s="831">
        <v>663.05714634486606</v>
      </c>
      <c r="J339" s="831">
        <v>50</v>
      </c>
      <c r="K339" s="832">
        <v>33153.21923828125</v>
      </c>
    </row>
    <row r="340" spans="1:11" ht="14.45" customHeight="1" x14ac:dyDescent="0.2">
      <c r="A340" s="821" t="s">
        <v>587</v>
      </c>
      <c r="B340" s="822" t="s">
        <v>588</v>
      </c>
      <c r="C340" s="825" t="s">
        <v>609</v>
      </c>
      <c r="D340" s="839" t="s">
        <v>610</v>
      </c>
      <c r="E340" s="825" t="s">
        <v>1958</v>
      </c>
      <c r="F340" s="839" t="s">
        <v>1959</v>
      </c>
      <c r="G340" s="825" t="s">
        <v>2345</v>
      </c>
      <c r="H340" s="825" t="s">
        <v>2346</v>
      </c>
      <c r="I340" s="831">
        <v>0.47999998927116394</v>
      </c>
      <c r="J340" s="831">
        <v>900</v>
      </c>
      <c r="K340" s="832">
        <v>432</v>
      </c>
    </row>
    <row r="341" spans="1:11" ht="14.45" customHeight="1" thickBot="1" x14ac:dyDescent="0.25">
      <c r="A341" s="813" t="s">
        <v>587</v>
      </c>
      <c r="B341" s="814" t="s">
        <v>588</v>
      </c>
      <c r="C341" s="817" t="s">
        <v>609</v>
      </c>
      <c r="D341" s="840" t="s">
        <v>610</v>
      </c>
      <c r="E341" s="817" t="s">
        <v>1958</v>
      </c>
      <c r="F341" s="840" t="s">
        <v>1959</v>
      </c>
      <c r="G341" s="817" t="s">
        <v>1960</v>
      </c>
      <c r="H341" s="817" t="s">
        <v>1961</v>
      </c>
      <c r="I341" s="833">
        <v>1.6000000238418579</v>
      </c>
      <c r="J341" s="833">
        <v>300</v>
      </c>
      <c r="K341" s="834">
        <v>480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AA5C566F-E613-45E3-9F84-BB1FA8368067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7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459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369" customWidth="1"/>
    <col min="18" max="18" width="7.28515625" style="458" customWidth="1"/>
    <col min="19" max="19" width="8" style="369" customWidth="1"/>
    <col min="21" max="21" width="11.28515625" bestFit="1" customWidth="1"/>
  </cols>
  <sheetData>
    <row r="1" spans="1:19" ht="19.5" thickBot="1" x14ac:dyDescent="0.35">
      <c r="A1" s="586" t="s">
        <v>129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</row>
    <row r="2" spans="1:19" ht="15.75" thickBot="1" x14ac:dyDescent="0.3">
      <c r="A2" s="370" t="s">
        <v>328</v>
      </c>
      <c r="B2" s="371"/>
    </row>
    <row r="3" spans="1:19" x14ac:dyDescent="0.25">
      <c r="A3" s="600" t="s">
        <v>235</v>
      </c>
      <c r="B3" s="601"/>
      <c r="C3" s="602" t="s">
        <v>224</v>
      </c>
      <c r="D3" s="603"/>
      <c r="E3" s="603"/>
      <c r="F3" s="604"/>
      <c r="G3" s="605" t="s">
        <v>225</v>
      </c>
      <c r="H3" s="606"/>
      <c r="I3" s="606"/>
      <c r="J3" s="607"/>
      <c r="K3" s="608" t="s">
        <v>234</v>
      </c>
      <c r="L3" s="609"/>
      <c r="M3" s="609"/>
      <c r="N3" s="609"/>
      <c r="O3" s="610"/>
      <c r="P3" s="606" t="s">
        <v>293</v>
      </c>
      <c r="Q3" s="606"/>
      <c r="R3" s="606"/>
      <c r="S3" s="607"/>
    </row>
    <row r="4" spans="1:19" ht="15.75" thickBot="1" x14ac:dyDescent="0.3">
      <c r="A4" s="619">
        <v>2021</v>
      </c>
      <c r="B4" s="620"/>
      <c r="C4" s="621" t="s">
        <v>292</v>
      </c>
      <c r="D4" s="623" t="s">
        <v>130</v>
      </c>
      <c r="E4" s="623" t="s">
        <v>95</v>
      </c>
      <c r="F4" s="598" t="s">
        <v>68</v>
      </c>
      <c r="G4" s="613" t="s">
        <v>226</v>
      </c>
      <c r="H4" s="615" t="s">
        <v>230</v>
      </c>
      <c r="I4" s="615" t="s">
        <v>291</v>
      </c>
      <c r="J4" s="617" t="s">
        <v>227</v>
      </c>
      <c r="K4" s="595" t="s">
        <v>290</v>
      </c>
      <c r="L4" s="596"/>
      <c r="M4" s="596"/>
      <c r="N4" s="597"/>
      <c r="O4" s="598" t="s">
        <v>289</v>
      </c>
      <c r="P4" s="587" t="s">
        <v>288</v>
      </c>
      <c r="Q4" s="587" t="s">
        <v>237</v>
      </c>
      <c r="R4" s="589" t="s">
        <v>95</v>
      </c>
      <c r="S4" s="591" t="s">
        <v>236</v>
      </c>
    </row>
    <row r="5" spans="1:19" s="493" customFormat="1" ht="19.149999999999999" customHeight="1" x14ac:dyDescent="0.25">
      <c r="A5" s="593" t="s">
        <v>287</v>
      </c>
      <c r="B5" s="594"/>
      <c r="C5" s="622"/>
      <c r="D5" s="624"/>
      <c r="E5" s="624"/>
      <c r="F5" s="599"/>
      <c r="G5" s="614"/>
      <c r="H5" s="616"/>
      <c r="I5" s="616"/>
      <c r="J5" s="618"/>
      <c r="K5" s="496" t="s">
        <v>228</v>
      </c>
      <c r="L5" s="495" t="s">
        <v>229</v>
      </c>
      <c r="M5" s="495" t="s">
        <v>286</v>
      </c>
      <c r="N5" s="494" t="s">
        <v>3</v>
      </c>
      <c r="O5" s="599"/>
      <c r="P5" s="588"/>
      <c r="Q5" s="588"/>
      <c r="R5" s="590"/>
      <c r="S5" s="592"/>
    </row>
    <row r="6" spans="1:19" ht="15.75" thickBot="1" x14ac:dyDescent="0.3">
      <c r="A6" s="611" t="s">
        <v>223</v>
      </c>
      <c r="B6" s="612"/>
      <c r="C6" s="492">
        <f ca="1">SUM(Tabulka[01 uv_sk])/2</f>
        <v>70.961111111111109</v>
      </c>
      <c r="D6" s="490"/>
      <c r="E6" s="490"/>
      <c r="F6" s="489"/>
      <c r="G6" s="491">
        <f ca="1">SUM(Tabulka[05 h_vram])/2</f>
        <v>90057.7</v>
      </c>
      <c r="H6" s="490">
        <f ca="1">SUM(Tabulka[06 h_naduv])/2</f>
        <v>5130.75</v>
      </c>
      <c r="I6" s="490">
        <f ca="1">SUM(Tabulka[07 h_nadzk])/2</f>
        <v>5175.43</v>
      </c>
      <c r="J6" s="489">
        <f ca="1">SUM(Tabulka[08 h_oon])/2</f>
        <v>71</v>
      </c>
      <c r="K6" s="491">
        <f ca="1">SUM(Tabulka[09 m_kl])/2</f>
        <v>0</v>
      </c>
      <c r="L6" s="490">
        <f ca="1">SUM(Tabulka[10 m_gr])/2</f>
        <v>0</v>
      </c>
      <c r="M6" s="490">
        <f ca="1">SUM(Tabulka[11 m_jo])/2</f>
        <v>1517581</v>
      </c>
      <c r="N6" s="490">
        <f ca="1">SUM(Tabulka[12 m_oc])/2</f>
        <v>1517581</v>
      </c>
      <c r="O6" s="489">
        <f ca="1">SUM(Tabulka[13 m_sk])/2</f>
        <v>45448175</v>
      </c>
      <c r="P6" s="488">
        <f ca="1">SUM(Tabulka[14_vzsk])/2</f>
        <v>68190</v>
      </c>
      <c r="Q6" s="488">
        <f ca="1">SUM(Tabulka[15_vzpl])/2</f>
        <v>71151.026392961881</v>
      </c>
      <c r="R6" s="487">
        <f ca="1">IF(Q6=0,0,P6/Q6)</f>
        <v>0.95838392581143739</v>
      </c>
      <c r="S6" s="486">
        <f ca="1">Q6-P6</f>
        <v>2961.0263929618814</v>
      </c>
    </row>
    <row r="7" spans="1:19" hidden="1" x14ac:dyDescent="0.25">
      <c r="A7" s="485" t="s">
        <v>285</v>
      </c>
      <c r="B7" s="484" t="s">
        <v>284</v>
      </c>
      <c r="C7" s="483" t="s">
        <v>283</v>
      </c>
      <c r="D7" s="482" t="s">
        <v>282</v>
      </c>
      <c r="E7" s="481" t="s">
        <v>281</v>
      </c>
      <c r="F7" s="480" t="s">
        <v>280</v>
      </c>
      <c r="G7" s="479" t="s">
        <v>279</v>
      </c>
      <c r="H7" s="477" t="s">
        <v>278</v>
      </c>
      <c r="I7" s="477" t="s">
        <v>277</v>
      </c>
      <c r="J7" s="476" t="s">
        <v>276</v>
      </c>
      <c r="K7" s="478" t="s">
        <v>275</v>
      </c>
      <c r="L7" s="477" t="s">
        <v>274</v>
      </c>
      <c r="M7" s="477" t="s">
        <v>273</v>
      </c>
      <c r="N7" s="476" t="s">
        <v>272</v>
      </c>
      <c r="O7" s="475" t="s">
        <v>271</v>
      </c>
      <c r="P7" s="474" t="s">
        <v>270</v>
      </c>
      <c r="Q7" s="473" t="s">
        <v>269</v>
      </c>
      <c r="R7" s="472" t="s">
        <v>268</v>
      </c>
      <c r="S7" s="471" t="s">
        <v>267</v>
      </c>
    </row>
    <row r="8" spans="1:19" x14ac:dyDescent="0.25">
      <c r="A8" s="468" t="s">
        <v>266</v>
      </c>
      <c r="B8" s="467"/>
      <c r="C8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10.266666666666667</v>
      </c>
      <c r="D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13835.200000000003</v>
      </c>
      <c r="H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2658</v>
      </c>
      <c r="I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572.80000000000007</v>
      </c>
      <c r="J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</v>
      </c>
      <c r="K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359243</v>
      </c>
      <c r="N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359243</v>
      </c>
      <c r="O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10477408</v>
      </c>
      <c r="P8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1700</v>
      </c>
      <c r="Q8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22401.026392961881</v>
      </c>
      <c r="R8" s="470">
        <f ca="1">IF(Tabulka[[#This Row],[15_vzpl]]=0,"",Tabulka[[#This Row],[14_vzsk]]/Tabulka[[#This Row],[15_vzpl]])</f>
        <v>7.5889379806905563E-2</v>
      </c>
      <c r="S8" s="469">
        <f ca="1">IF(Tabulka[[#This Row],[15_vzpl]]-Tabulka[[#This Row],[14_vzsk]]=0,"",Tabulka[[#This Row],[15_vzpl]]-Tabulka[[#This Row],[14_vzsk]])</f>
        <v>20701.026392961881</v>
      </c>
    </row>
    <row r="9" spans="1:19" x14ac:dyDescent="0.25">
      <c r="A9" s="468">
        <v>99</v>
      </c>
      <c r="B9" s="467" t="s">
        <v>2360</v>
      </c>
      <c r="C9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1.2</v>
      </c>
      <c r="D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1601.6000000000004</v>
      </c>
      <c r="H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283</v>
      </c>
      <c r="I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370.30000000000007</v>
      </c>
      <c r="J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24009</v>
      </c>
      <c r="N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24009</v>
      </c>
      <c r="O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985662</v>
      </c>
      <c r="P9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1700</v>
      </c>
      <c r="Q9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22401.026392961881</v>
      </c>
      <c r="R9" s="470">
        <f ca="1">IF(Tabulka[[#This Row],[15_vzpl]]=0,"",Tabulka[[#This Row],[14_vzsk]]/Tabulka[[#This Row],[15_vzpl]])</f>
        <v>7.5889379806905563E-2</v>
      </c>
      <c r="S9" s="469">
        <f ca="1">IF(Tabulka[[#This Row],[15_vzpl]]-Tabulka[[#This Row],[14_vzsk]]=0,"",Tabulka[[#This Row],[15_vzpl]]-Tabulka[[#This Row],[14_vzsk]])</f>
        <v>20701.026392961881</v>
      </c>
    </row>
    <row r="10" spans="1:19" x14ac:dyDescent="0.25">
      <c r="A10" s="468">
        <v>100</v>
      </c>
      <c r="B10" s="467" t="s">
        <v>2361</v>
      </c>
      <c r="C10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1404</v>
      </c>
      <c r="H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244</v>
      </c>
      <c r="I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</v>
      </c>
      <c r="K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15959</v>
      </c>
      <c r="N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15959</v>
      </c>
      <c r="O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580523</v>
      </c>
      <c r="P10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0" t="str">
        <f ca="1">IF(Tabulka[[#This Row],[15_vzpl]]=0,"",Tabulka[[#This Row],[14_vzsk]]/Tabulka[[#This Row],[15_vzpl]])</f>
        <v/>
      </c>
      <c r="S10" s="469" t="str">
        <f ca="1">IF(Tabulka[[#This Row],[15_vzpl]]-Tabulka[[#This Row],[14_vzsk]]=0,"",Tabulka[[#This Row],[15_vzpl]]-Tabulka[[#This Row],[14_vzsk]])</f>
        <v/>
      </c>
    </row>
    <row r="11" spans="1:19" x14ac:dyDescent="0.25">
      <c r="A11" s="468">
        <v>101</v>
      </c>
      <c r="B11" s="467" t="s">
        <v>2362</v>
      </c>
      <c r="C11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8.0666666666666664</v>
      </c>
      <c r="D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10829.6</v>
      </c>
      <c r="H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2131</v>
      </c>
      <c r="I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202.50000000000003</v>
      </c>
      <c r="J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</v>
      </c>
      <c r="K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319275</v>
      </c>
      <c r="N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319275</v>
      </c>
      <c r="O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8911223</v>
      </c>
      <c r="P11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0" t="str">
        <f ca="1">IF(Tabulka[[#This Row],[15_vzpl]]=0,"",Tabulka[[#This Row],[14_vzsk]]/Tabulka[[#This Row],[15_vzpl]])</f>
        <v/>
      </c>
      <c r="S11" s="469" t="str">
        <f ca="1">IF(Tabulka[[#This Row],[15_vzpl]]-Tabulka[[#This Row],[14_vzsk]]=0,"",Tabulka[[#This Row],[15_vzpl]]-Tabulka[[#This Row],[14_vzsk]])</f>
        <v/>
      </c>
    </row>
    <row r="12" spans="1:19" x14ac:dyDescent="0.25">
      <c r="A12" s="468" t="s">
        <v>2348</v>
      </c>
      <c r="B12" s="467"/>
      <c r="C12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59.694444444444443</v>
      </c>
      <c r="D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74846.5</v>
      </c>
      <c r="H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2281.75</v>
      </c>
      <c r="I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4602.63</v>
      </c>
      <c r="J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1144936</v>
      </c>
      <c r="N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1144936</v>
      </c>
      <c r="O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34582015</v>
      </c>
      <c r="P12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66490</v>
      </c>
      <c r="Q12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48750</v>
      </c>
      <c r="R12" s="470">
        <f ca="1">IF(Tabulka[[#This Row],[15_vzpl]]=0,"",Tabulka[[#This Row],[14_vzsk]]/Tabulka[[#This Row],[15_vzpl]])</f>
        <v>1.3638974358974358</v>
      </c>
      <c r="S12" s="469">
        <f ca="1">IF(Tabulka[[#This Row],[15_vzpl]]-Tabulka[[#This Row],[14_vzsk]]=0,"",Tabulka[[#This Row],[15_vzpl]]-Tabulka[[#This Row],[14_vzsk]])</f>
        <v>-17740</v>
      </c>
    </row>
    <row r="13" spans="1:19" x14ac:dyDescent="0.25">
      <c r="A13" s="468">
        <v>303</v>
      </c>
      <c r="B13" s="467" t="s">
        <v>2363</v>
      </c>
      <c r="C13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1.7222222222222223</v>
      </c>
      <c r="D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2262</v>
      </c>
      <c r="H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108.75</v>
      </c>
      <c r="I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106.13</v>
      </c>
      <c r="J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21458</v>
      </c>
      <c r="N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21458</v>
      </c>
      <c r="O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557574</v>
      </c>
      <c r="P13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66490</v>
      </c>
      <c r="Q13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48750</v>
      </c>
      <c r="R13" s="470">
        <f ca="1">IF(Tabulka[[#This Row],[15_vzpl]]=0,"",Tabulka[[#This Row],[14_vzsk]]/Tabulka[[#This Row],[15_vzpl]])</f>
        <v>1.3638974358974358</v>
      </c>
      <c r="S13" s="469">
        <f ca="1">IF(Tabulka[[#This Row],[15_vzpl]]-Tabulka[[#This Row],[14_vzsk]]=0,"",Tabulka[[#This Row],[15_vzpl]]-Tabulka[[#This Row],[14_vzsk]])</f>
        <v>-17740</v>
      </c>
    </row>
    <row r="14" spans="1:19" x14ac:dyDescent="0.25">
      <c r="A14" s="468">
        <v>304</v>
      </c>
      <c r="B14" s="467" t="s">
        <v>2364</v>
      </c>
      <c r="C14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33886</v>
      </c>
      <c r="N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33886</v>
      </c>
      <c r="O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4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70" t="str">
        <f ca="1">IF(Tabulka[[#This Row],[15_vzpl]]=0,"",Tabulka[[#This Row],[14_vzsk]]/Tabulka[[#This Row],[15_vzpl]])</f>
        <v/>
      </c>
      <c r="S14" s="469" t="str">
        <f ca="1">IF(Tabulka[[#This Row],[15_vzpl]]-Tabulka[[#This Row],[14_vzsk]]=0,"",Tabulka[[#This Row],[15_vzpl]]-Tabulka[[#This Row],[14_vzsk]])</f>
        <v/>
      </c>
    </row>
    <row r="15" spans="1:19" x14ac:dyDescent="0.25">
      <c r="A15" s="468">
        <v>306</v>
      </c>
      <c r="B15" s="467" t="s">
        <v>2365</v>
      </c>
      <c r="C15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9.8611111111111107</v>
      </c>
      <c r="D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12402</v>
      </c>
      <c r="H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432.5</v>
      </c>
      <c r="I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543</v>
      </c>
      <c r="J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166286</v>
      </c>
      <c r="N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166286</v>
      </c>
      <c r="O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5196011</v>
      </c>
      <c r="P15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70" t="str">
        <f ca="1">IF(Tabulka[[#This Row],[15_vzpl]]=0,"",Tabulka[[#This Row],[14_vzsk]]/Tabulka[[#This Row],[15_vzpl]])</f>
        <v/>
      </c>
      <c r="S15" s="469" t="str">
        <f ca="1">IF(Tabulka[[#This Row],[15_vzpl]]-Tabulka[[#This Row],[14_vzsk]]=0,"",Tabulka[[#This Row],[15_vzpl]]-Tabulka[[#This Row],[14_vzsk]])</f>
        <v/>
      </c>
    </row>
    <row r="16" spans="1:19" x14ac:dyDescent="0.25">
      <c r="A16" s="468">
        <v>307</v>
      </c>
      <c r="B16" s="467" t="s">
        <v>2366</v>
      </c>
      <c r="C16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8.8333333333333339</v>
      </c>
      <c r="D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11573.75</v>
      </c>
      <c r="H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278</v>
      </c>
      <c r="I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654.75</v>
      </c>
      <c r="J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209523</v>
      </c>
      <c r="N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209523</v>
      </c>
      <c r="O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5627828</v>
      </c>
      <c r="P16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0" t="str">
        <f ca="1">IF(Tabulka[[#This Row],[15_vzpl]]=0,"",Tabulka[[#This Row],[14_vzsk]]/Tabulka[[#This Row],[15_vzpl]])</f>
        <v/>
      </c>
      <c r="S16" s="469" t="str">
        <f ca="1">IF(Tabulka[[#This Row],[15_vzpl]]-Tabulka[[#This Row],[14_vzsk]]=0,"",Tabulka[[#This Row],[15_vzpl]]-Tabulka[[#This Row],[14_vzsk]])</f>
        <v/>
      </c>
    </row>
    <row r="17" spans="1:19" x14ac:dyDescent="0.25">
      <c r="A17" s="468">
        <v>309</v>
      </c>
      <c r="B17" s="467" t="s">
        <v>2367</v>
      </c>
      <c r="C17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1.8333333333333333</v>
      </c>
      <c r="D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1186</v>
      </c>
      <c r="H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</v>
      </c>
      <c r="I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</v>
      </c>
      <c r="J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23879</v>
      </c>
      <c r="N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23879</v>
      </c>
      <c r="O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453526</v>
      </c>
      <c r="P17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0" t="str">
        <f ca="1">IF(Tabulka[[#This Row],[15_vzpl]]=0,"",Tabulka[[#This Row],[14_vzsk]]/Tabulka[[#This Row],[15_vzpl]])</f>
        <v/>
      </c>
      <c r="S17" s="469" t="str">
        <f ca="1">IF(Tabulka[[#This Row],[15_vzpl]]-Tabulka[[#This Row],[14_vzsk]]=0,"",Tabulka[[#This Row],[15_vzpl]]-Tabulka[[#This Row],[14_vzsk]])</f>
        <v/>
      </c>
    </row>
    <row r="18" spans="1:19" x14ac:dyDescent="0.25">
      <c r="A18" s="468">
        <v>310</v>
      </c>
      <c r="B18" s="467" t="s">
        <v>2368</v>
      </c>
      <c r="C18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33.444444444444443</v>
      </c>
      <c r="D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41910.75</v>
      </c>
      <c r="H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967.5</v>
      </c>
      <c r="I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3216.75</v>
      </c>
      <c r="J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664574</v>
      </c>
      <c r="N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664574</v>
      </c>
      <c r="O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21379918</v>
      </c>
      <c r="P18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0" t="str">
        <f ca="1">IF(Tabulka[[#This Row],[15_vzpl]]=0,"",Tabulka[[#This Row],[14_vzsk]]/Tabulka[[#This Row],[15_vzpl]])</f>
        <v/>
      </c>
      <c r="S18" s="469" t="str">
        <f ca="1">IF(Tabulka[[#This Row],[15_vzpl]]-Tabulka[[#This Row],[14_vzsk]]=0,"",Tabulka[[#This Row],[15_vzpl]]-Tabulka[[#This Row],[14_vzsk]])</f>
        <v/>
      </c>
    </row>
    <row r="19" spans="1:19" x14ac:dyDescent="0.25">
      <c r="A19" s="468">
        <v>642</v>
      </c>
      <c r="B19" s="467" t="s">
        <v>2369</v>
      </c>
      <c r="C19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5512</v>
      </c>
      <c r="H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421</v>
      </c>
      <c r="I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25330</v>
      </c>
      <c r="N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25330</v>
      </c>
      <c r="O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1367158</v>
      </c>
      <c r="P19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0" t="str">
        <f ca="1">IF(Tabulka[[#This Row],[15_vzpl]]=0,"",Tabulka[[#This Row],[14_vzsk]]/Tabulka[[#This Row],[15_vzpl]])</f>
        <v/>
      </c>
      <c r="S19" s="469" t="str">
        <f ca="1">IF(Tabulka[[#This Row],[15_vzpl]]-Tabulka[[#This Row],[14_vzsk]]=0,"",Tabulka[[#This Row],[15_vzpl]]-Tabulka[[#This Row],[14_vzsk]])</f>
        <v/>
      </c>
    </row>
    <row r="20" spans="1:19" x14ac:dyDescent="0.25">
      <c r="A20" s="468" t="s">
        <v>2349</v>
      </c>
      <c r="B20" s="467"/>
      <c r="C20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1376</v>
      </c>
      <c r="H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191</v>
      </c>
      <c r="I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13402</v>
      </c>
      <c r="N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13402</v>
      </c>
      <c r="O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388752</v>
      </c>
      <c r="P20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0" t="str">
        <f ca="1">IF(Tabulka[[#This Row],[15_vzpl]]=0,"",Tabulka[[#This Row],[14_vzsk]]/Tabulka[[#This Row],[15_vzpl]])</f>
        <v/>
      </c>
      <c r="S20" s="469" t="str">
        <f ca="1">IF(Tabulka[[#This Row],[15_vzpl]]-Tabulka[[#This Row],[14_vzsk]]=0,"",Tabulka[[#This Row],[15_vzpl]]-Tabulka[[#This Row],[14_vzsk]])</f>
        <v/>
      </c>
    </row>
    <row r="21" spans="1:19" x14ac:dyDescent="0.25">
      <c r="A21" s="468">
        <v>30</v>
      </c>
      <c r="B21" s="467" t="s">
        <v>2370</v>
      </c>
      <c r="C21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1376</v>
      </c>
      <c r="H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191</v>
      </c>
      <c r="I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13402</v>
      </c>
      <c r="N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13402</v>
      </c>
      <c r="O2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388752</v>
      </c>
      <c r="P21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470" t="str">
        <f ca="1">IF(Tabulka[[#This Row],[15_vzpl]]=0,"",Tabulka[[#This Row],[14_vzsk]]/Tabulka[[#This Row],[15_vzpl]])</f>
        <v/>
      </c>
      <c r="S21" s="469" t="str">
        <f ca="1">IF(Tabulka[[#This Row],[15_vzpl]]-Tabulka[[#This Row],[14_vzsk]]=0,"",Tabulka[[#This Row],[15_vzpl]]-Tabulka[[#This Row],[14_vzsk]])</f>
        <v/>
      </c>
    </row>
    <row r="22" spans="1:19" x14ac:dyDescent="0.25">
      <c r="A22" t="s">
        <v>295</v>
      </c>
    </row>
    <row r="23" spans="1:19" x14ac:dyDescent="0.25">
      <c r="A23" s="222" t="s">
        <v>201</v>
      </c>
    </row>
    <row r="24" spans="1:19" x14ac:dyDescent="0.25">
      <c r="A24" s="223" t="s">
        <v>265</v>
      </c>
    </row>
    <row r="25" spans="1:19" x14ac:dyDescent="0.25">
      <c r="A25" s="460" t="s">
        <v>264</v>
      </c>
    </row>
    <row r="26" spans="1:19" x14ac:dyDescent="0.25">
      <c r="A26" s="373" t="s">
        <v>233</v>
      </c>
    </row>
    <row r="27" spans="1:19" x14ac:dyDescent="0.25">
      <c r="A27" s="375" t="s">
        <v>238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1">
    <cfRule type="cellIs" dxfId="25" priority="3" operator="lessThan">
      <formula>0</formula>
    </cfRule>
  </conditionalFormatting>
  <conditionalFormatting sqref="R6:R21">
    <cfRule type="cellIs" dxfId="24" priority="4" operator="greaterThan">
      <formula>1</formula>
    </cfRule>
  </conditionalFormatting>
  <conditionalFormatting sqref="A8:S21">
    <cfRule type="expression" dxfId="23" priority="2">
      <formula>$B8=""</formula>
    </cfRule>
  </conditionalFormatting>
  <conditionalFormatting sqref="P8:S21">
    <cfRule type="expression" dxfId="22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68ED284D-243B-42AD-AEF6-6E1D3E4D48EC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270" bestFit="1" customWidth="1"/>
    <col min="2" max="2" width="11.7109375" style="270" hidden="1" customWidth="1"/>
    <col min="3" max="4" width="11" style="272" customWidth="1"/>
    <col min="5" max="5" width="11" style="273" customWidth="1"/>
    <col min="6" max="16384" width="8.85546875" style="270"/>
  </cols>
  <sheetData>
    <row r="1" spans="1:5" ht="19.5" thickBot="1" x14ac:dyDescent="0.35">
      <c r="A1" s="516" t="s">
        <v>150</v>
      </c>
      <c r="B1" s="516"/>
      <c r="C1" s="517"/>
      <c r="D1" s="517"/>
      <c r="E1" s="517"/>
    </row>
    <row r="2" spans="1:5" ht="14.45" customHeight="1" thickBot="1" x14ac:dyDescent="0.25">
      <c r="A2" s="370" t="s">
        <v>328</v>
      </c>
      <c r="B2" s="271"/>
    </row>
    <row r="3" spans="1:5" ht="14.45" customHeight="1" thickBot="1" x14ac:dyDescent="0.25">
      <c r="A3" s="274"/>
      <c r="C3" s="275" t="s">
        <v>130</v>
      </c>
      <c r="D3" s="276" t="s">
        <v>93</v>
      </c>
      <c r="E3" s="277" t="s">
        <v>95</v>
      </c>
    </row>
    <row r="4" spans="1:5" ht="14.45" customHeight="1" thickBot="1" x14ac:dyDescent="0.2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0</v>
      </c>
      <c r="D4" s="280">
        <f ca="1">IF(ISERROR(VLOOKUP("Náklady celkem",INDIRECT("HI!$A:$G"),5,0)),0,VLOOKUP("Náklady celkem",INDIRECT("HI!$A:$G"),5,0))</f>
        <v>70203.380160000001</v>
      </c>
      <c r="E4" s="281">
        <f ca="1">IF(C4=0,0,D4/C4)</f>
        <v>0</v>
      </c>
    </row>
    <row r="5" spans="1:5" ht="14.45" customHeight="1" x14ac:dyDescent="0.2">
      <c r="A5" s="282" t="s">
        <v>193</v>
      </c>
      <c r="B5" s="283"/>
      <c r="C5" s="284"/>
      <c r="D5" s="284"/>
      <c r="E5" s="285"/>
    </row>
    <row r="6" spans="1:5" ht="14.45" customHeight="1" x14ac:dyDescent="0.2">
      <c r="A6" s="286" t="s">
        <v>198</v>
      </c>
      <c r="B6" s="287"/>
      <c r="C6" s="288"/>
      <c r="D6" s="288"/>
      <c r="E6" s="285"/>
    </row>
    <row r="7" spans="1:5" ht="14.45" customHeight="1" x14ac:dyDescent="0.25">
      <c r="A7" s="40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0</v>
      </c>
      <c r="D7" s="288">
        <f>IF(ISERROR(HI!E5),"",HI!E5)</f>
        <v>3331.2865000000002</v>
      </c>
      <c r="E7" s="285">
        <f t="shared" ref="E7:E15" si="0">IF(C7=0,0,D7/C7)</f>
        <v>0</v>
      </c>
    </row>
    <row r="8" spans="1:5" ht="14.45" customHeight="1" x14ac:dyDescent="0.25">
      <c r="A8" s="400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0.68386358887407561</v>
      </c>
      <c r="E8" s="285">
        <f t="shared" si="0"/>
        <v>0.75984843208230624</v>
      </c>
    </row>
    <row r="9" spans="1:5" ht="14.45" customHeight="1" x14ac:dyDescent="0.25">
      <c r="A9" s="400" t="str">
        <f>HYPERLINK("#'LŽ Statim'!A1","Podíl statimových žádanek (max. 30%)")</f>
        <v>Podíl statimových žádanek (max. 30%)</v>
      </c>
      <c r="B9" s="398" t="s">
        <v>251</v>
      </c>
      <c r="C9" s="399">
        <v>0.3</v>
      </c>
      <c r="D9" s="399">
        <f>IF('LŽ Statim'!G3="",0,'LŽ Statim'!G3)</f>
        <v>0.27331995987963892</v>
      </c>
      <c r="E9" s="285">
        <f>IF(C9=0,0,D9/C9)</f>
        <v>0.9110665329321298</v>
      </c>
    </row>
    <row r="10" spans="1:5" ht="14.45" customHeight="1" x14ac:dyDescent="0.2">
      <c r="A10" s="290" t="s">
        <v>194</v>
      </c>
      <c r="B10" s="287"/>
      <c r="C10" s="288"/>
      <c r="D10" s="288"/>
      <c r="E10" s="285"/>
    </row>
    <row r="11" spans="1:5" ht="14.45" customHeight="1" x14ac:dyDescent="0.25">
      <c r="A11" s="400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0.40232111984810609</v>
      </c>
      <c r="E11" s="285">
        <f t="shared" si="0"/>
        <v>0.6705351997468435</v>
      </c>
    </row>
    <row r="12" spans="1:5" ht="14.45" customHeight="1" x14ac:dyDescent="0.25">
      <c r="A12" s="400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0.86450744444159189</v>
      </c>
      <c r="E12" s="285">
        <f t="shared" si="0"/>
        <v>1.0806343055519898</v>
      </c>
    </row>
    <row r="13" spans="1:5" ht="14.45" customHeight="1" x14ac:dyDescent="0.2">
      <c r="A13" s="290" t="s">
        <v>195</v>
      </c>
      <c r="B13" s="287"/>
      <c r="C13" s="288"/>
      <c r="D13" s="288"/>
      <c r="E13" s="285"/>
    </row>
    <row r="14" spans="1:5" ht="14.45" customHeight="1" x14ac:dyDescent="0.2">
      <c r="A14" s="291" t="s">
        <v>199</v>
      </c>
      <c r="B14" s="287"/>
      <c r="C14" s="284"/>
      <c r="D14" s="284"/>
      <c r="E14" s="285"/>
    </row>
    <row r="15" spans="1:5" ht="14.45" customHeight="1" x14ac:dyDescent="0.2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0</v>
      </c>
      <c r="D15" s="288">
        <f>IF(ISERROR(HI!E6),"",HI!E6)</f>
        <v>3364.9329600000015</v>
      </c>
      <c r="E15" s="285">
        <f t="shared" si="0"/>
        <v>0</v>
      </c>
    </row>
    <row r="16" spans="1:5" ht="14.45" customHeight="1" thickBot="1" x14ac:dyDescent="0.2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0</v>
      </c>
      <c r="D16" s="284">
        <f ca="1">IF(ISERROR(VLOOKUP("Osobní náklady (Kč) *",INDIRECT("HI!$A:$G"),5,0)),0,VLOOKUP("Osobní náklady (Kč) *",INDIRECT("HI!$A:$G"),5,0))</f>
        <v>52193.114260000009</v>
      </c>
      <c r="E16" s="285">
        <f ca="1">IF(C16=0,0,D16/C16)</f>
        <v>0</v>
      </c>
    </row>
    <row r="17" spans="1:5" ht="14.45" customHeight="1" thickBot="1" x14ac:dyDescent="0.25">
      <c r="A17" s="297"/>
      <c r="B17" s="298"/>
      <c r="C17" s="299"/>
      <c r="D17" s="299"/>
      <c r="E17" s="300"/>
    </row>
    <row r="18" spans="1:5" ht="14.45" customHeight="1" thickBot="1" x14ac:dyDescent="0.2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0</v>
      </c>
      <c r="D18" s="303">
        <f ca="1">IF(ISERROR(VLOOKUP("Výnosy celkem",INDIRECT("HI!$A:$G"),5,0)),0,VLOOKUP("Výnosy celkem",INDIRECT("HI!$A:$G"),5,0))</f>
        <v>55747.962</v>
      </c>
      <c r="E18" s="304">
        <f t="shared" ref="E18:E31" ca="1" si="1">IF(C18=0,0,D18/C18)</f>
        <v>0</v>
      </c>
    </row>
    <row r="19" spans="1:5" ht="14.45" customHeight="1" x14ac:dyDescent="0.25">
      <c r="A19" s="510" t="str">
        <f>HYPERLINK("#HI!A1","Ambulance (body za výkony)")</f>
        <v>Ambulance (body za výkony)</v>
      </c>
      <c r="B19" s="283"/>
      <c r="C19" s="284">
        <f ca="1">IF(ISERROR(VLOOKUP("Ambulance *",INDIRECT("HI!$A:$G"),6,0)),0,VLOOKUP("Ambulance *",INDIRECT("HI!$A:$G"),6,0))</f>
        <v>0</v>
      </c>
      <c r="D19" s="284">
        <f ca="1">IF(ISERROR(VLOOKUP("Ambulance *",INDIRECT("HI!$A:$G"),5,0)),0,VLOOKUP("Ambulance *",INDIRECT("HI!$A:$G"),5,0))</f>
        <v>759.28200000000004</v>
      </c>
      <c r="E19" s="285">
        <f t="shared" ca="1" si="1"/>
        <v>0</v>
      </c>
    </row>
    <row r="20" spans="1:5" ht="14.45" customHeight="1" x14ac:dyDescent="0.25">
      <c r="A20" s="428" t="str">
        <f>HYPERLINK("#'ZV Vykáz.-A'!A1","Zdravotní výkony vykázané u ambulantních pacientů (min. 100 % 2016)")</f>
        <v>Zdravotní výkony vykázané u ambulantních pacientů (min. 100 % 2016)</v>
      </c>
      <c r="B20" s="429" t="s">
        <v>152</v>
      </c>
      <c r="C20" s="289">
        <v>1</v>
      </c>
      <c r="D20" s="289">
        <f>IF(ISERROR(VLOOKUP("Celkem:",'ZV Vykáz.-A'!$A:$AB,10,0)),"",VLOOKUP("Celkem:",'ZV Vykáz.-A'!$A:$AB,10,0))</f>
        <v>1.9827339031249755</v>
      </c>
      <c r="E20" s="285">
        <f t="shared" si="1"/>
        <v>1.9827339031249755</v>
      </c>
    </row>
    <row r="21" spans="1:5" ht="14.45" customHeight="1" x14ac:dyDescent="0.25">
      <c r="A21" s="426" t="str">
        <f>HYPERLINK("#'ZV Vykáz.-A'!A1","Specializovaná ambulantní péče")</f>
        <v>Specializovaná ambulantní péče</v>
      </c>
      <c r="B21" s="429" t="s">
        <v>152</v>
      </c>
      <c r="C21" s="289">
        <v>1</v>
      </c>
      <c r="D21" s="399">
        <f>IF(ISERROR(VLOOKUP("Specializovaná ambulantní péče",'ZV Vykáz.-A'!$A:$AB,10,0)),"",VLOOKUP("Specializovaná ambulantní péče",'ZV Vykáz.-A'!$A:$AB,10,0))</f>
        <v>0</v>
      </c>
      <c r="E21" s="285">
        <f t="shared" si="1"/>
        <v>0</v>
      </c>
    </row>
    <row r="22" spans="1:5" ht="14.45" customHeight="1" x14ac:dyDescent="0.25">
      <c r="A22" s="426" t="str">
        <f>HYPERLINK("#'ZV Vykáz.-A'!A1","Ambulantní péče ve vyjmenovaných odbornostech (§9)")</f>
        <v>Ambulantní péče ve vyjmenovaných odbornostech (§9)</v>
      </c>
      <c r="B22" s="429" t="s">
        <v>152</v>
      </c>
      <c r="C22" s="289">
        <v>1</v>
      </c>
      <c r="D22" s="399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5" customHeight="1" x14ac:dyDescent="0.2">
      <c r="A23" s="305" t="str">
        <f>HYPERLINK("#'ZV Vykáz.-H'!A1","Zdravotní výkony vykázané u hospitalizovaných pacientů (max. 85 %)")</f>
        <v>Zdravotní výkony vykázané u hospitalizovaných pacientů (max. 85 %)</v>
      </c>
      <c r="B23" s="429" t="s">
        <v>154</v>
      </c>
      <c r="C23" s="289">
        <v>0.85</v>
      </c>
      <c r="D23" s="289">
        <f>IF(ISERROR(VLOOKUP("Celkem:",'ZV Vykáz.-H'!$A:$S,7,0)),"",VLOOKUP("Celkem:",'ZV Vykáz.-H'!$A:$S,7,0))</f>
        <v>1.0235469698901809</v>
      </c>
      <c r="E23" s="285">
        <f t="shared" si="1"/>
        <v>1.2041729057531541</v>
      </c>
    </row>
    <row r="24" spans="1:5" ht="14.45" customHeight="1" x14ac:dyDescent="0.2">
      <c r="A24" s="306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0</v>
      </c>
      <c r="D24" s="284">
        <f ca="1">IF(ISERROR(VLOOKUP("Hospitalizace *",INDIRECT("HI!$A:$G"),5,0)),0,VLOOKUP("Hospitalizace *",INDIRECT("HI!$A:$G"),5,0))</f>
        <v>54988.68</v>
      </c>
      <c r="E24" s="285">
        <f ca="1">IF(C24=0,0,D24/C24)</f>
        <v>0</v>
      </c>
    </row>
    <row r="25" spans="1:5" ht="14.45" customHeight="1" x14ac:dyDescent="0.25">
      <c r="A25" s="428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1.0070467494080093</v>
      </c>
      <c r="E25" s="285">
        <f t="shared" si="1"/>
        <v>1.0070467494080093</v>
      </c>
    </row>
    <row r="26" spans="1:5" ht="14.45" customHeight="1" x14ac:dyDescent="0.25">
      <c r="A26" s="427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0.14703968770331818</v>
      </c>
      <c r="E26" s="285">
        <f t="shared" si="1"/>
        <v>0.14703968770331818</v>
      </c>
    </row>
    <row r="27" spans="1:5" ht="14.45" customHeight="1" x14ac:dyDescent="0.25">
      <c r="A27" s="427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5" customHeight="1" x14ac:dyDescent="0.25">
      <c r="A28" s="426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1.0473402355479968</v>
      </c>
      <c r="E28" s="285">
        <f t="shared" ref="E28" si="2">IF(C28=0,0,D28/C28)</f>
        <v>1.0473402355479968</v>
      </c>
    </row>
    <row r="29" spans="1:5" ht="14.45" customHeight="1" x14ac:dyDescent="0.2">
      <c r="A29" s="305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1.0021344717182497</v>
      </c>
      <c r="E29" s="285">
        <f t="shared" si="1"/>
        <v>1.054878391282368</v>
      </c>
    </row>
    <row r="30" spans="1:5" ht="14.45" customHeight="1" x14ac:dyDescent="0.2">
      <c r="A30" s="305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7">
        <f>IF(ISERROR(INDEX(ALOS!$E:$E,COUNT(ALOS!$E:$E)+32)),0,INDEX(ALOS!$E:$E,COUNT(ALOS!$E:$E)+32))</f>
        <v>0.82296463976270395</v>
      </c>
      <c r="E30" s="285">
        <f t="shared" si="1"/>
        <v>0.82296463976270395</v>
      </c>
    </row>
    <row r="31" spans="1:5" ht="25.5" x14ac:dyDescent="0.2">
      <c r="A31" s="308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0.95</v>
      </c>
      <c r="D31" s="289">
        <f>IF(ISERROR(VLOOKUP("Celkem:",'ZV Vyžád.'!$A:$M,7,0)),"",VLOOKUP("Celkem:",'ZV Vyžád.'!$A:$M,7,0))</f>
        <v>0.97585714385812783</v>
      </c>
      <c r="E31" s="285">
        <f t="shared" si="1"/>
        <v>1.0272180461664504</v>
      </c>
    </row>
    <row r="32" spans="1:5" ht="14.45" customHeight="1" thickBot="1" x14ac:dyDescent="0.25">
      <c r="A32" s="309" t="s">
        <v>196</v>
      </c>
      <c r="B32" s="294"/>
      <c r="C32" s="295"/>
      <c r="D32" s="295"/>
      <c r="E32" s="296"/>
    </row>
    <row r="33" spans="1:5" ht="14.45" customHeight="1" thickBot="1" x14ac:dyDescent="0.25">
      <c r="A33" s="310"/>
      <c r="B33" s="311"/>
      <c r="C33" s="312"/>
      <c r="D33" s="312"/>
      <c r="E33" s="313"/>
    </row>
    <row r="34" spans="1:5" ht="14.45" customHeight="1" thickBot="1" x14ac:dyDescent="0.25">
      <c r="A34" s="314" t="s">
        <v>197</v>
      </c>
      <c r="B34" s="315"/>
      <c r="C34" s="316"/>
      <c r="D34" s="316"/>
      <c r="E34" s="317"/>
    </row>
  </sheetData>
  <mergeCells count="1">
    <mergeCell ref="A1:E1"/>
  </mergeCells>
  <conditionalFormatting sqref="E5">
    <cfRule type="cellIs" dxfId="9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4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9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92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91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9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9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7" priority="5" operator="lessThan">
      <formula>1</formula>
    </cfRule>
  </conditionalFormatting>
  <conditionalFormatting sqref="E30:E31 E4 E7 E15 E22:E23">
    <cfRule type="cellIs" dxfId="86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6D6F4579-5135-48EA-8BF7-75CB36C010D9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35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2359</v>
      </c>
    </row>
    <row r="2" spans="1:19" x14ac:dyDescent="0.25">
      <c r="A2" s="370" t="s">
        <v>328</v>
      </c>
    </row>
    <row r="3" spans="1:19" x14ac:dyDescent="0.25">
      <c r="A3" s="506" t="s">
        <v>210</v>
      </c>
      <c r="B3" s="505">
        <v>2021</v>
      </c>
      <c r="C3" t="s">
        <v>294</v>
      </c>
      <c r="D3" t="s">
        <v>285</v>
      </c>
      <c r="E3" t="s">
        <v>283</v>
      </c>
      <c r="F3" t="s">
        <v>282</v>
      </c>
      <c r="G3" t="s">
        <v>281</v>
      </c>
      <c r="H3" t="s">
        <v>280</v>
      </c>
      <c r="I3" t="s">
        <v>279</v>
      </c>
      <c r="J3" t="s">
        <v>278</v>
      </c>
      <c r="K3" t="s">
        <v>277</v>
      </c>
      <c r="L3" t="s">
        <v>276</v>
      </c>
      <c r="M3" t="s">
        <v>275</v>
      </c>
      <c r="N3" t="s">
        <v>274</v>
      </c>
      <c r="O3" t="s">
        <v>273</v>
      </c>
      <c r="P3" t="s">
        <v>272</v>
      </c>
      <c r="Q3" t="s">
        <v>271</v>
      </c>
      <c r="R3" t="s">
        <v>270</v>
      </c>
      <c r="S3" t="s">
        <v>269</v>
      </c>
    </row>
    <row r="4" spans="1:19" x14ac:dyDescent="0.25">
      <c r="A4" s="504" t="s">
        <v>211</v>
      </c>
      <c r="B4" s="503">
        <v>1</v>
      </c>
      <c r="C4" s="498">
        <v>1</v>
      </c>
      <c r="D4" s="498" t="s">
        <v>266</v>
      </c>
      <c r="E4" s="497">
        <v>10.3</v>
      </c>
      <c r="F4" s="497"/>
      <c r="G4" s="497"/>
      <c r="H4" s="497"/>
      <c r="I4" s="497">
        <v>1526.4</v>
      </c>
      <c r="J4" s="497">
        <v>396</v>
      </c>
      <c r="K4" s="497">
        <v>55.2</v>
      </c>
      <c r="L4" s="497"/>
      <c r="M4" s="497"/>
      <c r="N4" s="497"/>
      <c r="O4" s="497">
        <v>5000</v>
      </c>
      <c r="P4" s="497">
        <v>5000</v>
      </c>
      <c r="Q4" s="497">
        <v>1044790</v>
      </c>
      <c r="R4" s="497"/>
      <c r="S4" s="497">
        <v>2489.0029325513196</v>
      </c>
    </row>
    <row r="5" spans="1:19" x14ac:dyDescent="0.25">
      <c r="A5" s="502" t="s">
        <v>212</v>
      </c>
      <c r="B5" s="501">
        <v>2</v>
      </c>
      <c r="C5">
        <v>1</v>
      </c>
      <c r="D5">
        <v>99</v>
      </c>
      <c r="E5">
        <v>1.2</v>
      </c>
      <c r="I5">
        <v>145.6</v>
      </c>
      <c r="J5">
        <v>24</v>
      </c>
      <c r="K5">
        <v>31.5</v>
      </c>
      <c r="Q5">
        <v>78085</v>
      </c>
      <c r="S5">
        <v>2489.0029325513196</v>
      </c>
    </row>
    <row r="6" spans="1:19" x14ac:dyDescent="0.25">
      <c r="A6" s="504" t="s">
        <v>213</v>
      </c>
      <c r="B6" s="503">
        <v>3</v>
      </c>
      <c r="C6">
        <v>1</v>
      </c>
      <c r="D6">
        <v>100</v>
      </c>
      <c r="E6">
        <v>1</v>
      </c>
      <c r="I6">
        <v>168</v>
      </c>
      <c r="J6">
        <v>36</v>
      </c>
      <c r="Q6">
        <v>59815</v>
      </c>
    </row>
    <row r="7" spans="1:19" x14ac:dyDescent="0.25">
      <c r="A7" s="502" t="s">
        <v>214</v>
      </c>
      <c r="B7" s="501">
        <v>4</v>
      </c>
      <c r="C7">
        <v>1</v>
      </c>
      <c r="D7">
        <v>101</v>
      </c>
      <c r="E7">
        <v>8.1</v>
      </c>
      <c r="I7">
        <v>1212.8</v>
      </c>
      <c r="J7">
        <v>336</v>
      </c>
      <c r="K7">
        <v>23.7</v>
      </c>
      <c r="O7">
        <v>5000</v>
      </c>
      <c r="P7">
        <v>5000</v>
      </c>
      <c r="Q7">
        <v>906890</v>
      </c>
    </row>
    <row r="8" spans="1:19" x14ac:dyDescent="0.25">
      <c r="A8" s="504" t="s">
        <v>215</v>
      </c>
      <c r="B8" s="503">
        <v>5</v>
      </c>
      <c r="C8">
        <v>1</v>
      </c>
      <c r="D8" t="s">
        <v>2348</v>
      </c>
      <c r="E8">
        <v>60</v>
      </c>
      <c r="I8">
        <v>9210.75</v>
      </c>
      <c r="J8">
        <v>102</v>
      </c>
      <c r="K8">
        <v>141.25</v>
      </c>
      <c r="O8">
        <v>35824</v>
      </c>
      <c r="P8">
        <v>35824</v>
      </c>
      <c r="Q8">
        <v>3170074</v>
      </c>
      <c r="R8">
        <v>14730</v>
      </c>
      <c r="S8">
        <v>5416.666666666667</v>
      </c>
    </row>
    <row r="9" spans="1:19" x14ac:dyDescent="0.25">
      <c r="A9" s="502" t="s">
        <v>216</v>
      </c>
      <c r="B9" s="501">
        <v>6</v>
      </c>
      <c r="C9">
        <v>1</v>
      </c>
      <c r="D9">
        <v>303</v>
      </c>
      <c r="E9">
        <v>1.75</v>
      </c>
      <c r="I9">
        <v>282</v>
      </c>
      <c r="Q9">
        <v>43162</v>
      </c>
      <c r="R9">
        <v>14730</v>
      </c>
      <c r="S9">
        <v>5416.666666666667</v>
      </c>
    </row>
    <row r="10" spans="1:19" x14ac:dyDescent="0.25">
      <c r="A10" s="504" t="s">
        <v>217</v>
      </c>
      <c r="B10" s="503">
        <v>7</v>
      </c>
      <c r="C10">
        <v>1</v>
      </c>
      <c r="D10">
        <v>304</v>
      </c>
      <c r="O10">
        <v>11176</v>
      </c>
      <c r="P10">
        <v>11176</v>
      </c>
    </row>
    <row r="11" spans="1:19" x14ac:dyDescent="0.25">
      <c r="A11" s="502" t="s">
        <v>218</v>
      </c>
      <c r="B11" s="501">
        <v>8</v>
      </c>
      <c r="C11">
        <v>1</v>
      </c>
      <c r="D11">
        <v>306</v>
      </c>
      <c r="E11">
        <v>10.5</v>
      </c>
      <c r="I11">
        <v>1428</v>
      </c>
      <c r="J11">
        <v>37</v>
      </c>
      <c r="K11">
        <v>15</v>
      </c>
      <c r="O11">
        <v>2400</v>
      </c>
      <c r="P11">
        <v>2400</v>
      </c>
      <c r="Q11">
        <v>478935</v>
      </c>
    </row>
    <row r="12" spans="1:19" x14ac:dyDescent="0.25">
      <c r="A12" s="504" t="s">
        <v>219</v>
      </c>
      <c r="B12" s="503">
        <v>9</v>
      </c>
      <c r="C12">
        <v>1</v>
      </c>
      <c r="D12">
        <v>307</v>
      </c>
      <c r="E12">
        <v>8.75</v>
      </c>
      <c r="I12">
        <v>1392</v>
      </c>
      <c r="J12">
        <v>25</v>
      </c>
      <c r="K12">
        <v>12</v>
      </c>
      <c r="O12">
        <v>2030</v>
      </c>
      <c r="P12">
        <v>2030</v>
      </c>
      <c r="Q12">
        <v>504396</v>
      </c>
    </row>
    <row r="13" spans="1:19" x14ac:dyDescent="0.25">
      <c r="A13" s="502" t="s">
        <v>220</v>
      </c>
      <c r="B13" s="501">
        <v>10</v>
      </c>
      <c r="C13">
        <v>1</v>
      </c>
      <c r="D13">
        <v>309</v>
      </c>
      <c r="E13">
        <v>1.25</v>
      </c>
      <c r="I13">
        <v>50</v>
      </c>
      <c r="K13">
        <v>18</v>
      </c>
      <c r="O13">
        <v>4588</v>
      </c>
      <c r="P13">
        <v>4588</v>
      </c>
      <c r="Q13">
        <v>33037</v>
      </c>
    </row>
    <row r="14" spans="1:19" x14ac:dyDescent="0.25">
      <c r="A14" s="504" t="s">
        <v>221</v>
      </c>
      <c r="B14" s="503">
        <v>11</v>
      </c>
      <c r="C14">
        <v>1</v>
      </c>
      <c r="D14">
        <v>310</v>
      </c>
      <c r="E14">
        <v>33.75</v>
      </c>
      <c r="I14">
        <v>5386.75</v>
      </c>
      <c r="K14">
        <v>96.25</v>
      </c>
      <c r="O14">
        <v>15630</v>
      </c>
      <c r="P14">
        <v>15630</v>
      </c>
      <c r="Q14">
        <v>2014899</v>
      </c>
    </row>
    <row r="15" spans="1:19" x14ac:dyDescent="0.25">
      <c r="A15" s="502" t="s">
        <v>222</v>
      </c>
      <c r="B15" s="501">
        <v>12</v>
      </c>
      <c r="C15">
        <v>1</v>
      </c>
      <c r="D15">
        <v>642</v>
      </c>
      <c r="E15">
        <v>4</v>
      </c>
      <c r="I15">
        <v>672</v>
      </c>
      <c r="J15">
        <v>40</v>
      </c>
      <c r="Q15">
        <v>95645</v>
      </c>
    </row>
    <row r="16" spans="1:19" x14ac:dyDescent="0.25">
      <c r="A16" s="500" t="s">
        <v>210</v>
      </c>
      <c r="B16" s="499">
        <v>2021</v>
      </c>
      <c r="C16">
        <v>1</v>
      </c>
      <c r="D16" t="s">
        <v>2349</v>
      </c>
      <c r="E16">
        <v>1</v>
      </c>
      <c r="I16">
        <v>168</v>
      </c>
      <c r="J16">
        <v>18</v>
      </c>
      <c r="Q16">
        <v>37130</v>
      </c>
    </row>
    <row r="17" spans="3:19" x14ac:dyDescent="0.25">
      <c r="C17">
        <v>1</v>
      </c>
      <c r="D17">
        <v>30</v>
      </c>
      <c r="E17">
        <v>1</v>
      </c>
      <c r="I17">
        <v>168</v>
      </c>
      <c r="J17">
        <v>18</v>
      </c>
      <c r="Q17">
        <v>37130</v>
      </c>
    </row>
    <row r="18" spans="3:19" x14ac:dyDescent="0.25">
      <c r="C18" t="s">
        <v>2350</v>
      </c>
      <c r="E18">
        <v>71.3</v>
      </c>
      <c r="I18">
        <v>10905.15</v>
      </c>
      <c r="J18">
        <v>516</v>
      </c>
      <c r="K18">
        <v>196.45</v>
      </c>
      <c r="O18">
        <v>40824</v>
      </c>
      <c r="P18">
        <v>40824</v>
      </c>
      <c r="Q18">
        <v>4251994</v>
      </c>
      <c r="R18">
        <v>14730</v>
      </c>
      <c r="S18">
        <v>7905.6695992179866</v>
      </c>
    </row>
    <row r="19" spans="3:19" x14ac:dyDescent="0.25">
      <c r="C19">
        <v>2</v>
      </c>
      <c r="D19" t="s">
        <v>266</v>
      </c>
      <c r="E19">
        <v>10.3</v>
      </c>
      <c r="I19">
        <v>1456</v>
      </c>
      <c r="J19">
        <v>219</v>
      </c>
      <c r="K19">
        <v>49</v>
      </c>
      <c r="L19">
        <v>11.5</v>
      </c>
      <c r="Q19">
        <v>919914</v>
      </c>
      <c r="S19">
        <v>2489.0029325513196</v>
      </c>
    </row>
    <row r="20" spans="3:19" x14ac:dyDescent="0.25">
      <c r="C20">
        <v>2</v>
      </c>
      <c r="D20">
        <v>99</v>
      </c>
      <c r="E20">
        <v>1.2</v>
      </c>
      <c r="I20">
        <v>176</v>
      </c>
      <c r="J20">
        <v>40</v>
      </c>
      <c r="K20">
        <v>36</v>
      </c>
      <c r="Q20">
        <v>95919</v>
      </c>
      <c r="S20">
        <v>2489.0029325513196</v>
      </c>
    </row>
    <row r="21" spans="3:19" x14ac:dyDescent="0.25">
      <c r="C21">
        <v>2</v>
      </c>
      <c r="D21">
        <v>100</v>
      </c>
      <c r="E21">
        <v>1</v>
      </c>
      <c r="I21">
        <v>160</v>
      </c>
      <c r="J21">
        <v>12</v>
      </c>
      <c r="Q21">
        <v>50639</v>
      </c>
    </row>
    <row r="22" spans="3:19" x14ac:dyDescent="0.25">
      <c r="C22">
        <v>2</v>
      </c>
      <c r="D22">
        <v>101</v>
      </c>
      <c r="E22">
        <v>8.1</v>
      </c>
      <c r="I22">
        <v>1120</v>
      </c>
      <c r="J22">
        <v>167</v>
      </c>
      <c r="K22">
        <v>13</v>
      </c>
      <c r="L22">
        <v>11.5</v>
      </c>
      <c r="Q22">
        <v>773356</v>
      </c>
    </row>
    <row r="23" spans="3:19" x14ac:dyDescent="0.25">
      <c r="C23">
        <v>2</v>
      </c>
      <c r="D23" t="s">
        <v>2348</v>
      </c>
      <c r="E23">
        <v>59.5</v>
      </c>
      <c r="I23">
        <v>7988</v>
      </c>
      <c r="J23">
        <v>118.75</v>
      </c>
      <c r="K23">
        <v>448</v>
      </c>
      <c r="O23">
        <v>28870</v>
      </c>
      <c r="P23">
        <v>28870</v>
      </c>
      <c r="Q23">
        <v>2986423</v>
      </c>
      <c r="R23">
        <v>6420</v>
      </c>
      <c r="S23">
        <v>5416.666666666667</v>
      </c>
    </row>
    <row r="24" spans="3:19" x14ac:dyDescent="0.25">
      <c r="C24">
        <v>2</v>
      </c>
      <c r="D24">
        <v>303</v>
      </c>
      <c r="E24">
        <v>1.75</v>
      </c>
      <c r="I24">
        <v>240</v>
      </c>
      <c r="Q24">
        <v>41197</v>
      </c>
      <c r="R24">
        <v>6420</v>
      </c>
      <c r="S24">
        <v>5416.666666666667</v>
      </c>
    </row>
    <row r="25" spans="3:19" x14ac:dyDescent="0.25">
      <c r="C25">
        <v>2</v>
      </c>
      <c r="D25">
        <v>306</v>
      </c>
      <c r="E25">
        <v>10.5</v>
      </c>
      <c r="I25">
        <v>1332</v>
      </c>
      <c r="J25">
        <v>10</v>
      </c>
      <c r="K25">
        <v>20</v>
      </c>
      <c r="O25">
        <v>6000</v>
      </c>
      <c r="P25">
        <v>6000</v>
      </c>
      <c r="Q25">
        <v>424086</v>
      </c>
    </row>
    <row r="26" spans="3:19" x14ac:dyDescent="0.25">
      <c r="C26">
        <v>2</v>
      </c>
      <c r="D26">
        <v>307</v>
      </c>
      <c r="E26">
        <v>8.75</v>
      </c>
      <c r="I26">
        <v>1232</v>
      </c>
      <c r="J26">
        <v>41</v>
      </c>
      <c r="K26">
        <v>70</v>
      </c>
      <c r="O26">
        <v>4000</v>
      </c>
      <c r="P26">
        <v>4000</v>
      </c>
      <c r="Q26">
        <v>491510</v>
      </c>
    </row>
    <row r="27" spans="3:19" x14ac:dyDescent="0.25">
      <c r="C27">
        <v>2</v>
      </c>
      <c r="D27">
        <v>309</v>
      </c>
      <c r="E27">
        <v>1.25</v>
      </c>
      <c r="I27">
        <v>40</v>
      </c>
      <c r="K27">
        <v>64</v>
      </c>
      <c r="Q27">
        <v>24296</v>
      </c>
    </row>
    <row r="28" spans="3:19" x14ac:dyDescent="0.25">
      <c r="C28">
        <v>2</v>
      </c>
      <c r="D28">
        <v>310</v>
      </c>
      <c r="E28">
        <v>33.25</v>
      </c>
      <c r="I28">
        <v>4504</v>
      </c>
      <c r="J28">
        <v>42.75</v>
      </c>
      <c r="K28">
        <v>294</v>
      </c>
      <c r="O28">
        <v>18870</v>
      </c>
      <c r="P28">
        <v>18870</v>
      </c>
      <c r="Q28">
        <v>1914405</v>
      </c>
    </row>
    <row r="29" spans="3:19" x14ac:dyDescent="0.25">
      <c r="C29">
        <v>2</v>
      </c>
      <c r="D29">
        <v>642</v>
      </c>
      <c r="E29">
        <v>4</v>
      </c>
      <c r="I29">
        <v>640</v>
      </c>
      <c r="J29">
        <v>25</v>
      </c>
      <c r="Q29">
        <v>90929</v>
      </c>
    </row>
    <row r="30" spans="3:19" x14ac:dyDescent="0.25">
      <c r="C30">
        <v>2</v>
      </c>
      <c r="D30" t="s">
        <v>2349</v>
      </c>
      <c r="E30">
        <v>1</v>
      </c>
      <c r="I30">
        <v>136</v>
      </c>
      <c r="J30">
        <v>33</v>
      </c>
      <c r="Q30">
        <v>39784</v>
      </c>
    </row>
    <row r="31" spans="3:19" x14ac:dyDescent="0.25">
      <c r="C31">
        <v>2</v>
      </c>
      <c r="D31">
        <v>30</v>
      </c>
      <c r="E31">
        <v>1</v>
      </c>
      <c r="I31">
        <v>136</v>
      </c>
      <c r="J31">
        <v>33</v>
      </c>
      <c r="Q31">
        <v>39784</v>
      </c>
    </row>
    <row r="32" spans="3:19" x14ac:dyDescent="0.25">
      <c r="C32" t="s">
        <v>2351</v>
      </c>
      <c r="E32">
        <v>70.8</v>
      </c>
      <c r="I32">
        <v>9580</v>
      </c>
      <c r="J32">
        <v>370.75</v>
      </c>
      <c r="K32">
        <v>497</v>
      </c>
      <c r="L32">
        <v>11.5</v>
      </c>
      <c r="O32">
        <v>28870</v>
      </c>
      <c r="P32">
        <v>28870</v>
      </c>
      <c r="Q32">
        <v>3946121</v>
      </c>
      <c r="R32">
        <v>6420</v>
      </c>
      <c r="S32">
        <v>7905.6695992179866</v>
      </c>
    </row>
    <row r="33" spans="3:19" x14ac:dyDescent="0.25">
      <c r="C33">
        <v>3</v>
      </c>
      <c r="D33" t="s">
        <v>266</v>
      </c>
      <c r="E33">
        <v>10.3</v>
      </c>
      <c r="I33">
        <v>1787.2</v>
      </c>
      <c r="J33">
        <v>249</v>
      </c>
      <c r="K33">
        <v>37.6</v>
      </c>
      <c r="O33">
        <v>5750</v>
      </c>
      <c r="P33">
        <v>5750</v>
      </c>
      <c r="Q33">
        <v>898398</v>
      </c>
      <c r="S33">
        <v>2489.0029325513196</v>
      </c>
    </row>
    <row r="34" spans="3:19" x14ac:dyDescent="0.25">
      <c r="C34">
        <v>3</v>
      </c>
      <c r="D34">
        <v>99</v>
      </c>
      <c r="E34">
        <v>1.2</v>
      </c>
      <c r="I34">
        <v>220.8</v>
      </c>
      <c r="J34">
        <v>24</v>
      </c>
      <c r="K34">
        <v>32</v>
      </c>
      <c r="Q34">
        <v>85591</v>
      </c>
      <c r="S34">
        <v>2489.0029325513196</v>
      </c>
    </row>
    <row r="35" spans="3:19" x14ac:dyDescent="0.25">
      <c r="C35">
        <v>3</v>
      </c>
      <c r="D35">
        <v>100</v>
      </c>
      <c r="E35">
        <v>1</v>
      </c>
      <c r="I35">
        <v>184</v>
      </c>
      <c r="J35">
        <v>27</v>
      </c>
      <c r="Q35">
        <v>53239</v>
      </c>
    </row>
    <row r="36" spans="3:19" x14ac:dyDescent="0.25">
      <c r="C36">
        <v>3</v>
      </c>
      <c r="D36">
        <v>101</v>
      </c>
      <c r="E36">
        <v>8.1</v>
      </c>
      <c r="I36">
        <v>1382.4</v>
      </c>
      <c r="J36">
        <v>198</v>
      </c>
      <c r="K36">
        <v>5.6</v>
      </c>
      <c r="O36">
        <v>5750</v>
      </c>
      <c r="P36">
        <v>5750</v>
      </c>
      <c r="Q36">
        <v>759568</v>
      </c>
    </row>
    <row r="37" spans="3:19" x14ac:dyDescent="0.25">
      <c r="C37">
        <v>3</v>
      </c>
      <c r="D37" t="s">
        <v>2348</v>
      </c>
      <c r="E37">
        <v>59.25</v>
      </c>
      <c r="I37">
        <v>8594</v>
      </c>
      <c r="J37">
        <v>327.25</v>
      </c>
      <c r="K37">
        <v>809.5</v>
      </c>
      <c r="O37">
        <v>62798</v>
      </c>
      <c r="P37">
        <v>62798</v>
      </c>
      <c r="Q37">
        <v>3150512</v>
      </c>
      <c r="S37">
        <v>5416.666666666667</v>
      </c>
    </row>
    <row r="38" spans="3:19" x14ac:dyDescent="0.25">
      <c r="C38">
        <v>3</v>
      </c>
      <c r="D38">
        <v>303</v>
      </c>
      <c r="E38">
        <v>1.75</v>
      </c>
      <c r="I38">
        <v>210</v>
      </c>
      <c r="Q38">
        <v>18817</v>
      </c>
      <c r="S38">
        <v>5416.666666666667</v>
      </c>
    </row>
    <row r="39" spans="3:19" x14ac:dyDescent="0.25">
      <c r="C39">
        <v>3</v>
      </c>
      <c r="D39">
        <v>304</v>
      </c>
      <c r="O39">
        <v>7882</v>
      </c>
      <c r="P39">
        <v>7882</v>
      </c>
    </row>
    <row r="40" spans="3:19" x14ac:dyDescent="0.25">
      <c r="C40">
        <v>3</v>
      </c>
      <c r="D40">
        <v>306</v>
      </c>
      <c r="E40">
        <v>9.5</v>
      </c>
      <c r="I40">
        <v>1284</v>
      </c>
      <c r="J40">
        <v>70</v>
      </c>
      <c r="K40">
        <v>70</v>
      </c>
      <c r="O40">
        <v>7550</v>
      </c>
      <c r="P40">
        <v>7550</v>
      </c>
      <c r="Q40">
        <v>474866</v>
      </c>
    </row>
    <row r="41" spans="3:19" x14ac:dyDescent="0.25">
      <c r="C41">
        <v>3</v>
      </c>
      <c r="D41">
        <v>307</v>
      </c>
      <c r="E41">
        <v>8.75</v>
      </c>
      <c r="I41">
        <v>1384</v>
      </c>
      <c r="J41">
        <v>52</v>
      </c>
      <c r="K41">
        <v>102</v>
      </c>
      <c r="O41">
        <v>5560</v>
      </c>
      <c r="P41">
        <v>5560</v>
      </c>
      <c r="Q41">
        <v>477501</v>
      </c>
    </row>
    <row r="42" spans="3:19" x14ac:dyDescent="0.25">
      <c r="C42">
        <v>3</v>
      </c>
      <c r="D42">
        <v>309</v>
      </c>
      <c r="E42">
        <v>2</v>
      </c>
      <c r="I42">
        <v>184</v>
      </c>
      <c r="O42">
        <v>7882</v>
      </c>
      <c r="P42">
        <v>7882</v>
      </c>
      <c r="Q42">
        <v>44782</v>
      </c>
    </row>
    <row r="43" spans="3:19" x14ac:dyDescent="0.25">
      <c r="C43">
        <v>3</v>
      </c>
      <c r="D43">
        <v>310</v>
      </c>
      <c r="E43">
        <v>33.25</v>
      </c>
      <c r="I43">
        <v>4828</v>
      </c>
      <c r="J43">
        <v>116.75</v>
      </c>
      <c r="K43">
        <v>637.5</v>
      </c>
      <c r="O43">
        <v>33924</v>
      </c>
      <c r="P43">
        <v>33924</v>
      </c>
      <c r="Q43">
        <v>2019539</v>
      </c>
    </row>
    <row r="44" spans="3:19" x14ac:dyDescent="0.25">
      <c r="C44">
        <v>3</v>
      </c>
      <c r="D44">
        <v>642</v>
      </c>
      <c r="E44">
        <v>4</v>
      </c>
      <c r="I44">
        <v>704</v>
      </c>
      <c r="J44">
        <v>88.5</v>
      </c>
      <c r="Q44">
        <v>115007</v>
      </c>
    </row>
    <row r="45" spans="3:19" x14ac:dyDescent="0.25">
      <c r="C45">
        <v>3</v>
      </c>
      <c r="D45" t="s">
        <v>2349</v>
      </c>
      <c r="E45">
        <v>1</v>
      </c>
      <c r="I45">
        <v>180</v>
      </c>
      <c r="J45">
        <v>22</v>
      </c>
      <c r="Q45">
        <v>37461</v>
      </c>
    </row>
    <row r="46" spans="3:19" x14ac:dyDescent="0.25">
      <c r="C46">
        <v>3</v>
      </c>
      <c r="D46">
        <v>30</v>
      </c>
      <c r="E46">
        <v>1</v>
      </c>
      <c r="I46">
        <v>180</v>
      </c>
      <c r="J46">
        <v>22</v>
      </c>
      <c r="Q46">
        <v>37461</v>
      </c>
    </row>
    <row r="47" spans="3:19" x14ac:dyDescent="0.25">
      <c r="C47" t="s">
        <v>2352</v>
      </c>
      <c r="E47">
        <v>70.55</v>
      </c>
      <c r="I47">
        <v>10561.2</v>
      </c>
      <c r="J47">
        <v>598.25</v>
      </c>
      <c r="K47">
        <v>847.1</v>
      </c>
      <c r="O47">
        <v>68548</v>
      </c>
      <c r="P47">
        <v>68548</v>
      </c>
      <c r="Q47">
        <v>4086371</v>
      </c>
      <c r="S47">
        <v>7905.6695992179866</v>
      </c>
    </row>
    <row r="48" spans="3:19" x14ac:dyDescent="0.25">
      <c r="C48">
        <v>4</v>
      </c>
      <c r="D48" t="s">
        <v>266</v>
      </c>
      <c r="E48">
        <v>10.3</v>
      </c>
      <c r="I48">
        <v>1748.8</v>
      </c>
      <c r="J48">
        <v>331</v>
      </c>
      <c r="K48">
        <v>59.199999999999996</v>
      </c>
      <c r="L48">
        <v>13.5</v>
      </c>
      <c r="Q48">
        <v>1762284</v>
      </c>
      <c r="S48">
        <v>2489.0029325513196</v>
      </c>
    </row>
    <row r="49" spans="3:19" x14ac:dyDescent="0.25">
      <c r="C49">
        <v>4</v>
      </c>
      <c r="D49">
        <v>99</v>
      </c>
      <c r="E49">
        <v>1.2</v>
      </c>
      <c r="I49">
        <v>211.2</v>
      </c>
      <c r="J49">
        <v>16</v>
      </c>
      <c r="K49">
        <v>44.8</v>
      </c>
      <c r="Q49">
        <v>193294</v>
      </c>
      <c r="S49">
        <v>2489.0029325513196</v>
      </c>
    </row>
    <row r="50" spans="3:19" x14ac:dyDescent="0.25">
      <c r="C50">
        <v>4</v>
      </c>
      <c r="D50">
        <v>100</v>
      </c>
      <c r="E50">
        <v>1</v>
      </c>
      <c r="I50">
        <v>144</v>
      </c>
      <c r="J50">
        <v>28</v>
      </c>
      <c r="L50">
        <v>1</v>
      </c>
      <c r="Q50">
        <v>95511</v>
      </c>
    </row>
    <row r="51" spans="3:19" x14ac:dyDescent="0.25">
      <c r="C51">
        <v>4</v>
      </c>
      <c r="D51">
        <v>101</v>
      </c>
      <c r="E51">
        <v>8.1</v>
      </c>
      <c r="I51">
        <v>1393.6</v>
      </c>
      <c r="J51">
        <v>287</v>
      </c>
      <c r="K51">
        <v>14.4</v>
      </c>
      <c r="L51">
        <v>12.5</v>
      </c>
      <c r="Q51">
        <v>1473479</v>
      </c>
    </row>
    <row r="52" spans="3:19" x14ac:dyDescent="0.25">
      <c r="C52">
        <v>4</v>
      </c>
      <c r="D52" t="s">
        <v>2348</v>
      </c>
      <c r="E52">
        <v>59.25</v>
      </c>
      <c r="I52">
        <v>9010</v>
      </c>
      <c r="J52">
        <v>254.5</v>
      </c>
      <c r="K52">
        <v>443.5</v>
      </c>
      <c r="O52">
        <v>30216</v>
      </c>
      <c r="P52">
        <v>30216</v>
      </c>
      <c r="Q52">
        <v>7356191</v>
      </c>
      <c r="R52">
        <v>9670</v>
      </c>
      <c r="S52">
        <v>5416.666666666667</v>
      </c>
    </row>
    <row r="53" spans="3:19" x14ac:dyDescent="0.25">
      <c r="C53">
        <v>4</v>
      </c>
      <c r="D53">
        <v>303</v>
      </c>
      <c r="E53">
        <v>1.75</v>
      </c>
      <c r="I53">
        <v>288</v>
      </c>
      <c r="J53">
        <v>25</v>
      </c>
      <c r="K53">
        <v>44</v>
      </c>
      <c r="Q53">
        <v>125872</v>
      </c>
      <c r="R53">
        <v>9670</v>
      </c>
      <c r="S53">
        <v>5416.666666666667</v>
      </c>
    </row>
    <row r="54" spans="3:19" x14ac:dyDescent="0.25">
      <c r="C54">
        <v>4</v>
      </c>
      <c r="D54">
        <v>304</v>
      </c>
      <c r="O54">
        <v>400</v>
      </c>
      <c r="P54">
        <v>400</v>
      </c>
    </row>
    <row r="55" spans="3:19" x14ac:dyDescent="0.25">
      <c r="C55">
        <v>4</v>
      </c>
      <c r="D55">
        <v>306</v>
      </c>
      <c r="E55">
        <v>9.5</v>
      </c>
      <c r="I55">
        <v>1446</v>
      </c>
      <c r="J55">
        <v>33.5</v>
      </c>
      <c r="K55">
        <v>68</v>
      </c>
      <c r="O55">
        <v>7334</v>
      </c>
      <c r="P55">
        <v>7334</v>
      </c>
      <c r="Q55">
        <v>1157016</v>
      </c>
    </row>
    <row r="56" spans="3:19" x14ac:dyDescent="0.25">
      <c r="C56">
        <v>4</v>
      </c>
      <c r="D56">
        <v>307</v>
      </c>
      <c r="E56">
        <v>8.75</v>
      </c>
      <c r="I56">
        <v>1374</v>
      </c>
      <c r="J56">
        <v>36.5</v>
      </c>
      <c r="K56">
        <v>37</v>
      </c>
      <c r="O56">
        <v>2695</v>
      </c>
      <c r="P56">
        <v>2695</v>
      </c>
      <c r="Q56">
        <v>1109530</v>
      </c>
    </row>
    <row r="57" spans="3:19" x14ac:dyDescent="0.25">
      <c r="C57">
        <v>4</v>
      </c>
      <c r="D57">
        <v>309</v>
      </c>
      <c r="E57">
        <v>2</v>
      </c>
      <c r="I57">
        <v>176</v>
      </c>
      <c r="Q57">
        <v>114273</v>
      </c>
    </row>
    <row r="58" spans="3:19" x14ac:dyDescent="0.25">
      <c r="C58">
        <v>4</v>
      </c>
      <c r="D58">
        <v>310</v>
      </c>
      <c r="E58">
        <v>33.25</v>
      </c>
      <c r="I58">
        <v>5022</v>
      </c>
      <c r="J58">
        <v>100</v>
      </c>
      <c r="K58">
        <v>294.5</v>
      </c>
      <c r="O58">
        <v>19787</v>
      </c>
      <c r="P58">
        <v>19787</v>
      </c>
      <c r="Q58">
        <v>4429853</v>
      </c>
    </row>
    <row r="59" spans="3:19" x14ac:dyDescent="0.25">
      <c r="C59">
        <v>4</v>
      </c>
      <c r="D59">
        <v>642</v>
      </c>
      <c r="E59">
        <v>4</v>
      </c>
      <c r="I59">
        <v>704</v>
      </c>
      <c r="J59">
        <v>59.5</v>
      </c>
      <c r="Q59">
        <v>419647</v>
      </c>
    </row>
    <row r="60" spans="3:19" x14ac:dyDescent="0.25">
      <c r="C60">
        <v>4</v>
      </c>
      <c r="D60" t="s">
        <v>2349</v>
      </c>
      <c r="E60">
        <v>1</v>
      </c>
      <c r="I60">
        <v>172</v>
      </c>
      <c r="J60">
        <v>20</v>
      </c>
      <c r="Q60">
        <v>66565</v>
      </c>
    </row>
    <row r="61" spans="3:19" x14ac:dyDescent="0.25">
      <c r="C61">
        <v>4</v>
      </c>
      <c r="D61">
        <v>30</v>
      </c>
      <c r="E61">
        <v>1</v>
      </c>
      <c r="I61">
        <v>172</v>
      </c>
      <c r="J61">
        <v>20</v>
      </c>
      <c r="Q61">
        <v>66565</v>
      </c>
    </row>
    <row r="62" spans="3:19" x14ac:dyDescent="0.25">
      <c r="C62" t="s">
        <v>2353</v>
      </c>
      <c r="E62">
        <v>70.55</v>
      </c>
      <c r="I62">
        <v>10930.8</v>
      </c>
      <c r="J62">
        <v>605.5</v>
      </c>
      <c r="K62">
        <v>502.7</v>
      </c>
      <c r="L62">
        <v>13.5</v>
      </c>
      <c r="O62">
        <v>30216</v>
      </c>
      <c r="P62">
        <v>30216</v>
      </c>
      <c r="Q62">
        <v>9185040</v>
      </c>
      <c r="R62">
        <v>9670</v>
      </c>
      <c r="S62">
        <v>7905.6695992179866</v>
      </c>
    </row>
    <row r="63" spans="3:19" x14ac:dyDescent="0.25">
      <c r="C63">
        <v>5</v>
      </c>
      <c r="D63" t="s">
        <v>266</v>
      </c>
      <c r="E63">
        <v>10.3</v>
      </c>
      <c r="I63">
        <v>1654.4</v>
      </c>
      <c r="J63">
        <v>343</v>
      </c>
      <c r="K63">
        <v>89.6</v>
      </c>
      <c r="L63">
        <v>11.5</v>
      </c>
      <c r="Q63">
        <v>1085516</v>
      </c>
      <c r="S63">
        <v>2489.0029325513196</v>
      </c>
    </row>
    <row r="64" spans="3:19" x14ac:dyDescent="0.25">
      <c r="C64">
        <v>5</v>
      </c>
      <c r="D64">
        <v>99</v>
      </c>
      <c r="E64">
        <v>1.2</v>
      </c>
      <c r="I64">
        <v>177.6</v>
      </c>
      <c r="J64">
        <v>39</v>
      </c>
      <c r="K64">
        <v>45.4</v>
      </c>
      <c r="Q64">
        <v>104017</v>
      </c>
      <c r="S64">
        <v>2489.0029325513196</v>
      </c>
    </row>
    <row r="65" spans="3:19" x14ac:dyDescent="0.25">
      <c r="C65">
        <v>5</v>
      </c>
      <c r="D65">
        <v>100</v>
      </c>
      <c r="E65">
        <v>1</v>
      </c>
      <c r="I65">
        <v>164</v>
      </c>
      <c r="J65">
        <v>40</v>
      </c>
      <c r="Q65">
        <v>65861</v>
      </c>
    </row>
    <row r="66" spans="3:19" x14ac:dyDescent="0.25">
      <c r="C66">
        <v>5</v>
      </c>
      <c r="D66">
        <v>101</v>
      </c>
      <c r="E66">
        <v>8.1</v>
      </c>
      <c r="I66">
        <v>1312.8</v>
      </c>
      <c r="J66">
        <v>264</v>
      </c>
      <c r="K66">
        <v>44.2</v>
      </c>
      <c r="L66">
        <v>11.5</v>
      </c>
      <c r="Q66">
        <v>915638</v>
      </c>
    </row>
    <row r="67" spans="3:19" x14ac:dyDescent="0.25">
      <c r="C67">
        <v>5</v>
      </c>
      <c r="D67" t="s">
        <v>2348</v>
      </c>
      <c r="E67">
        <v>59.5</v>
      </c>
      <c r="I67">
        <v>8874</v>
      </c>
      <c r="J67">
        <v>242.75</v>
      </c>
      <c r="K67">
        <v>616.5</v>
      </c>
      <c r="O67">
        <v>29466</v>
      </c>
      <c r="P67">
        <v>29466</v>
      </c>
      <c r="Q67">
        <v>3342970</v>
      </c>
      <c r="R67">
        <v>9670</v>
      </c>
      <c r="S67">
        <v>5416.666666666667</v>
      </c>
    </row>
    <row r="68" spans="3:19" x14ac:dyDescent="0.25">
      <c r="C68">
        <v>5</v>
      </c>
      <c r="D68">
        <v>303</v>
      </c>
      <c r="E68">
        <v>1.75</v>
      </c>
      <c r="I68">
        <v>294</v>
      </c>
      <c r="K68">
        <v>42</v>
      </c>
      <c r="O68">
        <v>1065</v>
      </c>
      <c r="P68">
        <v>1065</v>
      </c>
      <c r="Q68">
        <v>11179</v>
      </c>
      <c r="R68">
        <v>9670</v>
      </c>
      <c r="S68">
        <v>5416.666666666667</v>
      </c>
    </row>
    <row r="69" spans="3:19" x14ac:dyDescent="0.25">
      <c r="C69">
        <v>5</v>
      </c>
      <c r="D69">
        <v>304</v>
      </c>
      <c r="O69">
        <v>400</v>
      </c>
      <c r="P69">
        <v>400</v>
      </c>
    </row>
    <row r="70" spans="3:19" x14ac:dyDescent="0.25">
      <c r="C70">
        <v>5</v>
      </c>
      <c r="D70">
        <v>306</v>
      </c>
      <c r="E70">
        <v>9.5</v>
      </c>
      <c r="I70">
        <v>1524</v>
      </c>
      <c r="J70">
        <v>49</v>
      </c>
      <c r="K70">
        <v>79</v>
      </c>
      <c r="O70">
        <v>5166</v>
      </c>
      <c r="P70">
        <v>5166</v>
      </c>
      <c r="Q70">
        <v>489906</v>
      </c>
    </row>
    <row r="71" spans="3:19" x14ac:dyDescent="0.25">
      <c r="C71">
        <v>5</v>
      </c>
      <c r="D71">
        <v>307</v>
      </c>
      <c r="E71">
        <v>8.75</v>
      </c>
      <c r="I71">
        <v>1250</v>
      </c>
      <c r="K71">
        <v>62.5</v>
      </c>
      <c r="O71">
        <v>2930</v>
      </c>
      <c r="P71">
        <v>2930</v>
      </c>
      <c r="Q71">
        <v>513369</v>
      </c>
    </row>
    <row r="72" spans="3:19" x14ac:dyDescent="0.25">
      <c r="C72">
        <v>5</v>
      </c>
      <c r="D72">
        <v>309</v>
      </c>
      <c r="E72">
        <v>2</v>
      </c>
      <c r="I72">
        <v>168</v>
      </c>
      <c r="J72">
        <v>20</v>
      </c>
      <c r="Q72">
        <v>47754</v>
      </c>
    </row>
    <row r="73" spans="3:19" x14ac:dyDescent="0.25">
      <c r="C73">
        <v>5</v>
      </c>
      <c r="D73">
        <v>310</v>
      </c>
      <c r="E73">
        <v>33.5</v>
      </c>
      <c r="I73">
        <v>5006</v>
      </c>
      <c r="J73">
        <v>120.75</v>
      </c>
      <c r="K73">
        <v>433</v>
      </c>
      <c r="O73">
        <v>19905</v>
      </c>
      <c r="P73">
        <v>19905</v>
      </c>
      <c r="Q73">
        <v>2153574</v>
      </c>
    </row>
    <row r="74" spans="3:19" x14ac:dyDescent="0.25">
      <c r="C74">
        <v>5</v>
      </c>
      <c r="D74">
        <v>642</v>
      </c>
      <c r="E74">
        <v>4</v>
      </c>
      <c r="I74">
        <v>632</v>
      </c>
      <c r="J74">
        <v>53</v>
      </c>
      <c r="Q74">
        <v>127188</v>
      </c>
    </row>
    <row r="75" spans="3:19" x14ac:dyDescent="0.25">
      <c r="C75">
        <v>5</v>
      </c>
      <c r="D75" t="s">
        <v>2349</v>
      </c>
      <c r="E75">
        <v>1</v>
      </c>
      <c r="I75">
        <v>160</v>
      </c>
      <c r="J75">
        <v>22</v>
      </c>
      <c r="Q75">
        <v>40637</v>
      </c>
    </row>
    <row r="76" spans="3:19" x14ac:dyDescent="0.25">
      <c r="C76">
        <v>5</v>
      </c>
      <c r="D76">
        <v>30</v>
      </c>
      <c r="E76">
        <v>1</v>
      </c>
      <c r="I76">
        <v>160</v>
      </c>
      <c r="J76">
        <v>22</v>
      </c>
      <c r="Q76">
        <v>40637</v>
      </c>
    </row>
    <row r="77" spans="3:19" x14ac:dyDescent="0.25">
      <c r="C77" t="s">
        <v>2354</v>
      </c>
      <c r="E77">
        <v>70.8</v>
      </c>
      <c r="I77">
        <v>10688.4</v>
      </c>
      <c r="J77">
        <v>607.75</v>
      </c>
      <c r="K77">
        <v>706.1</v>
      </c>
      <c r="L77">
        <v>11.5</v>
      </c>
      <c r="O77">
        <v>29466</v>
      </c>
      <c r="P77">
        <v>29466</v>
      </c>
      <c r="Q77">
        <v>4469123</v>
      </c>
      <c r="R77">
        <v>9670</v>
      </c>
      <c r="S77">
        <v>7905.6695992179866</v>
      </c>
    </row>
    <row r="78" spans="3:19" x14ac:dyDescent="0.25">
      <c r="C78">
        <v>6</v>
      </c>
      <c r="D78" t="s">
        <v>266</v>
      </c>
      <c r="E78">
        <v>10.3</v>
      </c>
      <c r="I78">
        <v>1685.6</v>
      </c>
      <c r="J78">
        <v>281</v>
      </c>
      <c r="K78">
        <v>61.9</v>
      </c>
      <c r="L78">
        <v>11.5</v>
      </c>
      <c r="Q78">
        <v>1082526</v>
      </c>
      <c r="S78">
        <v>2489.0029325513196</v>
      </c>
    </row>
    <row r="79" spans="3:19" x14ac:dyDescent="0.25">
      <c r="C79">
        <v>6</v>
      </c>
      <c r="D79">
        <v>99</v>
      </c>
      <c r="E79">
        <v>1.2</v>
      </c>
      <c r="I79">
        <v>200</v>
      </c>
      <c r="J79">
        <v>32</v>
      </c>
      <c r="K79">
        <v>47.5</v>
      </c>
      <c r="Q79">
        <v>93562</v>
      </c>
      <c r="S79">
        <v>2489.0029325513196</v>
      </c>
    </row>
    <row r="80" spans="3:19" x14ac:dyDescent="0.25">
      <c r="C80">
        <v>6</v>
      </c>
      <c r="D80">
        <v>100</v>
      </c>
      <c r="E80">
        <v>1</v>
      </c>
      <c r="I80">
        <v>160</v>
      </c>
      <c r="J80">
        <v>26</v>
      </c>
      <c r="Q80">
        <v>54475</v>
      </c>
    </row>
    <row r="81" spans="3:19" x14ac:dyDescent="0.25">
      <c r="C81">
        <v>6</v>
      </c>
      <c r="D81">
        <v>101</v>
      </c>
      <c r="E81">
        <v>8.1</v>
      </c>
      <c r="I81">
        <v>1325.6</v>
      </c>
      <c r="J81">
        <v>223</v>
      </c>
      <c r="K81">
        <v>14.4</v>
      </c>
      <c r="L81">
        <v>11.5</v>
      </c>
      <c r="Q81">
        <v>934489</v>
      </c>
    </row>
    <row r="82" spans="3:19" x14ac:dyDescent="0.25">
      <c r="C82">
        <v>6</v>
      </c>
      <c r="D82" t="s">
        <v>2348</v>
      </c>
      <c r="E82">
        <v>59.5</v>
      </c>
      <c r="I82">
        <v>7964</v>
      </c>
      <c r="J82">
        <v>293.5</v>
      </c>
      <c r="K82">
        <v>786</v>
      </c>
      <c r="O82">
        <v>33770</v>
      </c>
      <c r="P82">
        <v>33770</v>
      </c>
      <c r="Q82">
        <v>3447491</v>
      </c>
      <c r="R82">
        <v>5400</v>
      </c>
      <c r="S82">
        <v>5416.666666666667</v>
      </c>
    </row>
    <row r="83" spans="3:19" x14ac:dyDescent="0.25">
      <c r="C83">
        <v>6</v>
      </c>
      <c r="D83">
        <v>303</v>
      </c>
      <c r="E83">
        <v>1.75</v>
      </c>
      <c r="I83">
        <v>294</v>
      </c>
      <c r="J83">
        <v>17.75</v>
      </c>
      <c r="Q83">
        <v>73957</v>
      </c>
      <c r="R83">
        <v>5400</v>
      </c>
      <c r="S83">
        <v>5416.666666666667</v>
      </c>
    </row>
    <row r="84" spans="3:19" x14ac:dyDescent="0.25">
      <c r="C84">
        <v>6</v>
      </c>
      <c r="D84">
        <v>304</v>
      </c>
      <c r="O84">
        <v>518</v>
      </c>
      <c r="P84">
        <v>518</v>
      </c>
    </row>
    <row r="85" spans="3:19" x14ac:dyDescent="0.25">
      <c r="C85">
        <v>6</v>
      </c>
      <c r="D85">
        <v>306</v>
      </c>
      <c r="E85">
        <v>9.5</v>
      </c>
      <c r="I85">
        <v>1404</v>
      </c>
      <c r="J85">
        <v>39</v>
      </c>
      <c r="K85">
        <v>97</v>
      </c>
      <c r="O85">
        <v>9725</v>
      </c>
      <c r="P85">
        <v>9725</v>
      </c>
      <c r="Q85">
        <v>504360</v>
      </c>
    </row>
    <row r="86" spans="3:19" x14ac:dyDescent="0.25">
      <c r="C86">
        <v>6</v>
      </c>
      <c r="D86">
        <v>307</v>
      </c>
      <c r="E86">
        <v>8.75</v>
      </c>
      <c r="I86">
        <v>1178</v>
      </c>
      <c r="J86">
        <v>20</v>
      </c>
      <c r="K86">
        <v>116</v>
      </c>
      <c r="O86">
        <v>3255</v>
      </c>
      <c r="P86">
        <v>3255</v>
      </c>
      <c r="Q86">
        <v>582821</v>
      </c>
    </row>
    <row r="87" spans="3:19" x14ac:dyDescent="0.25">
      <c r="C87">
        <v>6</v>
      </c>
      <c r="D87">
        <v>309</v>
      </c>
      <c r="E87">
        <v>2</v>
      </c>
      <c r="I87">
        <v>176</v>
      </c>
      <c r="Q87">
        <v>38450</v>
      </c>
    </row>
    <row r="88" spans="3:19" x14ac:dyDescent="0.25">
      <c r="C88">
        <v>6</v>
      </c>
      <c r="D88">
        <v>310</v>
      </c>
      <c r="E88">
        <v>33.5</v>
      </c>
      <c r="I88">
        <v>4336</v>
      </c>
      <c r="J88">
        <v>172.75</v>
      </c>
      <c r="K88">
        <v>573</v>
      </c>
      <c r="O88">
        <v>20272</v>
      </c>
      <c r="P88">
        <v>20272</v>
      </c>
      <c r="Q88">
        <v>2116935</v>
      </c>
    </row>
    <row r="89" spans="3:19" x14ac:dyDescent="0.25">
      <c r="C89">
        <v>6</v>
      </c>
      <c r="D89">
        <v>642</v>
      </c>
      <c r="E89">
        <v>4</v>
      </c>
      <c r="I89">
        <v>576</v>
      </c>
      <c r="J89">
        <v>44</v>
      </c>
      <c r="Q89">
        <v>130968</v>
      </c>
    </row>
    <row r="90" spans="3:19" x14ac:dyDescent="0.25">
      <c r="C90">
        <v>6</v>
      </c>
      <c r="D90" t="s">
        <v>2349</v>
      </c>
      <c r="E90">
        <v>1</v>
      </c>
      <c r="I90">
        <v>168</v>
      </c>
      <c r="J90">
        <v>36</v>
      </c>
      <c r="Q90">
        <v>38903</v>
      </c>
    </row>
    <row r="91" spans="3:19" x14ac:dyDescent="0.25">
      <c r="C91">
        <v>6</v>
      </c>
      <c r="D91">
        <v>30</v>
      </c>
      <c r="E91">
        <v>1</v>
      </c>
      <c r="I91">
        <v>168</v>
      </c>
      <c r="J91">
        <v>36</v>
      </c>
      <c r="Q91">
        <v>38903</v>
      </c>
    </row>
    <row r="92" spans="3:19" x14ac:dyDescent="0.25">
      <c r="C92" t="s">
        <v>2355</v>
      </c>
      <c r="E92">
        <v>70.8</v>
      </c>
      <c r="I92">
        <v>9817.6</v>
      </c>
      <c r="J92">
        <v>610.5</v>
      </c>
      <c r="K92">
        <v>847.9</v>
      </c>
      <c r="L92">
        <v>11.5</v>
      </c>
      <c r="O92">
        <v>33770</v>
      </c>
      <c r="P92">
        <v>33770</v>
      </c>
      <c r="Q92">
        <v>4568920</v>
      </c>
      <c r="R92">
        <v>5400</v>
      </c>
      <c r="S92">
        <v>7905.6695992179866</v>
      </c>
    </row>
    <row r="93" spans="3:19" x14ac:dyDescent="0.25">
      <c r="C93">
        <v>7</v>
      </c>
      <c r="D93" t="s">
        <v>266</v>
      </c>
      <c r="E93">
        <v>10.199999999999999</v>
      </c>
      <c r="I93">
        <v>1218.4000000000001</v>
      </c>
      <c r="J93">
        <v>281</v>
      </c>
      <c r="K93">
        <v>130.4</v>
      </c>
      <c r="L93">
        <v>11.5</v>
      </c>
      <c r="O93">
        <v>348493</v>
      </c>
      <c r="P93">
        <v>348493</v>
      </c>
      <c r="Q93">
        <v>1580292</v>
      </c>
      <c r="R93">
        <v>1700</v>
      </c>
      <c r="S93">
        <v>2489.0029325513196</v>
      </c>
    </row>
    <row r="94" spans="3:19" x14ac:dyDescent="0.25">
      <c r="C94">
        <v>7</v>
      </c>
      <c r="D94">
        <v>99</v>
      </c>
      <c r="E94">
        <v>1.2</v>
      </c>
      <c r="I94">
        <v>128</v>
      </c>
      <c r="J94">
        <v>44</v>
      </c>
      <c r="K94">
        <v>68</v>
      </c>
      <c r="O94">
        <v>24009</v>
      </c>
      <c r="P94">
        <v>24009</v>
      </c>
      <c r="Q94">
        <v>144888</v>
      </c>
      <c r="R94">
        <v>1700</v>
      </c>
      <c r="S94">
        <v>2489.0029325513196</v>
      </c>
    </row>
    <row r="95" spans="3:19" x14ac:dyDescent="0.25">
      <c r="C95">
        <v>7</v>
      </c>
      <c r="D95">
        <v>100</v>
      </c>
      <c r="E95">
        <v>1</v>
      </c>
      <c r="I95">
        <v>128</v>
      </c>
      <c r="J95">
        <v>24</v>
      </c>
      <c r="O95">
        <v>15959</v>
      </c>
      <c r="P95">
        <v>15959</v>
      </c>
      <c r="Q95">
        <v>79720</v>
      </c>
    </row>
    <row r="96" spans="3:19" x14ac:dyDescent="0.25">
      <c r="C96">
        <v>7</v>
      </c>
      <c r="D96">
        <v>101</v>
      </c>
      <c r="E96">
        <v>8</v>
      </c>
      <c r="I96">
        <v>962.4</v>
      </c>
      <c r="J96">
        <v>213</v>
      </c>
      <c r="K96">
        <v>62.4</v>
      </c>
      <c r="L96">
        <v>11.5</v>
      </c>
      <c r="O96">
        <v>308525</v>
      </c>
      <c r="P96">
        <v>308525</v>
      </c>
      <c r="Q96">
        <v>1355684</v>
      </c>
    </row>
    <row r="97" spans="3:19" x14ac:dyDescent="0.25">
      <c r="C97">
        <v>7</v>
      </c>
      <c r="D97" t="s">
        <v>2348</v>
      </c>
      <c r="E97">
        <v>59.75</v>
      </c>
      <c r="I97">
        <v>8151.75</v>
      </c>
      <c r="J97">
        <v>119.5</v>
      </c>
      <c r="K97">
        <v>133</v>
      </c>
      <c r="O97">
        <v>858024</v>
      </c>
      <c r="P97">
        <v>858024</v>
      </c>
      <c r="Q97">
        <v>4148307</v>
      </c>
      <c r="S97">
        <v>5416.666666666667</v>
      </c>
    </row>
    <row r="98" spans="3:19" x14ac:dyDescent="0.25">
      <c r="C98">
        <v>7</v>
      </c>
      <c r="D98">
        <v>303</v>
      </c>
      <c r="E98">
        <v>1.75</v>
      </c>
      <c r="I98">
        <v>264</v>
      </c>
      <c r="J98">
        <v>34</v>
      </c>
      <c r="O98">
        <v>20393</v>
      </c>
      <c r="P98">
        <v>20393</v>
      </c>
      <c r="Q98">
        <v>103959</v>
      </c>
      <c r="S98">
        <v>5416.666666666667</v>
      </c>
    </row>
    <row r="99" spans="3:19" x14ac:dyDescent="0.25">
      <c r="C99">
        <v>7</v>
      </c>
      <c r="D99">
        <v>304</v>
      </c>
      <c r="O99">
        <v>13510</v>
      </c>
      <c r="P99">
        <v>13510</v>
      </c>
    </row>
    <row r="100" spans="3:19" x14ac:dyDescent="0.25">
      <c r="C100">
        <v>7</v>
      </c>
      <c r="D100">
        <v>306</v>
      </c>
      <c r="E100">
        <v>9.5</v>
      </c>
      <c r="I100">
        <v>1476</v>
      </c>
      <c r="J100">
        <v>20</v>
      </c>
      <c r="K100">
        <v>15</v>
      </c>
      <c r="O100">
        <v>117849</v>
      </c>
      <c r="P100">
        <v>117849</v>
      </c>
      <c r="Q100">
        <v>595415</v>
      </c>
    </row>
    <row r="101" spans="3:19" x14ac:dyDescent="0.25">
      <c r="C101">
        <v>7</v>
      </c>
      <c r="D101">
        <v>307</v>
      </c>
      <c r="E101">
        <v>9</v>
      </c>
      <c r="I101">
        <v>1339.75</v>
      </c>
      <c r="K101">
        <v>40</v>
      </c>
      <c r="O101">
        <v>172151</v>
      </c>
      <c r="P101">
        <v>172151</v>
      </c>
      <c r="Q101">
        <v>740465</v>
      </c>
    </row>
    <row r="102" spans="3:19" x14ac:dyDescent="0.25">
      <c r="C102">
        <v>7</v>
      </c>
      <c r="D102">
        <v>309</v>
      </c>
      <c r="E102">
        <v>2</v>
      </c>
      <c r="I102">
        <v>136</v>
      </c>
      <c r="J102">
        <v>24</v>
      </c>
      <c r="O102">
        <v>11409</v>
      </c>
      <c r="P102">
        <v>11409</v>
      </c>
      <c r="Q102">
        <v>61516</v>
      </c>
    </row>
    <row r="103" spans="3:19" x14ac:dyDescent="0.25">
      <c r="C103">
        <v>7</v>
      </c>
      <c r="D103">
        <v>310</v>
      </c>
      <c r="E103">
        <v>33.5</v>
      </c>
      <c r="I103">
        <v>4376</v>
      </c>
      <c r="J103">
        <v>12</v>
      </c>
      <c r="K103">
        <v>78</v>
      </c>
      <c r="O103">
        <v>497382</v>
      </c>
      <c r="P103">
        <v>497382</v>
      </c>
      <c r="Q103">
        <v>2502186</v>
      </c>
    </row>
    <row r="104" spans="3:19" x14ac:dyDescent="0.25">
      <c r="C104">
        <v>7</v>
      </c>
      <c r="D104">
        <v>642</v>
      </c>
      <c r="E104">
        <v>4</v>
      </c>
      <c r="I104">
        <v>560</v>
      </c>
      <c r="J104">
        <v>29.5</v>
      </c>
      <c r="O104">
        <v>25330</v>
      </c>
      <c r="P104">
        <v>25330</v>
      </c>
      <c r="Q104">
        <v>144766</v>
      </c>
    </row>
    <row r="105" spans="3:19" x14ac:dyDescent="0.25">
      <c r="C105">
        <v>7</v>
      </c>
      <c r="D105" t="s">
        <v>2349</v>
      </c>
      <c r="E105">
        <v>1</v>
      </c>
      <c r="I105">
        <v>136</v>
      </c>
      <c r="J105">
        <v>21</v>
      </c>
      <c r="O105">
        <v>13402</v>
      </c>
      <c r="P105">
        <v>13402</v>
      </c>
      <c r="Q105">
        <v>52487</v>
      </c>
    </row>
    <row r="106" spans="3:19" x14ac:dyDescent="0.25">
      <c r="C106">
        <v>7</v>
      </c>
      <c r="D106">
        <v>30</v>
      </c>
      <c r="E106">
        <v>1</v>
      </c>
      <c r="I106">
        <v>136</v>
      </c>
      <c r="J106">
        <v>21</v>
      </c>
      <c r="O106">
        <v>13402</v>
      </c>
      <c r="P106">
        <v>13402</v>
      </c>
      <c r="Q106">
        <v>52487</v>
      </c>
    </row>
    <row r="107" spans="3:19" x14ac:dyDescent="0.25">
      <c r="C107" t="s">
        <v>2356</v>
      </c>
      <c r="E107">
        <v>70.95</v>
      </c>
      <c r="I107">
        <v>9506.15</v>
      </c>
      <c r="J107">
        <v>421.5</v>
      </c>
      <c r="K107">
        <v>263.39999999999998</v>
      </c>
      <c r="L107">
        <v>11.5</v>
      </c>
      <c r="O107">
        <v>1219919</v>
      </c>
      <c r="P107">
        <v>1219919</v>
      </c>
      <c r="Q107">
        <v>5781086</v>
      </c>
      <c r="R107">
        <v>1700</v>
      </c>
      <c r="S107">
        <v>7905.6695992179866</v>
      </c>
    </row>
    <row r="108" spans="3:19" x14ac:dyDescent="0.25">
      <c r="C108">
        <v>8</v>
      </c>
      <c r="D108" t="s">
        <v>266</v>
      </c>
      <c r="E108">
        <v>10.199999999999999</v>
      </c>
      <c r="I108">
        <v>1131.2</v>
      </c>
      <c r="J108">
        <v>238</v>
      </c>
      <c r="K108">
        <v>67.2</v>
      </c>
      <c r="L108">
        <v>11.5</v>
      </c>
      <c r="Q108">
        <v>1082805</v>
      </c>
      <c r="S108">
        <v>2489.0029325513196</v>
      </c>
    </row>
    <row r="109" spans="3:19" x14ac:dyDescent="0.25">
      <c r="C109">
        <v>8</v>
      </c>
      <c r="D109">
        <v>99</v>
      </c>
      <c r="E109">
        <v>1.2</v>
      </c>
      <c r="I109">
        <v>163.19999999999999</v>
      </c>
      <c r="J109">
        <v>28</v>
      </c>
      <c r="K109">
        <v>60.8</v>
      </c>
      <c r="Q109">
        <v>104740</v>
      </c>
      <c r="S109">
        <v>2489.0029325513196</v>
      </c>
    </row>
    <row r="110" spans="3:19" x14ac:dyDescent="0.25">
      <c r="C110">
        <v>8</v>
      </c>
      <c r="D110">
        <v>100</v>
      </c>
      <c r="E110">
        <v>1</v>
      </c>
      <c r="I110">
        <v>128</v>
      </c>
      <c r="J110">
        <v>12</v>
      </c>
      <c r="Q110">
        <v>55773</v>
      </c>
    </row>
    <row r="111" spans="3:19" x14ac:dyDescent="0.25">
      <c r="C111">
        <v>8</v>
      </c>
      <c r="D111">
        <v>101</v>
      </c>
      <c r="E111">
        <v>8</v>
      </c>
      <c r="I111">
        <v>840</v>
      </c>
      <c r="J111">
        <v>198</v>
      </c>
      <c r="K111">
        <v>6.4</v>
      </c>
      <c r="L111">
        <v>11.5</v>
      </c>
      <c r="Q111">
        <v>922292</v>
      </c>
    </row>
    <row r="112" spans="3:19" x14ac:dyDescent="0.25">
      <c r="C112">
        <v>8</v>
      </c>
      <c r="D112" t="s">
        <v>2348</v>
      </c>
      <c r="E112">
        <v>59.75</v>
      </c>
      <c r="I112">
        <v>7500</v>
      </c>
      <c r="J112">
        <v>675.5</v>
      </c>
      <c r="K112">
        <v>911.5</v>
      </c>
      <c r="O112">
        <v>17802</v>
      </c>
      <c r="P112">
        <v>17802</v>
      </c>
      <c r="Q112">
        <v>3683593</v>
      </c>
      <c r="R112">
        <v>4850</v>
      </c>
      <c r="S112">
        <v>5416.666666666667</v>
      </c>
    </row>
    <row r="113" spans="3:19" x14ac:dyDescent="0.25">
      <c r="C113">
        <v>8</v>
      </c>
      <c r="D113">
        <v>303</v>
      </c>
      <c r="E113">
        <v>1.75</v>
      </c>
      <c r="I113">
        <v>228</v>
      </c>
      <c r="J113">
        <v>32</v>
      </c>
      <c r="Q113">
        <v>86993</v>
      </c>
      <c r="R113">
        <v>4850</v>
      </c>
      <c r="S113">
        <v>5416.666666666667</v>
      </c>
    </row>
    <row r="114" spans="3:19" x14ac:dyDescent="0.25">
      <c r="C114">
        <v>8</v>
      </c>
      <c r="D114">
        <v>306</v>
      </c>
      <c r="E114">
        <v>9.5</v>
      </c>
      <c r="I114">
        <v>1116</v>
      </c>
      <c r="J114">
        <v>154</v>
      </c>
      <c r="K114">
        <v>139</v>
      </c>
      <c r="O114">
        <v>5300</v>
      </c>
      <c r="P114">
        <v>5300</v>
      </c>
      <c r="Q114">
        <v>561141</v>
      </c>
    </row>
    <row r="115" spans="3:19" x14ac:dyDescent="0.25">
      <c r="C115">
        <v>8</v>
      </c>
      <c r="D115">
        <v>307</v>
      </c>
      <c r="E115">
        <v>9</v>
      </c>
      <c r="I115">
        <v>1234</v>
      </c>
      <c r="J115">
        <v>78.5</v>
      </c>
      <c r="K115">
        <v>169</v>
      </c>
      <c r="O115">
        <v>3802</v>
      </c>
      <c r="P115">
        <v>3802</v>
      </c>
      <c r="Q115">
        <v>625042</v>
      </c>
    </row>
    <row r="116" spans="3:19" x14ac:dyDescent="0.25">
      <c r="C116">
        <v>8</v>
      </c>
      <c r="D116">
        <v>309</v>
      </c>
      <c r="E116">
        <v>2</v>
      </c>
      <c r="I116">
        <v>112</v>
      </c>
      <c r="Q116">
        <v>39688</v>
      </c>
    </row>
    <row r="117" spans="3:19" x14ac:dyDescent="0.25">
      <c r="C117">
        <v>8</v>
      </c>
      <c r="D117">
        <v>310</v>
      </c>
      <c r="E117">
        <v>33.5</v>
      </c>
      <c r="I117">
        <v>4282</v>
      </c>
      <c r="J117">
        <v>347.5</v>
      </c>
      <c r="K117">
        <v>603.5</v>
      </c>
      <c r="O117">
        <v>8700</v>
      </c>
      <c r="P117">
        <v>8700</v>
      </c>
      <c r="Q117">
        <v>2242249</v>
      </c>
    </row>
    <row r="118" spans="3:19" x14ac:dyDescent="0.25">
      <c r="C118">
        <v>8</v>
      </c>
      <c r="D118">
        <v>642</v>
      </c>
      <c r="E118">
        <v>4</v>
      </c>
      <c r="I118">
        <v>528</v>
      </c>
      <c r="J118">
        <v>63.5</v>
      </c>
      <c r="Q118">
        <v>128480</v>
      </c>
    </row>
    <row r="119" spans="3:19" x14ac:dyDescent="0.25">
      <c r="C119">
        <v>8</v>
      </c>
      <c r="D119" t="s">
        <v>2349</v>
      </c>
      <c r="E119">
        <v>1</v>
      </c>
      <c r="I119">
        <v>104</v>
      </c>
      <c r="J119">
        <v>11</v>
      </c>
      <c r="Q119">
        <v>39189</v>
      </c>
    </row>
    <row r="120" spans="3:19" x14ac:dyDescent="0.25">
      <c r="C120">
        <v>8</v>
      </c>
      <c r="D120">
        <v>30</v>
      </c>
      <c r="E120">
        <v>1</v>
      </c>
      <c r="I120">
        <v>104</v>
      </c>
      <c r="J120">
        <v>11</v>
      </c>
      <c r="Q120">
        <v>39189</v>
      </c>
    </row>
    <row r="121" spans="3:19" x14ac:dyDescent="0.25">
      <c r="C121" t="s">
        <v>2357</v>
      </c>
      <c r="E121">
        <v>70.95</v>
      </c>
      <c r="I121">
        <v>8735.2000000000007</v>
      </c>
      <c r="J121">
        <v>924.5</v>
      </c>
      <c r="K121">
        <v>978.7</v>
      </c>
      <c r="L121">
        <v>11.5</v>
      </c>
      <c r="O121">
        <v>17802</v>
      </c>
      <c r="P121">
        <v>17802</v>
      </c>
      <c r="Q121">
        <v>4805587</v>
      </c>
      <c r="R121">
        <v>4850</v>
      </c>
      <c r="S121">
        <v>7905.6695992179866</v>
      </c>
    </row>
    <row r="122" spans="3:19" x14ac:dyDescent="0.25">
      <c r="C122">
        <v>9</v>
      </c>
      <c r="D122" t="s">
        <v>266</v>
      </c>
      <c r="E122">
        <v>10.199999999999999</v>
      </c>
      <c r="I122">
        <v>1627.2</v>
      </c>
      <c r="J122">
        <v>320</v>
      </c>
      <c r="K122">
        <v>22.7</v>
      </c>
      <c r="Q122">
        <v>1020883</v>
      </c>
      <c r="S122">
        <v>2489.0029325513196</v>
      </c>
    </row>
    <row r="123" spans="3:19" x14ac:dyDescent="0.25">
      <c r="C123">
        <v>9</v>
      </c>
      <c r="D123">
        <v>99</v>
      </c>
      <c r="E123">
        <v>1.2</v>
      </c>
      <c r="I123">
        <v>179.2</v>
      </c>
      <c r="J123">
        <v>36</v>
      </c>
      <c r="K123">
        <v>4.3</v>
      </c>
      <c r="Q123">
        <v>85566</v>
      </c>
      <c r="S123">
        <v>2489.0029325513196</v>
      </c>
    </row>
    <row r="124" spans="3:19" x14ac:dyDescent="0.25">
      <c r="C124">
        <v>9</v>
      </c>
      <c r="D124">
        <v>100</v>
      </c>
      <c r="E124">
        <v>1</v>
      </c>
      <c r="I124">
        <v>168</v>
      </c>
      <c r="J124">
        <v>39</v>
      </c>
      <c r="Q124">
        <v>65490</v>
      </c>
    </row>
    <row r="125" spans="3:19" x14ac:dyDescent="0.25">
      <c r="C125">
        <v>9</v>
      </c>
      <c r="D125">
        <v>101</v>
      </c>
      <c r="E125">
        <v>8</v>
      </c>
      <c r="I125">
        <v>1280</v>
      </c>
      <c r="J125">
        <v>245</v>
      </c>
      <c r="K125">
        <v>18.399999999999999</v>
      </c>
      <c r="Q125">
        <v>869827</v>
      </c>
    </row>
    <row r="126" spans="3:19" x14ac:dyDescent="0.25">
      <c r="C126">
        <v>9</v>
      </c>
      <c r="D126" t="s">
        <v>2348</v>
      </c>
      <c r="E126">
        <v>60.75</v>
      </c>
      <c r="I126">
        <v>7554</v>
      </c>
      <c r="J126">
        <v>148</v>
      </c>
      <c r="K126">
        <v>313.38</v>
      </c>
      <c r="O126">
        <v>48166</v>
      </c>
      <c r="P126">
        <v>48166</v>
      </c>
      <c r="Q126">
        <v>3296454</v>
      </c>
      <c r="R126">
        <v>15750</v>
      </c>
      <c r="S126">
        <v>5416.666666666667</v>
      </c>
    </row>
    <row r="127" spans="3:19" x14ac:dyDescent="0.25">
      <c r="C127">
        <v>9</v>
      </c>
      <c r="D127">
        <v>303</v>
      </c>
      <c r="E127">
        <v>1.5</v>
      </c>
      <c r="I127">
        <v>162</v>
      </c>
      <c r="K127">
        <v>20.13</v>
      </c>
      <c r="Q127">
        <v>52438</v>
      </c>
      <c r="R127">
        <v>15750</v>
      </c>
      <c r="S127">
        <v>5416.666666666667</v>
      </c>
    </row>
    <row r="128" spans="3:19" x14ac:dyDescent="0.25">
      <c r="C128">
        <v>9</v>
      </c>
      <c r="D128">
        <v>306</v>
      </c>
      <c r="E128">
        <v>10.75</v>
      </c>
      <c r="I128">
        <v>1392</v>
      </c>
      <c r="J128">
        <v>20</v>
      </c>
      <c r="K128">
        <v>40</v>
      </c>
      <c r="O128">
        <v>4962</v>
      </c>
      <c r="P128">
        <v>4962</v>
      </c>
      <c r="Q128">
        <v>510286</v>
      </c>
    </row>
    <row r="129" spans="3:19" x14ac:dyDescent="0.25">
      <c r="C129">
        <v>9</v>
      </c>
      <c r="D129">
        <v>307</v>
      </c>
      <c r="E129">
        <v>9</v>
      </c>
      <c r="I129">
        <v>1190</v>
      </c>
      <c r="J129">
        <v>25</v>
      </c>
      <c r="K129">
        <v>46.25</v>
      </c>
      <c r="O129">
        <v>13100</v>
      </c>
      <c r="P129">
        <v>13100</v>
      </c>
      <c r="Q129">
        <v>583194</v>
      </c>
    </row>
    <row r="130" spans="3:19" x14ac:dyDescent="0.25">
      <c r="C130">
        <v>9</v>
      </c>
      <c r="D130">
        <v>309</v>
      </c>
      <c r="E130">
        <v>2</v>
      </c>
      <c r="I130">
        <v>144</v>
      </c>
      <c r="J130">
        <v>30</v>
      </c>
      <c r="Q130">
        <v>49730</v>
      </c>
    </row>
    <row r="131" spans="3:19" x14ac:dyDescent="0.25">
      <c r="C131">
        <v>9</v>
      </c>
      <c r="D131">
        <v>310</v>
      </c>
      <c r="E131">
        <v>33.5</v>
      </c>
      <c r="I131">
        <v>4170</v>
      </c>
      <c r="J131">
        <v>55</v>
      </c>
      <c r="K131">
        <v>207</v>
      </c>
      <c r="O131">
        <v>30104</v>
      </c>
      <c r="P131">
        <v>30104</v>
      </c>
      <c r="Q131">
        <v>1986278</v>
      </c>
    </row>
    <row r="132" spans="3:19" x14ac:dyDescent="0.25">
      <c r="C132">
        <v>9</v>
      </c>
      <c r="D132">
        <v>642</v>
      </c>
      <c r="E132">
        <v>4</v>
      </c>
      <c r="I132">
        <v>496</v>
      </c>
      <c r="J132">
        <v>18</v>
      </c>
      <c r="Q132">
        <v>114528</v>
      </c>
    </row>
    <row r="133" spans="3:19" x14ac:dyDescent="0.25">
      <c r="C133">
        <v>9</v>
      </c>
      <c r="D133" t="s">
        <v>2349</v>
      </c>
      <c r="E133">
        <v>1</v>
      </c>
      <c r="I133">
        <v>152</v>
      </c>
      <c r="J133">
        <v>8</v>
      </c>
      <c r="Q133">
        <v>36596</v>
      </c>
    </row>
    <row r="134" spans="3:19" x14ac:dyDescent="0.25">
      <c r="C134">
        <v>9</v>
      </c>
      <c r="D134">
        <v>30</v>
      </c>
      <c r="E134">
        <v>1</v>
      </c>
      <c r="I134">
        <v>152</v>
      </c>
      <c r="J134">
        <v>8</v>
      </c>
      <c r="Q134">
        <v>36596</v>
      </c>
    </row>
    <row r="135" spans="3:19" x14ac:dyDescent="0.25">
      <c r="C135" t="s">
        <v>2358</v>
      </c>
      <c r="E135">
        <v>71.95</v>
      </c>
      <c r="I135">
        <v>9333.2000000000007</v>
      </c>
      <c r="J135">
        <v>476</v>
      </c>
      <c r="K135">
        <v>336.08</v>
      </c>
      <c r="O135">
        <v>48166</v>
      </c>
      <c r="P135">
        <v>48166</v>
      </c>
      <c r="Q135">
        <v>4353933</v>
      </c>
      <c r="R135">
        <v>15750</v>
      </c>
      <c r="S135">
        <v>7905.6695992179866</v>
      </c>
    </row>
  </sheetData>
  <hyperlinks>
    <hyperlink ref="A2" location="Obsah!A1" display="Zpět na Obsah  KL 01  1.-4.měsíc" xr:uid="{EE17B67E-16E9-4E0B-89EE-D588C69860BB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5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247" customWidth="1" collapsed="1"/>
    <col min="2" max="2" width="7.7109375" style="215" hidden="1" customWidth="1" outlineLevel="1"/>
    <col min="3" max="4" width="5.42578125" style="247" hidden="1" customWidth="1"/>
    <col min="5" max="5" width="7.7109375" style="215" customWidth="1"/>
    <col min="6" max="6" width="7.7109375" style="215" hidden="1" customWidth="1"/>
    <col min="7" max="7" width="5.42578125" style="247" hidden="1" customWidth="1"/>
    <col min="8" max="8" width="7.7109375" style="215" customWidth="1" collapsed="1"/>
    <col min="9" max="9" width="7.7109375" style="331" hidden="1" customWidth="1" outlineLevel="1"/>
    <col min="10" max="10" width="7.7109375" style="331" customWidth="1" collapsed="1"/>
    <col min="11" max="12" width="7.7109375" style="215" hidden="1" customWidth="1"/>
    <col min="13" max="13" width="5.42578125" style="247" hidden="1" customWidth="1"/>
    <col min="14" max="14" width="7.7109375" style="215" customWidth="1"/>
    <col min="15" max="15" width="7.7109375" style="215" hidden="1" customWidth="1"/>
    <col min="16" max="16" width="5.42578125" style="247" hidden="1" customWidth="1"/>
    <col min="17" max="17" width="7.7109375" style="215" customWidth="1" collapsed="1"/>
    <col min="18" max="18" width="7.7109375" style="331" hidden="1" customWidth="1" outlineLevel="1"/>
    <col min="19" max="19" width="7.7109375" style="331" customWidth="1" collapsed="1"/>
    <col min="20" max="21" width="7.7109375" style="215" hidden="1" customWidth="1"/>
    <col min="22" max="22" width="5" style="247" hidden="1" customWidth="1"/>
    <col min="23" max="23" width="7.7109375" style="215" customWidth="1"/>
    <col min="24" max="24" width="7.7109375" style="215" hidden="1" customWidth="1"/>
    <col min="25" max="25" width="5" style="247" hidden="1" customWidth="1"/>
    <col min="26" max="26" width="7.7109375" style="215" customWidth="1" collapsed="1"/>
    <col min="27" max="27" width="7.7109375" style="331" hidden="1" customWidth="1" outlineLevel="1"/>
    <col min="28" max="28" width="7.7109375" style="331" customWidth="1" collapsed="1"/>
    <col min="29" max="16384" width="8.85546875" style="247"/>
  </cols>
  <sheetData>
    <row r="1" spans="1:28" ht="18.600000000000001" customHeight="1" thickBot="1" x14ac:dyDescent="0.35">
      <c r="A1" s="626" t="s">
        <v>2373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  <c r="T1" s="516"/>
      <c r="U1" s="516"/>
      <c r="V1" s="516"/>
      <c r="W1" s="516"/>
      <c r="X1" s="516"/>
      <c r="Y1" s="516"/>
      <c r="Z1" s="516"/>
      <c r="AA1" s="516"/>
      <c r="AB1" s="516"/>
    </row>
    <row r="2" spans="1:28" ht="14.45" customHeight="1" thickBot="1" x14ac:dyDescent="0.25">
      <c r="A2" s="370" t="s">
        <v>328</v>
      </c>
      <c r="B2" s="220"/>
      <c r="C2" s="220"/>
      <c r="D2" s="220"/>
      <c r="E2" s="220"/>
      <c r="F2" s="220"/>
      <c r="G2" s="220"/>
      <c r="H2" s="220"/>
      <c r="I2" s="348"/>
      <c r="J2" s="348"/>
      <c r="K2" s="220"/>
      <c r="L2" s="220"/>
      <c r="M2" s="220"/>
      <c r="N2" s="220"/>
      <c r="O2" s="220"/>
      <c r="P2" s="220"/>
      <c r="Q2" s="220"/>
      <c r="R2" s="348"/>
      <c r="S2" s="348"/>
      <c r="T2" s="220"/>
      <c r="U2" s="220"/>
      <c r="V2" s="220"/>
      <c r="W2" s="220"/>
      <c r="X2" s="220"/>
      <c r="Y2" s="220"/>
      <c r="Z2" s="220"/>
      <c r="AA2" s="348"/>
      <c r="AB2" s="348"/>
    </row>
    <row r="3" spans="1:28" ht="14.45" customHeight="1" thickBot="1" x14ac:dyDescent="0.25">
      <c r="A3" s="341" t="s">
        <v>158</v>
      </c>
      <c r="B3" s="342">
        <f>SUBTOTAL(9,B6:B1048576)/4</f>
        <v>344466</v>
      </c>
      <c r="C3" s="343">
        <f t="shared" ref="C3:Z3" si="0">SUBTOTAL(9,C6:C1048576)</f>
        <v>0</v>
      </c>
      <c r="D3" s="343"/>
      <c r="E3" s="343">
        <f>SUBTOTAL(9,E6:E1048576)/4</f>
        <v>382947</v>
      </c>
      <c r="F3" s="343"/>
      <c r="G3" s="343">
        <f t="shared" si="0"/>
        <v>0</v>
      </c>
      <c r="H3" s="343">
        <f>SUBTOTAL(9,H6:H1048576)/4</f>
        <v>759282</v>
      </c>
      <c r="I3" s="346">
        <f>IF(B3&lt;&gt;0,H3/B3,"")</f>
        <v>2.2042291546916095</v>
      </c>
      <c r="J3" s="344">
        <f>IF(E3&lt;&gt;0,H3/E3,"")</f>
        <v>1.9827339031249755</v>
      </c>
      <c r="K3" s="345">
        <f t="shared" si="0"/>
        <v>3848.959999999759</v>
      </c>
      <c r="L3" s="345"/>
      <c r="M3" s="343">
        <f t="shared" si="0"/>
        <v>0</v>
      </c>
      <c r="N3" s="343">
        <f t="shared" si="0"/>
        <v>0</v>
      </c>
      <c r="O3" s="343"/>
      <c r="P3" s="343">
        <f t="shared" si="0"/>
        <v>0</v>
      </c>
      <c r="Q3" s="343">
        <f t="shared" si="0"/>
        <v>11.760000000009313</v>
      </c>
      <c r="R3" s="346">
        <f>IF(K3&lt;&gt;0,Q3/K3,"")</f>
        <v>3.0553708014658633E-3</v>
      </c>
      <c r="S3" s="346" t="str">
        <f>IF(N3&lt;&gt;0,Q3/N3,"")</f>
        <v/>
      </c>
      <c r="T3" s="342">
        <f t="shared" si="0"/>
        <v>4286923.1000000006</v>
      </c>
      <c r="U3" s="345"/>
      <c r="V3" s="343">
        <f t="shared" si="0"/>
        <v>0</v>
      </c>
      <c r="W3" s="343">
        <f t="shared" si="0"/>
        <v>4011648</v>
      </c>
      <c r="X3" s="343"/>
      <c r="Y3" s="343">
        <f t="shared" si="0"/>
        <v>0</v>
      </c>
      <c r="Z3" s="343">
        <f t="shared" si="0"/>
        <v>4471316</v>
      </c>
      <c r="AA3" s="346">
        <f>IF(T3&lt;&gt;0,Z3/T3,"")</f>
        <v>1.0430128779310268</v>
      </c>
      <c r="AB3" s="344">
        <f>IF(W3&lt;&gt;0,Z3/W3,"")</f>
        <v>1.1145833333333333</v>
      </c>
    </row>
    <row r="4" spans="1:28" ht="14.45" customHeight="1" x14ac:dyDescent="0.2">
      <c r="A4" s="627" t="s">
        <v>255</v>
      </c>
      <c r="B4" s="628" t="s">
        <v>122</v>
      </c>
      <c r="C4" s="629"/>
      <c r="D4" s="630"/>
      <c r="E4" s="629"/>
      <c r="F4" s="630"/>
      <c r="G4" s="629"/>
      <c r="H4" s="629"/>
      <c r="I4" s="630"/>
      <c r="J4" s="631"/>
      <c r="K4" s="628" t="s">
        <v>123</v>
      </c>
      <c r="L4" s="630"/>
      <c r="M4" s="629"/>
      <c r="N4" s="629"/>
      <c r="O4" s="630"/>
      <c r="P4" s="629"/>
      <c r="Q4" s="629"/>
      <c r="R4" s="630"/>
      <c r="S4" s="631"/>
      <c r="T4" s="628" t="s">
        <v>124</v>
      </c>
      <c r="U4" s="630"/>
      <c r="V4" s="629"/>
      <c r="W4" s="629"/>
      <c r="X4" s="630"/>
      <c r="Y4" s="629"/>
      <c r="Z4" s="629"/>
      <c r="AA4" s="630"/>
      <c r="AB4" s="631"/>
    </row>
    <row r="5" spans="1:28" ht="14.45" customHeight="1" thickBot="1" x14ac:dyDescent="0.25">
      <c r="A5" s="841"/>
      <c r="B5" s="842">
        <v>2019</v>
      </c>
      <c r="C5" s="843"/>
      <c r="D5" s="843"/>
      <c r="E5" s="843">
        <v>2020</v>
      </c>
      <c r="F5" s="843"/>
      <c r="G5" s="843"/>
      <c r="H5" s="843">
        <v>2021</v>
      </c>
      <c r="I5" s="844" t="s">
        <v>324</v>
      </c>
      <c r="J5" s="845" t="s">
        <v>2</v>
      </c>
      <c r="K5" s="842">
        <v>2015</v>
      </c>
      <c r="L5" s="843"/>
      <c r="M5" s="843"/>
      <c r="N5" s="843">
        <v>2020</v>
      </c>
      <c r="O5" s="843"/>
      <c r="P5" s="843"/>
      <c r="Q5" s="843">
        <v>2021</v>
      </c>
      <c r="R5" s="844" t="s">
        <v>324</v>
      </c>
      <c r="S5" s="845" t="s">
        <v>2</v>
      </c>
      <c r="T5" s="842">
        <v>2015</v>
      </c>
      <c r="U5" s="843"/>
      <c r="V5" s="843"/>
      <c r="W5" s="843">
        <v>2020</v>
      </c>
      <c r="X5" s="843"/>
      <c r="Y5" s="843"/>
      <c r="Z5" s="843">
        <v>2021</v>
      </c>
      <c r="AA5" s="844" t="s">
        <v>324</v>
      </c>
      <c r="AB5" s="845" t="s">
        <v>2</v>
      </c>
    </row>
    <row r="6" spans="1:28" ht="14.45" customHeight="1" x14ac:dyDescent="0.25">
      <c r="A6" s="846" t="s">
        <v>2371</v>
      </c>
      <c r="B6" s="847">
        <v>344466</v>
      </c>
      <c r="C6" s="848"/>
      <c r="D6" s="848"/>
      <c r="E6" s="847">
        <v>382947</v>
      </c>
      <c r="F6" s="848"/>
      <c r="G6" s="848"/>
      <c r="H6" s="847">
        <v>759282</v>
      </c>
      <c r="I6" s="848"/>
      <c r="J6" s="848"/>
      <c r="K6" s="847">
        <v>1924.4799999998795</v>
      </c>
      <c r="L6" s="848"/>
      <c r="M6" s="848"/>
      <c r="N6" s="847">
        <v>0</v>
      </c>
      <c r="O6" s="848"/>
      <c r="P6" s="848"/>
      <c r="Q6" s="847">
        <v>5.8800000000046566</v>
      </c>
      <c r="R6" s="848"/>
      <c r="S6" s="848"/>
      <c r="T6" s="847">
        <v>2143461.5500000003</v>
      </c>
      <c r="U6" s="848"/>
      <c r="V6" s="848"/>
      <c r="W6" s="847">
        <v>2005824</v>
      </c>
      <c r="X6" s="848"/>
      <c r="Y6" s="848"/>
      <c r="Z6" s="847">
        <v>2235658</v>
      </c>
      <c r="AA6" s="848"/>
      <c r="AB6" s="849"/>
    </row>
    <row r="7" spans="1:28" ht="14.45" customHeight="1" thickBot="1" x14ac:dyDescent="0.3">
      <c r="A7" s="853" t="s">
        <v>2372</v>
      </c>
      <c r="B7" s="850">
        <v>344466</v>
      </c>
      <c r="C7" s="851"/>
      <c r="D7" s="851"/>
      <c r="E7" s="850">
        <v>382947</v>
      </c>
      <c r="F7" s="851"/>
      <c r="G7" s="851"/>
      <c r="H7" s="850">
        <v>759282</v>
      </c>
      <c r="I7" s="851"/>
      <c r="J7" s="851"/>
      <c r="K7" s="850">
        <v>1924.4799999998795</v>
      </c>
      <c r="L7" s="851"/>
      <c r="M7" s="851"/>
      <c r="N7" s="850">
        <v>0</v>
      </c>
      <c r="O7" s="851"/>
      <c r="P7" s="851"/>
      <c r="Q7" s="850">
        <v>5.8800000000046566</v>
      </c>
      <c r="R7" s="851"/>
      <c r="S7" s="851"/>
      <c r="T7" s="850">
        <v>2143461.5500000003</v>
      </c>
      <c r="U7" s="851"/>
      <c r="V7" s="851"/>
      <c r="W7" s="850">
        <v>2005824</v>
      </c>
      <c r="X7" s="851"/>
      <c r="Y7" s="851"/>
      <c r="Z7" s="850">
        <v>2235658</v>
      </c>
      <c r="AA7" s="851"/>
      <c r="AB7" s="852"/>
    </row>
    <row r="8" spans="1:28" ht="14.45" customHeight="1" thickBot="1" x14ac:dyDescent="0.25"/>
    <row r="9" spans="1:28" ht="14.45" customHeight="1" x14ac:dyDescent="0.25">
      <c r="A9" s="846" t="s">
        <v>1764</v>
      </c>
      <c r="B9" s="847">
        <v>344466</v>
      </c>
      <c r="C9" s="848"/>
      <c r="D9" s="848"/>
      <c r="E9" s="847">
        <v>382947</v>
      </c>
      <c r="F9" s="848"/>
      <c r="G9" s="848"/>
      <c r="H9" s="847">
        <v>759282</v>
      </c>
      <c r="I9" s="848"/>
      <c r="J9" s="849"/>
    </row>
    <row r="10" spans="1:28" ht="14.45" customHeight="1" x14ac:dyDescent="0.25">
      <c r="A10" s="857" t="s">
        <v>2374</v>
      </c>
      <c r="B10" s="854">
        <v>6302</v>
      </c>
      <c r="C10" s="855"/>
      <c r="D10" s="855"/>
      <c r="E10" s="854">
        <v>6813</v>
      </c>
      <c r="F10" s="855"/>
      <c r="G10" s="855"/>
      <c r="H10" s="854">
        <v>10304</v>
      </c>
      <c r="I10" s="855"/>
      <c r="J10" s="856"/>
    </row>
    <row r="11" spans="1:28" ht="14.45" customHeight="1" thickBot="1" x14ac:dyDescent="0.3">
      <c r="A11" s="853" t="s">
        <v>2375</v>
      </c>
      <c r="B11" s="850">
        <v>338164</v>
      </c>
      <c r="C11" s="851"/>
      <c r="D11" s="851"/>
      <c r="E11" s="850">
        <v>376134</v>
      </c>
      <c r="F11" s="851"/>
      <c r="G11" s="851"/>
      <c r="H11" s="850">
        <v>748978</v>
      </c>
      <c r="I11" s="851"/>
      <c r="J11" s="852"/>
    </row>
    <row r="12" spans="1:28" ht="14.45" customHeight="1" x14ac:dyDescent="0.2">
      <c r="A12" s="786" t="s">
        <v>295</v>
      </c>
    </row>
    <row r="13" spans="1:28" ht="14.45" customHeight="1" x14ac:dyDescent="0.2">
      <c r="A13" s="787" t="s">
        <v>1088</v>
      </c>
    </row>
    <row r="14" spans="1:28" ht="14.45" customHeight="1" x14ac:dyDescent="0.2">
      <c r="A14" s="786" t="s">
        <v>2376</v>
      </c>
    </row>
    <row r="15" spans="1:28" ht="14.45" customHeight="1" x14ac:dyDescent="0.2">
      <c r="A15" s="786" t="s">
        <v>2377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 xr:uid="{2D1B3752-ABE4-4A6F-A56C-22086156F3E6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247" bestFit="1" customWidth="1"/>
    <col min="2" max="2" width="7.7109375" style="328" hidden="1" customWidth="1" outlineLevel="1"/>
    <col min="3" max="3" width="7.7109375" style="328" customWidth="1" collapsed="1"/>
    <col min="4" max="4" width="7.7109375" style="328" customWidth="1"/>
    <col min="5" max="5" width="7.7109375" style="215" hidden="1" customWidth="1" outlineLevel="1"/>
    <col min="6" max="6" width="7.7109375" style="215" customWidth="1" collapsed="1"/>
    <col min="7" max="7" width="7.7109375" style="215" customWidth="1"/>
    <col min="8" max="16384" width="8.85546875" style="247"/>
  </cols>
  <sheetData>
    <row r="1" spans="1:7" ht="18.600000000000001" customHeight="1" thickBot="1" x14ac:dyDescent="0.35">
      <c r="A1" s="626" t="s">
        <v>2384</v>
      </c>
      <c r="B1" s="516"/>
      <c r="C1" s="516"/>
      <c r="D1" s="516"/>
      <c r="E1" s="516"/>
      <c r="F1" s="516"/>
      <c r="G1" s="516"/>
    </row>
    <row r="2" spans="1:7" ht="14.45" customHeight="1" thickBot="1" x14ac:dyDescent="0.25">
      <c r="A2" s="370" t="s">
        <v>328</v>
      </c>
      <c r="B2" s="220"/>
      <c r="C2" s="220"/>
      <c r="D2" s="220"/>
      <c r="E2" s="220"/>
      <c r="F2" s="220"/>
      <c r="G2" s="220"/>
    </row>
    <row r="3" spans="1:7" ht="14.45" customHeight="1" thickBot="1" x14ac:dyDescent="0.25">
      <c r="A3" s="438" t="s">
        <v>158</v>
      </c>
      <c r="B3" s="402">
        <f t="shared" ref="B3:G3" si="0">SUBTOTAL(9,B6:B1048576)</f>
        <v>2566</v>
      </c>
      <c r="C3" s="403">
        <f t="shared" si="0"/>
        <v>2739</v>
      </c>
      <c r="D3" s="437">
        <f t="shared" si="0"/>
        <v>3507</v>
      </c>
      <c r="E3" s="345">
        <f t="shared" si="0"/>
        <v>344466</v>
      </c>
      <c r="F3" s="343">
        <f t="shared" si="0"/>
        <v>382947</v>
      </c>
      <c r="G3" s="404">
        <f t="shared" si="0"/>
        <v>759282</v>
      </c>
    </row>
    <row r="4" spans="1:7" ht="14.45" customHeight="1" x14ac:dyDescent="0.2">
      <c r="A4" s="627" t="s">
        <v>166</v>
      </c>
      <c r="B4" s="632" t="s">
        <v>253</v>
      </c>
      <c r="C4" s="630"/>
      <c r="D4" s="633"/>
      <c r="E4" s="632" t="s">
        <v>122</v>
      </c>
      <c r="F4" s="630"/>
      <c r="G4" s="633"/>
    </row>
    <row r="5" spans="1:7" ht="14.45" customHeight="1" thickBot="1" x14ac:dyDescent="0.25">
      <c r="A5" s="841"/>
      <c r="B5" s="842">
        <v>2019</v>
      </c>
      <c r="C5" s="843">
        <v>2020</v>
      </c>
      <c r="D5" s="858">
        <v>2021</v>
      </c>
      <c r="E5" s="842">
        <v>2019</v>
      </c>
      <c r="F5" s="843">
        <v>2020</v>
      </c>
      <c r="G5" s="858">
        <v>2021</v>
      </c>
    </row>
    <row r="6" spans="1:7" ht="14.45" customHeight="1" x14ac:dyDescent="0.2">
      <c r="A6" s="835" t="s">
        <v>2378</v>
      </c>
      <c r="B6" s="225">
        <v>11</v>
      </c>
      <c r="C6" s="225"/>
      <c r="D6" s="225"/>
      <c r="E6" s="859">
        <v>2292</v>
      </c>
      <c r="F6" s="859"/>
      <c r="G6" s="860"/>
    </row>
    <row r="7" spans="1:7" ht="14.45" customHeight="1" x14ac:dyDescent="0.2">
      <c r="A7" s="836" t="s">
        <v>1090</v>
      </c>
      <c r="B7" s="831"/>
      <c r="C7" s="831">
        <v>42</v>
      </c>
      <c r="D7" s="831">
        <v>70</v>
      </c>
      <c r="E7" s="861"/>
      <c r="F7" s="861">
        <v>5420</v>
      </c>
      <c r="G7" s="862">
        <v>11196</v>
      </c>
    </row>
    <row r="8" spans="1:7" ht="14.45" customHeight="1" x14ac:dyDescent="0.2">
      <c r="A8" s="836" t="s">
        <v>2374</v>
      </c>
      <c r="B8" s="831">
        <v>55</v>
      </c>
      <c r="C8" s="831">
        <v>54</v>
      </c>
      <c r="D8" s="831">
        <v>71</v>
      </c>
      <c r="E8" s="861">
        <v>6302</v>
      </c>
      <c r="F8" s="861">
        <v>6813</v>
      </c>
      <c r="G8" s="862">
        <v>10304</v>
      </c>
    </row>
    <row r="9" spans="1:7" ht="14.45" customHeight="1" x14ac:dyDescent="0.2">
      <c r="A9" s="836" t="s">
        <v>1091</v>
      </c>
      <c r="B9" s="831">
        <v>39</v>
      </c>
      <c r="C9" s="831">
        <v>49</v>
      </c>
      <c r="D9" s="831">
        <v>182</v>
      </c>
      <c r="E9" s="861">
        <v>4677</v>
      </c>
      <c r="F9" s="861">
        <v>7809</v>
      </c>
      <c r="G9" s="862">
        <v>48908</v>
      </c>
    </row>
    <row r="10" spans="1:7" ht="14.45" customHeight="1" x14ac:dyDescent="0.2">
      <c r="A10" s="836" t="s">
        <v>2379</v>
      </c>
      <c r="B10" s="831">
        <v>1</v>
      </c>
      <c r="C10" s="831"/>
      <c r="D10" s="831"/>
      <c r="E10" s="861">
        <v>38</v>
      </c>
      <c r="F10" s="861"/>
      <c r="G10" s="862"/>
    </row>
    <row r="11" spans="1:7" ht="14.45" customHeight="1" x14ac:dyDescent="0.2">
      <c r="A11" s="836" t="s">
        <v>1092</v>
      </c>
      <c r="B11" s="831"/>
      <c r="C11" s="831">
        <v>2</v>
      </c>
      <c r="D11" s="831">
        <v>1</v>
      </c>
      <c r="E11" s="861"/>
      <c r="F11" s="861">
        <v>1071</v>
      </c>
      <c r="G11" s="862">
        <v>110</v>
      </c>
    </row>
    <row r="12" spans="1:7" ht="14.45" customHeight="1" x14ac:dyDescent="0.2">
      <c r="A12" s="836" t="s">
        <v>1093</v>
      </c>
      <c r="B12" s="831">
        <v>735</v>
      </c>
      <c r="C12" s="831">
        <v>765</v>
      </c>
      <c r="D12" s="831">
        <v>718</v>
      </c>
      <c r="E12" s="861">
        <v>133978</v>
      </c>
      <c r="F12" s="861">
        <v>135364</v>
      </c>
      <c r="G12" s="862">
        <v>230002</v>
      </c>
    </row>
    <row r="13" spans="1:7" ht="14.45" customHeight="1" x14ac:dyDescent="0.2">
      <c r="A13" s="836" t="s">
        <v>1094</v>
      </c>
      <c r="B13" s="831">
        <v>13</v>
      </c>
      <c r="C13" s="831">
        <v>26</v>
      </c>
      <c r="D13" s="831">
        <v>195</v>
      </c>
      <c r="E13" s="861">
        <v>1062</v>
      </c>
      <c r="F13" s="861">
        <v>5116</v>
      </c>
      <c r="G13" s="862">
        <v>40485</v>
      </c>
    </row>
    <row r="14" spans="1:7" ht="14.45" customHeight="1" x14ac:dyDescent="0.2">
      <c r="A14" s="836" t="s">
        <v>2380</v>
      </c>
      <c r="B14" s="831"/>
      <c r="C14" s="831"/>
      <c r="D14" s="831">
        <v>7</v>
      </c>
      <c r="E14" s="861"/>
      <c r="F14" s="861"/>
      <c r="G14" s="862">
        <v>1418</v>
      </c>
    </row>
    <row r="15" spans="1:7" ht="14.45" customHeight="1" x14ac:dyDescent="0.2">
      <c r="A15" s="836" t="s">
        <v>1096</v>
      </c>
      <c r="B15" s="831">
        <v>105</v>
      </c>
      <c r="C15" s="831">
        <v>125</v>
      </c>
      <c r="D15" s="831">
        <v>232</v>
      </c>
      <c r="E15" s="861">
        <v>12507</v>
      </c>
      <c r="F15" s="861">
        <v>14833</v>
      </c>
      <c r="G15" s="862">
        <v>33352</v>
      </c>
    </row>
    <row r="16" spans="1:7" ht="14.45" customHeight="1" x14ac:dyDescent="0.2">
      <c r="A16" s="836" t="s">
        <v>1097</v>
      </c>
      <c r="B16" s="831">
        <v>716</v>
      </c>
      <c r="C16" s="831">
        <v>959</v>
      </c>
      <c r="D16" s="831">
        <v>1266</v>
      </c>
      <c r="E16" s="861">
        <v>74726</v>
      </c>
      <c r="F16" s="861">
        <v>102809</v>
      </c>
      <c r="G16" s="862">
        <v>223878</v>
      </c>
    </row>
    <row r="17" spans="1:7" ht="14.45" customHeight="1" x14ac:dyDescent="0.2">
      <c r="A17" s="836" t="s">
        <v>1098</v>
      </c>
      <c r="B17" s="831"/>
      <c r="C17" s="831"/>
      <c r="D17" s="831">
        <v>2</v>
      </c>
      <c r="E17" s="861"/>
      <c r="F17" s="861"/>
      <c r="G17" s="862">
        <v>121</v>
      </c>
    </row>
    <row r="18" spans="1:7" ht="14.45" customHeight="1" x14ac:dyDescent="0.2">
      <c r="A18" s="836" t="s">
        <v>2381</v>
      </c>
      <c r="B18" s="831"/>
      <c r="C18" s="831"/>
      <c r="D18" s="831">
        <v>4</v>
      </c>
      <c r="E18" s="861"/>
      <c r="F18" s="861"/>
      <c r="G18" s="862">
        <v>642</v>
      </c>
    </row>
    <row r="19" spans="1:7" ht="14.45" customHeight="1" x14ac:dyDescent="0.2">
      <c r="A19" s="836" t="s">
        <v>1099</v>
      </c>
      <c r="B19" s="831"/>
      <c r="C19" s="831"/>
      <c r="D19" s="831">
        <v>204</v>
      </c>
      <c r="E19" s="861"/>
      <c r="F19" s="861"/>
      <c r="G19" s="862">
        <v>41913</v>
      </c>
    </row>
    <row r="20" spans="1:7" ht="14.45" customHeight="1" x14ac:dyDescent="0.2">
      <c r="A20" s="836" t="s">
        <v>1100</v>
      </c>
      <c r="B20" s="831">
        <v>66</v>
      </c>
      <c r="C20" s="831">
        <v>202</v>
      </c>
      <c r="D20" s="831">
        <v>98</v>
      </c>
      <c r="E20" s="861">
        <v>9373</v>
      </c>
      <c r="F20" s="861">
        <v>37217</v>
      </c>
      <c r="G20" s="862">
        <v>19568</v>
      </c>
    </row>
    <row r="21" spans="1:7" ht="14.45" customHeight="1" x14ac:dyDescent="0.2">
      <c r="A21" s="836" t="s">
        <v>1101</v>
      </c>
      <c r="B21" s="831">
        <v>95</v>
      </c>
      <c r="C21" s="831"/>
      <c r="D21" s="831"/>
      <c r="E21" s="861">
        <v>13767</v>
      </c>
      <c r="F21" s="861"/>
      <c r="G21" s="862"/>
    </row>
    <row r="22" spans="1:7" ht="14.45" customHeight="1" x14ac:dyDescent="0.2">
      <c r="A22" s="836" t="s">
        <v>2382</v>
      </c>
      <c r="B22" s="831">
        <v>7</v>
      </c>
      <c r="C22" s="831">
        <v>18</v>
      </c>
      <c r="D22" s="831"/>
      <c r="E22" s="861">
        <v>1439</v>
      </c>
      <c r="F22" s="861">
        <v>2648</v>
      </c>
      <c r="G22" s="862"/>
    </row>
    <row r="23" spans="1:7" ht="14.45" customHeight="1" x14ac:dyDescent="0.2">
      <c r="A23" s="836" t="s">
        <v>1102</v>
      </c>
      <c r="B23" s="831">
        <v>552</v>
      </c>
      <c r="C23" s="831">
        <v>497</v>
      </c>
      <c r="D23" s="831">
        <v>368</v>
      </c>
      <c r="E23" s="861">
        <v>63114</v>
      </c>
      <c r="F23" s="861">
        <v>63847</v>
      </c>
      <c r="G23" s="862">
        <v>85073</v>
      </c>
    </row>
    <row r="24" spans="1:7" ht="14.45" customHeight="1" thickBot="1" x14ac:dyDescent="0.25">
      <c r="A24" s="865" t="s">
        <v>2383</v>
      </c>
      <c r="B24" s="833">
        <v>171</v>
      </c>
      <c r="C24" s="833"/>
      <c r="D24" s="833">
        <v>89</v>
      </c>
      <c r="E24" s="863">
        <v>21191</v>
      </c>
      <c r="F24" s="863"/>
      <c r="G24" s="864">
        <v>12312</v>
      </c>
    </row>
    <row r="25" spans="1:7" ht="14.45" customHeight="1" x14ac:dyDescent="0.2">
      <c r="A25" s="786" t="s">
        <v>295</v>
      </c>
    </row>
    <row r="26" spans="1:7" ht="14.45" customHeight="1" x14ac:dyDescent="0.2">
      <c r="A26" s="787" t="s">
        <v>1088</v>
      </c>
    </row>
    <row r="27" spans="1:7" ht="14.45" customHeight="1" x14ac:dyDescent="0.2">
      <c r="A27" s="786" t="s">
        <v>2376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CA76C7B6-BC63-420E-B4CB-FDB8F6D25EC7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39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.140625" style="247" bestFit="1" customWidth="1"/>
    <col min="5" max="5" width="8" style="247" customWidth="1"/>
    <col min="6" max="6" width="50.85546875" style="247" bestFit="1" customWidth="1" collapsed="1"/>
    <col min="7" max="8" width="11.140625" style="328" hidden="1" customWidth="1" outlineLevel="1"/>
    <col min="9" max="10" width="9.28515625" style="247" hidden="1" customWidth="1"/>
    <col min="11" max="12" width="11.140625" style="328" customWidth="1"/>
    <col min="13" max="14" width="9.28515625" style="247" hidden="1" customWidth="1"/>
    <col min="15" max="16" width="11.140625" style="328" customWidth="1"/>
    <col min="17" max="17" width="11.140625" style="331" customWidth="1"/>
    <col min="18" max="18" width="11.140625" style="328" customWidth="1"/>
    <col min="19" max="16384" width="8.85546875" style="247"/>
  </cols>
  <sheetData>
    <row r="1" spans="1:18" ht="18.600000000000001" customHeight="1" thickBot="1" x14ac:dyDescent="0.35">
      <c r="A1" s="516" t="s">
        <v>2453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</row>
    <row r="2" spans="1:18" ht="14.45" customHeight="1" thickBot="1" x14ac:dyDescent="0.25">
      <c r="A2" s="370" t="s">
        <v>328</v>
      </c>
      <c r="B2" s="318"/>
      <c r="C2" s="318"/>
      <c r="D2" s="220"/>
      <c r="E2" s="220"/>
      <c r="F2" s="220"/>
      <c r="G2" s="351"/>
      <c r="H2" s="351"/>
      <c r="I2" s="220"/>
      <c r="J2" s="220"/>
      <c r="K2" s="351"/>
      <c r="L2" s="351"/>
      <c r="M2" s="220"/>
      <c r="N2" s="220"/>
      <c r="O2" s="351"/>
      <c r="P2" s="351"/>
      <c r="Q2" s="348"/>
      <c r="R2" s="351"/>
    </row>
    <row r="3" spans="1:18" ht="14.45" customHeight="1" thickBot="1" x14ac:dyDescent="0.25">
      <c r="F3" s="112" t="s">
        <v>158</v>
      </c>
      <c r="G3" s="207">
        <f t="shared" ref="G3:P3" si="0">SUBTOTAL(9,G6:G1048576)</f>
        <v>2698</v>
      </c>
      <c r="H3" s="208">
        <f t="shared" si="0"/>
        <v>2489852.0300000007</v>
      </c>
      <c r="I3" s="78"/>
      <c r="J3" s="78"/>
      <c r="K3" s="208">
        <f t="shared" si="0"/>
        <v>2852</v>
      </c>
      <c r="L3" s="208">
        <f t="shared" si="0"/>
        <v>2388771</v>
      </c>
      <c r="M3" s="78"/>
      <c r="N3" s="78"/>
      <c r="O3" s="208">
        <f t="shared" si="0"/>
        <v>3639.1</v>
      </c>
      <c r="P3" s="208">
        <f t="shared" si="0"/>
        <v>2994945.88</v>
      </c>
      <c r="Q3" s="79">
        <f>IF(L3=0,0,P3/L3)</f>
        <v>1.2537601469542288</v>
      </c>
      <c r="R3" s="209">
        <f>IF(O3=0,0,P3/O3)</f>
        <v>822.99081641065095</v>
      </c>
    </row>
    <row r="4" spans="1:18" ht="14.45" customHeight="1" x14ac:dyDescent="0.2">
      <c r="A4" s="634" t="s">
        <v>260</v>
      </c>
      <c r="B4" s="634" t="s">
        <v>118</v>
      </c>
      <c r="C4" s="642" t="s">
        <v>0</v>
      </c>
      <c r="D4" s="636" t="s">
        <v>119</v>
      </c>
      <c r="E4" s="641" t="s">
        <v>89</v>
      </c>
      <c r="F4" s="637" t="s">
        <v>80</v>
      </c>
      <c r="G4" s="638">
        <v>2019</v>
      </c>
      <c r="H4" s="639"/>
      <c r="I4" s="206"/>
      <c r="J4" s="206"/>
      <c r="K4" s="638">
        <v>2020</v>
      </c>
      <c r="L4" s="639"/>
      <c r="M4" s="206"/>
      <c r="N4" s="206"/>
      <c r="O4" s="638">
        <v>2021</v>
      </c>
      <c r="P4" s="639"/>
      <c r="Q4" s="640" t="s">
        <v>2</v>
      </c>
      <c r="R4" s="635" t="s">
        <v>121</v>
      </c>
    </row>
    <row r="5" spans="1:18" ht="14.45" customHeight="1" thickBot="1" x14ac:dyDescent="0.25">
      <c r="A5" s="866"/>
      <c r="B5" s="866"/>
      <c r="C5" s="867"/>
      <c r="D5" s="868"/>
      <c r="E5" s="869"/>
      <c r="F5" s="870"/>
      <c r="G5" s="871" t="s">
        <v>90</v>
      </c>
      <c r="H5" s="872" t="s">
        <v>14</v>
      </c>
      <c r="I5" s="873"/>
      <c r="J5" s="873"/>
      <c r="K5" s="871" t="s">
        <v>90</v>
      </c>
      <c r="L5" s="872" t="s">
        <v>14</v>
      </c>
      <c r="M5" s="873"/>
      <c r="N5" s="873"/>
      <c r="O5" s="871" t="s">
        <v>90</v>
      </c>
      <c r="P5" s="872" t="s">
        <v>14</v>
      </c>
      <c r="Q5" s="874"/>
      <c r="R5" s="875"/>
    </row>
    <row r="6" spans="1:18" ht="14.45" customHeight="1" x14ac:dyDescent="0.2">
      <c r="A6" s="806" t="s">
        <v>2385</v>
      </c>
      <c r="B6" s="807" t="s">
        <v>2386</v>
      </c>
      <c r="C6" s="807" t="s">
        <v>2387</v>
      </c>
      <c r="D6" s="807" t="s">
        <v>2388</v>
      </c>
      <c r="E6" s="807" t="s">
        <v>2389</v>
      </c>
      <c r="F6" s="807" t="s">
        <v>2390</v>
      </c>
      <c r="G6" s="225">
        <v>0</v>
      </c>
      <c r="H6" s="225">
        <v>1.7462298274040222E-10</v>
      </c>
      <c r="I6" s="807"/>
      <c r="J6" s="807"/>
      <c r="K6" s="225">
        <v>0</v>
      </c>
      <c r="L6" s="225">
        <v>0</v>
      </c>
      <c r="M6" s="807"/>
      <c r="N6" s="807"/>
      <c r="O6" s="225">
        <v>0</v>
      </c>
      <c r="P6" s="225">
        <v>0</v>
      </c>
      <c r="Q6" s="812"/>
      <c r="R6" s="830"/>
    </row>
    <row r="7" spans="1:18" ht="14.45" customHeight="1" x14ac:dyDescent="0.2">
      <c r="A7" s="821" t="s">
        <v>2385</v>
      </c>
      <c r="B7" s="822" t="s">
        <v>2386</v>
      </c>
      <c r="C7" s="822" t="s">
        <v>2387</v>
      </c>
      <c r="D7" s="822" t="s">
        <v>2388</v>
      </c>
      <c r="E7" s="822" t="s">
        <v>2391</v>
      </c>
      <c r="F7" s="822" t="s">
        <v>2390</v>
      </c>
      <c r="G7" s="831">
        <v>0</v>
      </c>
      <c r="H7" s="831">
        <v>-2.9103830456733704E-11</v>
      </c>
      <c r="I7" s="822"/>
      <c r="J7" s="822"/>
      <c r="K7" s="831">
        <v>0</v>
      </c>
      <c r="L7" s="831">
        <v>0</v>
      </c>
      <c r="M7" s="822"/>
      <c r="N7" s="822"/>
      <c r="O7" s="831">
        <v>0</v>
      </c>
      <c r="P7" s="831">
        <v>0</v>
      </c>
      <c r="Q7" s="827"/>
      <c r="R7" s="832"/>
    </row>
    <row r="8" spans="1:18" ht="14.45" customHeight="1" x14ac:dyDescent="0.2">
      <c r="A8" s="821" t="s">
        <v>2385</v>
      </c>
      <c r="B8" s="822" t="s">
        <v>2386</v>
      </c>
      <c r="C8" s="822" t="s">
        <v>1764</v>
      </c>
      <c r="D8" s="822" t="s">
        <v>2388</v>
      </c>
      <c r="E8" s="822" t="s">
        <v>2392</v>
      </c>
      <c r="F8" s="822" t="s">
        <v>2393</v>
      </c>
      <c r="G8" s="831"/>
      <c r="H8" s="831"/>
      <c r="I8" s="822"/>
      <c r="J8" s="822"/>
      <c r="K8" s="831"/>
      <c r="L8" s="831"/>
      <c r="M8" s="822"/>
      <c r="N8" s="822"/>
      <c r="O8" s="831">
        <v>0.1</v>
      </c>
      <c r="P8" s="831">
        <v>5.88</v>
      </c>
      <c r="Q8" s="827"/>
      <c r="R8" s="832">
        <v>58.8</v>
      </c>
    </row>
    <row r="9" spans="1:18" ht="14.45" customHeight="1" x14ac:dyDescent="0.2">
      <c r="A9" s="821" t="s">
        <v>2385</v>
      </c>
      <c r="B9" s="822" t="s">
        <v>2386</v>
      </c>
      <c r="C9" s="822" t="s">
        <v>1764</v>
      </c>
      <c r="D9" s="822" t="s">
        <v>2388</v>
      </c>
      <c r="E9" s="822" t="s">
        <v>2389</v>
      </c>
      <c r="F9" s="822" t="s">
        <v>2394</v>
      </c>
      <c r="G9" s="831">
        <v>79</v>
      </c>
      <c r="H9" s="831">
        <v>1621001.5000000002</v>
      </c>
      <c r="I9" s="822"/>
      <c r="J9" s="822">
        <v>20519.006329113927</v>
      </c>
      <c r="K9" s="831">
        <v>79</v>
      </c>
      <c r="L9" s="831">
        <v>1650626</v>
      </c>
      <c r="M9" s="822"/>
      <c r="N9" s="822">
        <v>20894</v>
      </c>
      <c r="O9" s="831">
        <v>82</v>
      </c>
      <c r="P9" s="831">
        <v>1713308</v>
      </c>
      <c r="Q9" s="827"/>
      <c r="R9" s="832">
        <v>20894</v>
      </c>
    </row>
    <row r="10" spans="1:18" ht="14.45" customHeight="1" x14ac:dyDescent="0.2">
      <c r="A10" s="821" t="s">
        <v>2385</v>
      </c>
      <c r="B10" s="822" t="s">
        <v>2386</v>
      </c>
      <c r="C10" s="822" t="s">
        <v>1764</v>
      </c>
      <c r="D10" s="822" t="s">
        <v>2388</v>
      </c>
      <c r="E10" s="822" t="s">
        <v>2391</v>
      </c>
      <c r="F10" s="822" t="s">
        <v>2394</v>
      </c>
      <c r="G10" s="831">
        <v>51</v>
      </c>
      <c r="H10" s="831">
        <v>522460.05000000005</v>
      </c>
      <c r="I10" s="822"/>
      <c r="J10" s="822">
        <v>10244.314705882354</v>
      </c>
      <c r="K10" s="831">
        <v>34</v>
      </c>
      <c r="L10" s="831">
        <v>355198</v>
      </c>
      <c r="M10" s="822"/>
      <c r="N10" s="822">
        <v>10447</v>
      </c>
      <c r="O10" s="831">
        <v>50</v>
      </c>
      <c r="P10" s="831">
        <v>522350</v>
      </c>
      <c r="Q10" s="827"/>
      <c r="R10" s="832">
        <v>10447</v>
      </c>
    </row>
    <row r="11" spans="1:18" ht="14.45" customHeight="1" x14ac:dyDescent="0.2">
      <c r="A11" s="821" t="s">
        <v>2385</v>
      </c>
      <c r="B11" s="822" t="s">
        <v>2386</v>
      </c>
      <c r="C11" s="822" t="s">
        <v>1764</v>
      </c>
      <c r="D11" s="822" t="s">
        <v>2395</v>
      </c>
      <c r="E11" s="822" t="s">
        <v>2396</v>
      </c>
      <c r="F11" s="822" t="s">
        <v>2397</v>
      </c>
      <c r="G11" s="831">
        <v>1</v>
      </c>
      <c r="H11" s="831">
        <v>1674.52</v>
      </c>
      <c r="I11" s="822"/>
      <c r="J11" s="822">
        <v>1674.52</v>
      </c>
      <c r="K11" s="831"/>
      <c r="L11" s="831"/>
      <c r="M11" s="822"/>
      <c r="N11" s="822"/>
      <c r="O11" s="831"/>
      <c r="P11" s="831"/>
      <c r="Q11" s="827"/>
      <c r="R11" s="832"/>
    </row>
    <row r="12" spans="1:18" ht="14.45" customHeight="1" x14ac:dyDescent="0.2">
      <c r="A12" s="821" t="s">
        <v>2385</v>
      </c>
      <c r="B12" s="822" t="s">
        <v>2386</v>
      </c>
      <c r="C12" s="822" t="s">
        <v>1764</v>
      </c>
      <c r="D12" s="822" t="s">
        <v>2395</v>
      </c>
      <c r="E12" s="822" t="s">
        <v>2398</v>
      </c>
      <c r="F12" s="822" t="s">
        <v>2399</v>
      </c>
      <c r="G12" s="831">
        <v>1</v>
      </c>
      <c r="H12" s="831">
        <v>249.96</v>
      </c>
      <c r="I12" s="822"/>
      <c r="J12" s="822">
        <v>249.96</v>
      </c>
      <c r="K12" s="831"/>
      <c r="L12" s="831"/>
      <c r="M12" s="822"/>
      <c r="N12" s="822"/>
      <c r="O12" s="831"/>
      <c r="P12" s="831"/>
      <c r="Q12" s="827"/>
      <c r="R12" s="832"/>
    </row>
    <row r="13" spans="1:18" ht="14.45" customHeight="1" x14ac:dyDescent="0.2">
      <c r="A13" s="821" t="s">
        <v>2385</v>
      </c>
      <c r="B13" s="822" t="s">
        <v>2386</v>
      </c>
      <c r="C13" s="822" t="s">
        <v>1764</v>
      </c>
      <c r="D13" s="822" t="s">
        <v>2400</v>
      </c>
      <c r="E13" s="822" t="s">
        <v>2401</v>
      </c>
      <c r="F13" s="822" t="s">
        <v>2402</v>
      </c>
      <c r="G13" s="831">
        <v>13</v>
      </c>
      <c r="H13" s="831">
        <v>403</v>
      </c>
      <c r="I13" s="822"/>
      <c r="J13" s="822">
        <v>31</v>
      </c>
      <c r="K13" s="831">
        <v>19</v>
      </c>
      <c r="L13" s="831">
        <v>589</v>
      </c>
      <c r="M13" s="822"/>
      <c r="N13" s="822">
        <v>31</v>
      </c>
      <c r="O13" s="831">
        <v>4</v>
      </c>
      <c r="P13" s="831">
        <v>128</v>
      </c>
      <c r="Q13" s="827"/>
      <c r="R13" s="832">
        <v>32</v>
      </c>
    </row>
    <row r="14" spans="1:18" ht="14.45" customHeight="1" x14ac:dyDescent="0.2">
      <c r="A14" s="821" t="s">
        <v>2385</v>
      </c>
      <c r="B14" s="822" t="s">
        <v>2386</v>
      </c>
      <c r="C14" s="822" t="s">
        <v>1764</v>
      </c>
      <c r="D14" s="822" t="s">
        <v>2400</v>
      </c>
      <c r="E14" s="822" t="s">
        <v>2403</v>
      </c>
      <c r="F14" s="822" t="s">
        <v>2404</v>
      </c>
      <c r="G14" s="831">
        <v>59</v>
      </c>
      <c r="H14" s="831">
        <v>3953</v>
      </c>
      <c r="I14" s="822"/>
      <c r="J14" s="822">
        <v>67</v>
      </c>
      <c r="K14" s="831">
        <v>57</v>
      </c>
      <c r="L14" s="831">
        <v>3876</v>
      </c>
      <c r="M14" s="822"/>
      <c r="N14" s="822">
        <v>68</v>
      </c>
      <c r="O14" s="831">
        <v>78</v>
      </c>
      <c r="P14" s="831">
        <v>5616</v>
      </c>
      <c r="Q14" s="827"/>
      <c r="R14" s="832">
        <v>72</v>
      </c>
    </row>
    <row r="15" spans="1:18" ht="14.45" customHeight="1" x14ac:dyDescent="0.2">
      <c r="A15" s="821" t="s">
        <v>2385</v>
      </c>
      <c r="B15" s="822" t="s">
        <v>2386</v>
      </c>
      <c r="C15" s="822" t="s">
        <v>1764</v>
      </c>
      <c r="D15" s="822" t="s">
        <v>2400</v>
      </c>
      <c r="E15" s="822" t="s">
        <v>2405</v>
      </c>
      <c r="F15" s="822" t="s">
        <v>2406</v>
      </c>
      <c r="G15" s="831"/>
      <c r="H15" s="831"/>
      <c r="I15" s="822"/>
      <c r="J15" s="822"/>
      <c r="K15" s="831"/>
      <c r="L15" s="831"/>
      <c r="M15" s="822"/>
      <c r="N15" s="822"/>
      <c r="O15" s="831">
        <v>20</v>
      </c>
      <c r="P15" s="831">
        <v>4400</v>
      </c>
      <c r="Q15" s="827"/>
      <c r="R15" s="832">
        <v>220</v>
      </c>
    </row>
    <row r="16" spans="1:18" ht="14.45" customHeight="1" x14ac:dyDescent="0.2">
      <c r="A16" s="821" t="s">
        <v>2385</v>
      </c>
      <c r="B16" s="822" t="s">
        <v>2386</v>
      </c>
      <c r="C16" s="822" t="s">
        <v>1764</v>
      </c>
      <c r="D16" s="822" t="s">
        <v>2400</v>
      </c>
      <c r="E16" s="822" t="s">
        <v>2407</v>
      </c>
      <c r="F16" s="822" t="s">
        <v>2408</v>
      </c>
      <c r="G16" s="831">
        <v>1</v>
      </c>
      <c r="H16" s="831">
        <v>199</v>
      </c>
      <c r="I16" s="822"/>
      <c r="J16" s="822">
        <v>199</v>
      </c>
      <c r="K16" s="831"/>
      <c r="L16" s="831"/>
      <c r="M16" s="822"/>
      <c r="N16" s="822"/>
      <c r="O16" s="831"/>
      <c r="P16" s="831"/>
      <c r="Q16" s="827"/>
      <c r="R16" s="832"/>
    </row>
    <row r="17" spans="1:18" ht="14.45" customHeight="1" x14ac:dyDescent="0.2">
      <c r="A17" s="821" t="s">
        <v>2385</v>
      </c>
      <c r="B17" s="822" t="s">
        <v>2386</v>
      </c>
      <c r="C17" s="822" t="s">
        <v>1764</v>
      </c>
      <c r="D17" s="822" t="s">
        <v>2400</v>
      </c>
      <c r="E17" s="822" t="s">
        <v>2409</v>
      </c>
      <c r="F17" s="822" t="s">
        <v>2410</v>
      </c>
      <c r="G17" s="831">
        <v>531</v>
      </c>
      <c r="H17" s="831">
        <v>20178</v>
      </c>
      <c r="I17" s="822"/>
      <c r="J17" s="822">
        <v>38</v>
      </c>
      <c r="K17" s="831">
        <v>456</v>
      </c>
      <c r="L17" s="831">
        <v>17328</v>
      </c>
      <c r="M17" s="822"/>
      <c r="N17" s="822">
        <v>38</v>
      </c>
      <c r="O17" s="831">
        <v>505</v>
      </c>
      <c r="P17" s="831">
        <v>20200</v>
      </c>
      <c r="Q17" s="827"/>
      <c r="R17" s="832">
        <v>40</v>
      </c>
    </row>
    <row r="18" spans="1:18" ht="14.45" customHeight="1" x14ac:dyDescent="0.2">
      <c r="A18" s="821" t="s">
        <v>2385</v>
      </c>
      <c r="B18" s="822" t="s">
        <v>2386</v>
      </c>
      <c r="C18" s="822" t="s">
        <v>1764</v>
      </c>
      <c r="D18" s="822" t="s">
        <v>2400</v>
      </c>
      <c r="E18" s="822" t="s">
        <v>2411</v>
      </c>
      <c r="F18" s="822" t="s">
        <v>2412</v>
      </c>
      <c r="G18" s="831">
        <v>504</v>
      </c>
      <c r="H18" s="831">
        <v>90216</v>
      </c>
      <c r="I18" s="822"/>
      <c r="J18" s="822">
        <v>179</v>
      </c>
      <c r="K18" s="831">
        <v>584</v>
      </c>
      <c r="L18" s="831">
        <v>105120</v>
      </c>
      <c r="M18" s="822"/>
      <c r="N18" s="822">
        <v>180</v>
      </c>
      <c r="O18" s="831">
        <v>596</v>
      </c>
      <c r="P18" s="831">
        <v>115624</v>
      </c>
      <c r="Q18" s="827"/>
      <c r="R18" s="832">
        <v>194</v>
      </c>
    </row>
    <row r="19" spans="1:18" ht="14.45" customHeight="1" x14ac:dyDescent="0.2">
      <c r="A19" s="821" t="s">
        <v>2385</v>
      </c>
      <c r="B19" s="822" t="s">
        <v>2386</v>
      </c>
      <c r="C19" s="822" t="s">
        <v>1764</v>
      </c>
      <c r="D19" s="822" t="s">
        <v>2400</v>
      </c>
      <c r="E19" s="822" t="s">
        <v>2413</v>
      </c>
      <c r="F19" s="822" t="s">
        <v>2414</v>
      </c>
      <c r="G19" s="831">
        <v>6</v>
      </c>
      <c r="H19" s="831">
        <v>1362</v>
      </c>
      <c r="I19" s="822"/>
      <c r="J19" s="822">
        <v>227</v>
      </c>
      <c r="K19" s="831">
        <v>7</v>
      </c>
      <c r="L19" s="831">
        <v>1610</v>
      </c>
      <c r="M19" s="822"/>
      <c r="N19" s="822">
        <v>230</v>
      </c>
      <c r="O19" s="831">
        <v>52</v>
      </c>
      <c r="P19" s="831">
        <v>12636</v>
      </c>
      <c r="Q19" s="827"/>
      <c r="R19" s="832">
        <v>243</v>
      </c>
    </row>
    <row r="20" spans="1:18" ht="14.45" customHeight="1" x14ac:dyDescent="0.2">
      <c r="A20" s="821" t="s">
        <v>2385</v>
      </c>
      <c r="B20" s="822" t="s">
        <v>2386</v>
      </c>
      <c r="C20" s="822" t="s">
        <v>1764</v>
      </c>
      <c r="D20" s="822" t="s">
        <v>2400</v>
      </c>
      <c r="E20" s="822" t="s">
        <v>2415</v>
      </c>
      <c r="F20" s="822" t="s">
        <v>2416</v>
      </c>
      <c r="G20" s="831">
        <v>92</v>
      </c>
      <c r="H20" s="831">
        <v>0</v>
      </c>
      <c r="I20" s="822"/>
      <c r="J20" s="822">
        <v>0</v>
      </c>
      <c r="K20" s="831">
        <v>82</v>
      </c>
      <c r="L20" s="831">
        <v>0</v>
      </c>
      <c r="M20" s="822"/>
      <c r="N20" s="822">
        <v>0</v>
      </c>
      <c r="O20" s="831">
        <v>88</v>
      </c>
      <c r="P20" s="831">
        <v>0</v>
      </c>
      <c r="Q20" s="827"/>
      <c r="R20" s="832">
        <v>0</v>
      </c>
    </row>
    <row r="21" spans="1:18" ht="14.45" customHeight="1" x14ac:dyDescent="0.2">
      <c r="A21" s="821" t="s">
        <v>2385</v>
      </c>
      <c r="B21" s="822" t="s">
        <v>2386</v>
      </c>
      <c r="C21" s="822" t="s">
        <v>1764</v>
      </c>
      <c r="D21" s="822" t="s">
        <v>2400</v>
      </c>
      <c r="E21" s="822" t="s">
        <v>2417</v>
      </c>
      <c r="F21" s="822" t="s">
        <v>2418</v>
      </c>
      <c r="G21" s="831">
        <v>860</v>
      </c>
      <c r="H21" s="831">
        <v>99760</v>
      </c>
      <c r="I21" s="822"/>
      <c r="J21" s="822">
        <v>116</v>
      </c>
      <c r="K21" s="831">
        <v>943</v>
      </c>
      <c r="L21" s="831">
        <v>110331</v>
      </c>
      <c r="M21" s="822"/>
      <c r="N21" s="822">
        <v>117</v>
      </c>
      <c r="O21" s="831">
        <v>876</v>
      </c>
      <c r="P21" s="831">
        <v>111252</v>
      </c>
      <c r="Q21" s="827"/>
      <c r="R21" s="832">
        <v>127</v>
      </c>
    </row>
    <row r="22" spans="1:18" ht="14.45" customHeight="1" x14ac:dyDescent="0.2">
      <c r="A22" s="821" t="s">
        <v>2385</v>
      </c>
      <c r="B22" s="822" t="s">
        <v>2386</v>
      </c>
      <c r="C22" s="822" t="s">
        <v>1764</v>
      </c>
      <c r="D22" s="822" t="s">
        <v>2400</v>
      </c>
      <c r="E22" s="822" t="s">
        <v>2419</v>
      </c>
      <c r="F22" s="822" t="s">
        <v>2420</v>
      </c>
      <c r="G22" s="831"/>
      <c r="H22" s="831"/>
      <c r="I22" s="822"/>
      <c r="J22" s="822"/>
      <c r="K22" s="831"/>
      <c r="L22" s="831"/>
      <c r="M22" s="822"/>
      <c r="N22" s="822"/>
      <c r="O22" s="831">
        <v>1</v>
      </c>
      <c r="P22" s="831">
        <v>60</v>
      </c>
      <c r="Q22" s="827"/>
      <c r="R22" s="832">
        <v>60</v>
      </c>
    </row>
    <row r="23" spans="1:18" ht="14.45" customHeight="1" x14ac:dyDescent="0.2">
      <c r="A23" s="821" t="s">
        <v>2385</v>
      </c>
      <c r="B23" s="822" t="s">
        <v>2386</v>
      </c>
      <c r="C23" s="822" t="s">
        <v>1764</v>
      </c>
      <c r="D23" s="822" t="s">
        <v>2400</v>
      </c>
      <c r="E23" s="822" t="s">
        <v>2421</v>
      </c>
      <c r="F23" s="822" t="s">
        <v>2422</v>
      </c>
      <c r="G23" s="831">
        <v>91</v>
      </c>
      <c r="H23" s="831">
        <v>3003</v>
      </c>
      <c r="I23" s="822"/>
      <c r="J23" s="822">
        <v>33</v>
      </c>
      <c r="K23" s="831">
        <v>86</v>
      </c>
      <c r="L23" s="831">
        <v>2838</v>
      </c>
      <c r="M23" s="822"/>
      <c r="N23" s="822">
        <v>33</v>
      </c>
      <c r="O23" s="831">
        <v>93</v>
      </c>
      <c r="P23" s="831">
        <v>3162</v>
      </c>
      <c r="Q23" s="827"/>
      <c r="R23" s="832">
        <v>34</v>
      </c>
    </row>
    <row r="24" spans="1:18" ht="14.45" customHeight="1" x14ac:dyDescent="0.2">
      <c r="A24" s="821" t="s">
        <v>2385</v>
      </c>
      <c r="B24" s="822" t="s">
        <v>2386</v>
      </c>
      <c r="C24" s="822" t="s">
        <v>1764</v>
      </c>
      <c r="D24" s="822" t="s">
        <v>2400</v>
      </c>
      <c r="E24" s="822" t="s">
        <v>2423</v>
      </c>
      <c r="F24" s="822" t="s">
        <v>2424</v>
      </c>
      <c r="G24" s="831">
        <v>292</v>
      </c>
      <c r="H24" s="831">
        <v>104536</v>
      </c>
      <c r="I24" s="822"/>
      <c r="J24" s="822">
        <v>358</v>
      </c>
      <c r="K24" s="831">
        <v>331</v>
      </c>
      <c r="L24" s="831">
        <v>119160</v>
      </c>
      <c r="M24" s="822"/>
      <c r="N24" s="822">
        <v>360</v>
      </c>
      <c r="O24" s="831">
        <v>214</v>
      </c>
      <c r="P24" s="831">
        <v>83032</v>
      </c>
      <c r="Q24" s="827"/>
      <c r="R24" s="832">
        <v>388</v>
      </c>
    </row>
    <row r="25" spans="1:18" ht="14.45" customHeight="1" x14ac:dyDescent="0.2">
      <c r="A25" s="821" t="s">
        <v>2385</v>
      </c>
      <c r="B25" s="822" t="s">
        <v>2386</v>
      </c>
      <c r="C25" s="822" t="s">
        <v>1764</v>
      </c>
      <c r="D25" s="822" t="s">
        <v>2400</v>
      </c>
      <c r="E25" s="822" t="s">
        <v>2425</v>
      </c>
      <c r="F25" s="822" t="s">
        <v>2426</v>
      </c>
      <c r="G25" s="831">
        <v>94</v>
      </c>
      <c r="H25" s="831">
        <v>7050</v>
      </c>
      <c r="I25" s="822"/>
      <c r="J25" s="822">
        <v>75</v>
      </c>
      <c r="K25" s="831">
        <v>118</v>
      </c>
      <c r="L25" s="831">
        <v>8968</v>
      </c>
      <c r="M25" s="822"/>
      <c r="N25" s="822">
        <v>76</v>
      </c>
      <c r="O25" s="831">
        <v>96</v>
      </c>
      <c r="P25" s="831">
        <v>7776</v>
      </c>
      <c r="Q25" s="827"/>
      <c r="R25" s="832">
        <v>81</v>
      </c>
    </row>
    <row r="26" spans="1:18" ht="14.45" customHeight="1" x14ac:dyDescent="0.2">
      <c r="A26" s="821" t="s">
        <v>2385</v>
      </c>
      <c r="B26" s="822" t="s">
        <v>2386</v>
      </c>
      <c r="C26" s="822" t="s">
        <v>1764</v>
      </c>
      <c r="D26" s="822" t="s">
        <v>2400</v>
      </c>
      <c r="E26" s="822" t="s">
        <v>2427</v>
      </c>
      <c r="F26" s="822" t="s">
        <v>2428</v>
      </c>
      <c r="G26" s="831">
        <v>19</v>
      </c>
      <c r="H26" s="831">
        <v>13433</v>
      </c>
      <c r="I26" s="822"/>
      <c r="J26" s="822">
        <v>707</v>
      </c>
      <c r="K26" s="831">
        <v>12</v>
      </c>
      <c r="L26" s="831">
        <v>8532</v>
      </c>
      <c r="M26" s="822"/>
      <c r="N26" s="822">
        <v>711</v>
      </c>
      <c r="O26" s="831">
        <v>2</v>
      </c>
      <c r="P26" s="831">
        <v>1536</v>
      </c>
      <c r="Q26" s="827"/>
      <c r="R26" s="832">
        <v>768</v>
      </c>
    </row>
    <row r="27" spans="1:18" ht="14.45" customHeight="1" x14ac:dyDescent="0.2">
      <c r="A27" s="821" t="s">
        <v>2385</v>
      </c>
      <c r="B27" s="822" t="s">
        <v>2386</v>
      </c>
      <c r="C27" s="822" t="s">
        <v>1764</v>
      </c>
      <c r="D27" s="822" t="s">
        <v>2400</v>
      </c>
      <c r="E27" s="822" t="s">
        <v>2429</v>
      </c>
      <c r="F27" s="822" t="s">
        <v>2430</v>
      </c>
      <c r="G27" s="831"/>
      <c r="H27" s="831"/>
      <c r="I27" s="822"/>
      <c r="J27" s="822"/>
      <c r="K27" s="831"/>
      <c r="L27" s="831"/>
      <c r="M27" s="822"/>
      <c r="N27" s="822"/>
      <c r="O27" s="831">
        <v>1</v>
      </c>
      <c r="P27" s="831">
        <v>243</v>
      </c>
      <c r="Q27" s="827"/>
      <c r="R27" s="832">
        <v>243</v>
      </c>
    </row>
    <row r="28" spans="1:18" ht="14.45" customHeight="1" x14ac:dyDescent="0.2">
      <c r="A28" s="821" t="s">
        <v>2385</v>
      </c>
      <c r="B28" s="822" t="s">
        <v>2386</v>
      </c>
      <c r="C28" s="822" t="s">
        <v>1764</v>
      </c>
      <c r="D28" s="822" t="s">
        <v>2400</v>
      </c>
      <c r="E28" s="822" t="s">
        <v>2431</v>
      </c>
      <c r="F28" s="822" t="s">
        <v>2432</v>
      </c>
      <c r="G28" s="831"/>
      <c r="H28" s="831"/>
      <c r="I28" s="822"/>
      <c r="J28" s="822"/>
      <c r="K28" s="831"/>
      <c r="L28" s="831"/>
      <c r="M28" s="822"/>
      <c r="N28" s="822"/>
      <c r="O28" s="831">
        <v>7</v>
      </c>
      <c r="P28" s="831">
        <v>581</v>
      </c>
      <c r="Q28" s="827"/>
      <c r="R28" s="832">
        <v>83</v>
      </c>
    </row>
    <row r="29" spans="1:18" ht="14.45" customHeight="1" x14ac:dyDescent="0.2">
      <c r="A29" s="821" t="s">
        <v>2385</v>
      </c>
      <c r="B29" s="822" t="s">
        <v>2386</v>
      </c>
      <c r="C29" s="822" t="s">
        <v>1764</v>
      </c>
      <c r="D29" s="822" t="s">
        <v>2400</v>
      </c>
      <c r="E29" s="822" t="s">
        <v>2433</v>
      </c>
      <c r="F29" s="822" t="s">
        <v>2434</v>
      </c>
      <c r="G29" s="831"/>
      <c r="H29" s="831"/>
      <c r="I29" s="822"/>
      <c r="J29" s="822"/>
      <c r="K29" s="831"/>
      <c r="L29" s="831"/>
      <c r="M29" s="822"/>
      <c r="N29" s="822"/>
      <c r="O29" s="831">
        <v>1</v>
      </c>
      <c r="P29" s="831">
        <v>243</v>
      </c>
      <c r="Q29" s="827"/>
      <c r="R29" s="832">
        <v>243</v>
      </c>
    </row>
    <row r="30" spans="1:18" ht="14.45" customHeight="1" x14ac:dyDescent="0.2">
      <c r="A30" s="821" t="s">
        <v>2385</v>
      </c>
      <c r="B30" s="822" t="s">
        <v>2386</v>
      </c>
      <c r="C30" s="822" t="s">
        <v>1764</v>
      </c>
      <c r="D30" s="822" t="s">
        <v>2400</v>
      </c>
      <c r="E30" s="822" t="s">
        <v>2435</v>
      </c>
      <c r="F30" s="822" t="s">
        <v>2436</v>
      </c>
      <c r="G30" s="831">
        <v>1</v>
      </c>
      <c r="H30" s="831">
        <v>61</v>
      </c>
      <c r="I30" s="822"/>
      <c r="J30" s="822">
        <v>61</v>
      </c>
      <c r="K30" s="831">
        <v>1</v>
      </c>
      <c r="L30" s="831">
        <v>62</v>
      </c>
      <c r="M30" s="822"/>
      <c r="N30" s="822">
        <v>62</v>
      </c>
      <c r="O30" s="831">
        <v>3</v>
      </c>
      <c r="P30" s="831">
        <v>198</v>
      </c>
      <c r="Q30" s="827"/>
      <c r="R30" s="832">
        <v>66</v>
      </c>
    </row>
    <row r="31" spans="1:18" ht="14.45" customHeight="1" x14ac:dyDescent="0.2">
      <c r="A31" s="821" t="s">
        <v>2385</v>
      </c>
      <c r="B31" s="822" t="s">
        <v>2386</v>
      </c>
      <c r="C31" s="822" t="s">
        <v>1764</v>
      </c>
      <c r="D31" s="822" t="s">
        <v>2400</v>
      </c>
      <c r="E31" s="822" t="s">
        <v>2437</v>
      </c>
      <c r="F31" s="822" t="s">
        <v>2438</v>
      </c>
      <c r="G31" s="831"/>
      <c r="H31" s="831"/>
      <c r="I31" s="822"/>
      <c r="J31" s="822"/>
      <c r="K31" s="831"/>
      <c r="L31" s="831"/>
      <c r="M31" s="822"/>
      <c r="N31" s="822"/>
      <c r="O31" s="831">
        <v>3</v>
      </c>
      <c r="P31" s="831">
        <v>600</v>
      </c>
      <c r="Q31" s="827"/>
      <c r="R31" s="832">
        <v>200</v>
      </c>
    </row>
    <row r="32" spans="1:18" ht="14.45" customHeight="1" x14ac:dyDescent="0.2">
      <c r="A32" s="821" t="s">
        <v>2385</v>
      </c>
      <c r="B32" s="822" t="s">
        <v>2386</v>
      </c>
      <c r="C32" s="822" t="s">
        <v>1764</v>
      </c>
      <c r="D32" s="822" t="s">
        <v>2400</v>
      </c>
      <c r="E32" s="822" t="s">
        <v>2439</v>
      </c>
      <c r="F32" s="822" t="s">
        <v>2440</v>
      </c>
      <c r="G32" s="831"/>
      <c r="H32" s="831"/>
      <c r="I32" s="822"/>
      <c r="J32" s="822"/>
      <c r="K32" s="831">
        <v>2</v>
      </c>
      <c r="L32" s="831">
        <v>228</v>
      </c>
      <c r="M32" s="822"/>
      <c r="N32" s="822">
        <v>114</v>
      </c>
      <c r="O32" s="831">
        <v>32</v>
      </c>
      <c r="P32" s="831">
        <v>3904</v>
      </c>
      <c r="Q32" s="827"/>
      <c r="R32" s="832">
        <v>122</v>
      </c>
    </row>
    <row r="33" spans="1:18" ht="14.45" customHeight="1" x14ac:dyDescent="0.2">
      <c r="A33" s="821" t="s">
        <v>2385</v>
      </c>
      <c r="B33" s="822" t="s">
        <v>2386</v>
      </c>
      <c r="C33" s="822" t="s">
        <v>1764</v>
      </c>
      <c r="D33" s="822" t="s">
        <v>2400</v>
      </c>
      <c r="E33" s="822" t="s">
        <v>2441</v>
      </c>
      <c r="F33" s="822" t="s">
        <v>2442</v>
      </c>
      <c r="G33" s="831">
        <v>3</v>
      </c>
      <c r="H33" s="831">
        <v>312</v>
      </c>
      <c r="I33" s="822"/>
      <c r="J33" s="822">
        <v>104</v>
      </c>
      <c r="K33" s="831">
        <v>41</v>
      </c>
      <c r="L33" s="831">
        <v>4305</v>
      </c>
      <c r="M33" s="822"/>
      <c r="N33" s="822">
        <v>105</v>
      </c>
      <c r="O33" s="831">
        <v>89</v>
      </c>
      <c r="P33" s="831">
        <v>9790</v>
      </c>
      <c r="Q33" s="827"/>
      <c r="R33" s="832">
        <v>110</v>
      </c>
    </row>
    <row r="34" spans="1:18" ht="14.45" customHeight="1" x14ac:dyDescent="0.2">
      <c r="A34" s="821" t="s">
        <v>2385</v>
      </c>
      <c r="B34" s="822" t="s">
        <v>2386</v>
      </c>
      <c r="C34" s="822" t="s">
        <v>1764</v>
      </c>
      <c r="D34" s="822" t="s">
        <v>2400</v>
      </c>
      <c r="E34" s="822" t="s">
        <v>2443</v>
      </c>
      <c r="F34" s="822" t="s">
        <v>2444</v>
      </c>
      <c r="G34" s="831"/>
      <c r="H34" s="831"/>
      <c r="I34" s="822"/>
      <c r="J34" s="822"/>
      <c r="K34" s="831"/>
      <c r="L34" s="831"/>
      <c r="M34" s="822"/>
      <c r="N34" s="822"/>
      <c r="O34" s="831">
        <v>1</v>
      </c>
      <c r="P34" s="831">
        <v>234</v>
      </c>
      <c r="Q34" s="827"/>
      <c r="R34" s="832">
        <v>234</v>
      </c>
    </row>
    <row r="35" spans="1:18" ht="14.45" customHeight="1" x14ac:dyDescent="0.2">
      <c r="A35" s="821" t="s">
        <v>2385</v>
      </c>
      <c r="B35" s="822" t="s">
        <v>2386</v>
      </c>
      <c r="C35" s="822" t="s">
        <v>1764</v>
      </c>
      <c r="D35" s="822" t="s">
        <v>2400</v>
      </c>
      <c r="E35" s="822" t="s">
        <v>2445</v>
      </c>
      <c r="F35" s="822" t="s">
        <v>2444</v>
      </c>
      <c r="G35" s="831"/>
      <c r="H35" s="831"/>
      <c r="I35" s="822"/>
      <c r="J35" s="822"/>
      <c r="K35" s="831"/>
      <c r="L35" s="831"/>
      <c r="M35" s="822"/>
      <c r="N35" s="822"/>
      <c r="O35" s="831">
        <v>5</v>
      </c>
      <c r="P35" s="831">
        <v>585</v>
      </c>
      <c r="Q35" s="827"/>
      <c r="R35" s="832">
        <v>117</v>
      </c>
    </row>
    <row r="36" spans="1:18" ht="14.45" customHeight="1" x14ac:dyDescent="0.2">
      <c r="A36" s="821" t="s">
        <v>2385</v>
      </c>
      <c r="B36" s="822" t="s">
        <v>2386</v>
      </c>
      <c r="C36" s="822" t="s">
        <v>1764</v>
      </c>
      <c r="D36" s="822" t="s">
        <v>2400</v>
      </c>
      <c r="E36" s="822" t="s">
        <v>2446</v>
      </c>
      <c r="F36" s="822"/>
      <c r="G36" s="831"/>
      <c r="H36" s="831"/>
      <c r="I36" s="822"/>
      <c r="J36" s="822"/>
      <c r="K36" s="831"/>
      <c r="L36" s="831"/>
      <c r="M36" s="822"/>
      <c r="N36" s="822"/>
      <c r="O36" s="831">
        <v>0</v>
      </c>
      <c r="P36" s="831">
        <v>0</v>
      </c>
      <c r="Q36" s="827"/>
      <c r="R36" s="832"/>
    </row>
    <row r="37" spans="1:18" ht="14.45" customHeight="1" x14ac:dyDescent="0.2">
      <c r="A37" s="821" t="s">
        <v>2385</v>
      </c>
      <c r="B37" s="822" t="s">
        <v>2386</v>
      </c>
      <c r="C37" s="822" t="s">
        <v>1764</v>
      </c>
      <c r="D37" s="822" t="s">
        <v>2400</v>
      </c>
      <c r="E37" s="822" t="s">
        <v>2447</v>
      </c>
      <c r="F37" s="822" t="s">
        <v>2448</v>
      </c>
      <c r="G37" s="831"/>
      <c r="H37" s="831"/>
      <c r="I37" s="822"/>
      <c r="J37" s="822"/>
      <c r="K37" s="831"/>
      <c r="L37" s="831"/>
      <c r="M37" s="822"/>
      <c r="N37" s="822"/>
      <c r="O37" s="831">
        <v>317</v>
      </c>
      <c r="P37" s="831">
        <v>281179</v>
      </c>
      <c r="Q37" s="827"/>
      <c r="R37" s="832">
        <v>887</v>
      </c>
    </row>
    <row r="38" spans="1:18" ht="14.45" customHeight="1" x14ac:dyDescent="0.2">
      <c r="A38" s="821" t="s">
        <v>2385</v>
      </c>
      <c r="B38" s="822" t="s">
        <v>2386</v>
      </c>
      <c r="C38" s="822" t="s">
        <v>1764</v>
      </c>
      <c r="D38" s="822" t="s">
        <v>2400</v>
      </c>
      <c r="E38" s="822" t="s">
        <v>2449</v>
      </c>
      <c r="F38" s="822" t="s">
        <v>2450</v>
      </c>
      <c r="G38" s="831"/>
      <c r="H38" s="831"/>
      <c r="I38" s="822"/>
      <c r="J38" s="822"/>
      <c r="K38" s="831"/>
      <c r="L38" s="831"/>
      <c r="M38" s="822"/>
      <c r="N38" s="822"/>
      <c r="O38" s="831">
        <v>141</v>
      </c>
      <c r="P38" s="831">
        <v>8883</v>
      </c>
      <c r="Q38" s="827"/>
      <c r="R38" s="832">
        <v>63</v>
      </c>
    </row>
    <row r="39" spans="1:18" ht="14.45" customHeight="1" thickBot="1" x14ac:dyDescent="0.25">
      <c r="A39" s="813" t="s">
        <v>2385</v>
      </c>
      <c r="B39" s="814" t="s">
        <v>2386</v>
      </c>
      <c r="C39" s="814" t="s">
        <v>1764</v>
      </c>
      <c r="D39" s="814" t="s">
        <v>2400</v>
      </c>
      <c r="E39" s="814" t="s">
        <v>2451</v>
      </c>
      <c r="F39" s="814" t="s">
        <v>2452</v>
      </c>
      <c r="G39" s="833"/>
      <c r="H39" s="833"/>
      <c r="I39" s="814"/>
      <c r="J39" s="814"/>
      <c r="K39" s="833"/>
      <c r="L39" s="833"/>
      <c r="M39" s="814"/>
      <c r="N39" s="814"/>
      <c r="O39" s="833">
        <v>282</v>
      </c>
      <c r="P39" s="833">
        <v>87420</v>
      </c>
      <c r="Q39" s="819"/>
      <c r="R39" s="834">
        <v>310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7B633F46-6E09-4641-80B4-F8A12B4F68F0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214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7.7109375" style="247" customWidth="1"/>
    <col min="5" max="5" width="2.140625" style="247" bestFit="1" customWidth="1"/>
    <col min="6" max="6" width="8" style="247" customWidth="1"/>
    <col min="7" max="7" width="50.85546875" style="247" bestFit="1" customWidth="1" collapsed="1"/>
    <col min="8" max="9" width="11.140625" style="328" hidden="1" customWidth="1" outlineLevel="1"/>
    <col min="10" max="11" width="9.28515625" style="247" hidden="1" customWidth="1"/>
    <col min="12" max="13" width="11.140625" style="328" customWidth="1"/>
    <col min="14" max="15" width="9.28515625" style="247" hidden="1" customWidth="1"/>
    <col min="16" max="17" width="11.140625" style="328" customWidth="1"/>
    <col min="18" max="18" width="11.140625" style="331" customWidth="1"/>
    <col min="19" max="19" width="11.140625" style="328" customWidth="1"/>
    <col min="20" max="16384" width="8.85546875" style="247"/>
  </cols>
  <sheetData>
    <row r="1" spans="1:19" ht="18.600000000000001" customHeight="1" thickBot="1" x14ac:dyDescent="0.35">
      <c r="A1" s="516" t="s">
        <v>2454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</row>
    <row r="2" spans="1:19" ht="14.45" customHeight="1" thickBot="1" x14ac:dyDescent="0.25">
      <c r="A2" s="370" t="s">
        <v>328</v>
      </c>
      <c r="B2" s="318"/>
      <c r="C2" s="318"/>
      <c r="D2" s="318"/>
      <c r="E2" s="220"/>
      <c r="F2" s="220"/>
      <c r="G2" s="220"/>
      <c r="H2" s="351"/>
      <c r="I2" s="351"/>
      <c r="J2" s="220"/>
      <c r="K2" s="220"/>
      <c r="L2" s="351"/>
      <c r="M2" s="351"/>
      <c r="N2" s="220"/>
      <c r="O2" s="220"/>
      <c r="P2" s="351"/>
      <c r="Q2" s="351"/>
      <c r="R2" s="348"/>
      <c r="S2" s="351"/>
    </row>
    <row r="3" spans="1:19" ht="14.45" customHeight="1" thickBot="1" x14ac:dyDescent="0.25">
      <c r="G3" s="112" t="s">
        <v>158</v>
      </c>
      <c r="H3" s="207">
        <f t="shared" ref="H3:Q3" si="0">SUBTOTAL(9,H6:H1048576)</f>
        <v>2698</v>
      </c>
      <c r="I3" s="208">
        <f t="shared" si="0"/>
        <v>2489852.0300000003</v>
      </c>
      <c r="J3" s="78"/>
      <c r="K3" s="78"/>
      <c r="L3" s="208">
        <f t="shared" si="0"/>
        <v>2852</v>
      </c>
      <c r="M3" s="208">
        <f t="shared" si="0"/>
        <v>2388771</v>
      </c>
      <c r="N3" s="78"/>
      <c r="O3" s="78"/>
      <c r="P3" s="208">
        <f t="shared" si="0"/>
        <v>3639.1</v>
      </c>
      <c r="Q3" s="208">
        <f t="shared" si="0"/>
        <v>2994945.88</v>
      </c>
      <c r="R3" s="79">
        <f>IF(M3=0,0,Q3/M3)</f>
        <v>1.2537601469542288</v>
      </c>
      <c r="S3" s="209">
        <f>IF(P3=0,0,Q3/P3)</f>
        <v>822.99081641065095</v>
      </c>
    </row>
    <row r="4" spans="1:19" ht="14.45" customHeight="1" x14ac:dyDescent="0.2">
      <c r="A4" s="634" t="s">
        <v>260</v>
      </c>
      <c r="B4" s="634" t="s">
        <v>118</v>
      </c>
      <c r="C4" s="642" t="s">
        <v>0</v>
      </c>
      <c r="D4" s="430" t="s">
        <v>166</v>
      </c>
      <c r="E4" s="636" t="s">
        <v>119</v>
      </c>
      <c r="F4" s="641" t="s">
        <v>89</v>
      </c>
      <c r="G4" s="637" t="s">
        <v>80</v>
      </c>
      <c r="H4" s="638">
        <v>2019</v>
      </c>
      <c r="I4" s="639"/>
      <c r="J4" s="206"/>
      <c r="K4" s="206"/>
      <c r="L4" s="638">
        <v>2020</v>
      </c>
      <c r="M4" s="639"/>
      <c r="N4" s="206"/>
      <c r="O4" s="206"/>
      <c r="P4" s="638">
        <v>2021</v>
      </c>
      <c r="Q4" s="639"/>
      <c r="R4" s="640" t="s">
        <v>2</v>
      </c>
      <c r="S4" s="635" t="s">
        <v>121</v>
      </c>
    </row>
    <row r="5" spans="1:19" ht="14.45" customHeight="1" thickBot="1" x14ac:dyDescent="0.25">
      <c r="A5" s="866"/>
      <c r="B5" s="866"/>
      <c r="C5" s="867"/>
      <c r="D5" s="876"/>
      <c r="E5" s="868"/>
      <c r="F5" s="869"/>
      <c r="G5" s="870"/>
      <c r="H5" s="871" t="s">
        <v>90</v>
      </c>
      <c r="I5" s="872" t="s">
        <v>14</v>
      </c>
      <c r="J5" s="873"/>
      <c r="K5" s="873"/>
      <c r="L5" s="871" t="s">
        <v>90</v>
      </c>
      <c r="M5" s="872" t="s">
        <v>14</v>
      </c>
      <c r="N5" s="873"/>
      <c r="O5" s="873"/>
      <c r="P5" s="871" t="s">
        <v>90</v>
      </c>
      <c r="Q5" s="872" t="s">
        <v>14</v>
      </c>
      <c r="R5" s="874"/>
      <c r="S5" s="875"/>
    </row>
    <row r="6" spans="1:19" ht="14.45" customHeight="1" x14ac:dyDescent="0.2">
      <c r="A6" s="806" t="s">
        <v>2385</v>
      </c>
      <c r="B6" s="807" t="s">
        <v>2386</v>
      </c>
      <c r="C6" s="807" t="s">
        <v>2387</v>
      </c>
      <c r="D6" s="807" t="s">
        <v>2374</v>
      </c>
      <c r="E6" s="807" t="s">
        <v>2388</v>
      </c>
      <c r="F6" s="807" t="s">
        <v>2389</v>
      </c>
      <c r="G6" s="807" t="s">
        <v>2390</v>
      </c>
      <c r="H6" s="225">
        <v>0</v>
      </c>
      <c r="I6" s="225">
        <v>1.7462298274040222E-10</v>
      </c>
      <c r="J6" s="807"/>
      <c r="K6" s="807"/>
      <c r="L6" s="225">
        <v>0</v>
      </c>
      <c r="M6" s="225">
        <v>0</v>
      </c>
      <c r="N6" s="807"/>
      <c r="O6" s="807"/>
      <c r="P6" s="225">
        <v>0</v>
      </c>
      <c r="Q6" s="225">
        <v>0</v>
      </c>
      <c r="R6" s="812"/>
      <c r="S6" s="830"/>
    </row>
    <row r="7" spans="1:19" ht="14.45" customHeight="1" x14ac:dyDescent="0.2">
      <c r="A7" s="821" t="s">
        <v>2385</v>
      </c>
      <c r="B7" s="822" t="s">
        <v>2386</v>
      </c>
      <c r="C7" s="822" t="s">
        <v>2387</v>
      </c>
      <c r="D7" s="822" t="s">
        <v>2374</v>
      </c>
      <c r="E7" s="822" t="s">
        <v>2388</v>
      </c>
      <c r="F7" s="822" t="s">
        <v>2391</v>
      </c>
      <c r="G7" s="822" t="s">
        <v>2390</v>
      </c>
      <c r="H7" s="831">
        <v>0</v>
      </c>
      <c r="I7" s="831">
        <v>-2.9103830456733704E-11</v>
      </c>
      <c r="J7" s="822"/>
      <c r="K7" s="822"/>
      <c r="L7" s="831">
        <v>0</v>
      </c>
      <c r="M7" s="831">
        <v>0</v>
      </c>
      <c r="N7" s="822"/>
      <c r="O7" s="822"/>
      <c r="P7" s="831">
        <v>0</v>
      </c>
      <c r="Q7" s="831">
        <v>0</v>
      </c>
      <c r="R7" s="827"/>
      <c r="S7" s="832"/>
    </row>
    <row r="8" spans="1:19" ht="14.45" customHeight="1" x14ac:dyDescent="0.2">
      <c r="A8" s="821" t="s">
        <v>2385</v>
      </c>
      <c r="B8" s="822" t="s">
        <v>2386</v>
      </c>
      <c r="C8" s="822" t="s">
        <v>1764</v>
      </c>
      <c r="D8" s="822" t="s">
        <v>2374</v>
      </c>
      <c r="E8" s="822" t="s">
        <v>2400</v>
      </c>
      <c r="F8" s="822" t="s">
        <v>2403</v>
      </c>
      <c r="G8" s="822" t="s">
        <v>2404</v>
      </c>
      <c r="H8" s="831"/>
      <c r="I8" s="831"/>
      <c r="J8" s="822"/>
      <c r="K8" s="822"/>
      <c r="L8" s="831"/>
      <c r="M8" s="831"/>
      <c r="N8" s="822"/>
      <c r="O8" s="822"/>
      <c r="P8" s="831">
        <v>1</v>
      </c>
      <c r="Q8" s="831">
        <v>72</v>
      </c>
      <c r="R8" s="827"/>
      <c r="S8" s="832">
        <v>72</v>
      </c>
    </row>
    <row r="9" spans="1:19" ht="14.45" customHeight="1" x14ac:dyDescent="0.2">
      <c r="A9" s="821" t="s">
        <v>2385</v>
      </c>
      <c r="B9" s="822" t="s">
        <v>2386</v>
      </c>
      <c r="C9" s="822" t="s">
        <v>1764</v>
      </c>
      <c r="D9" s="822" t="s">
        <v>2374</v>
      </c>
      <c r="E9" s="822" t="s">
        <v>2400</v>
      </c>
      <c r="F9" s="822" t="s">
        <v>2409</v>
      </c>
      <c r="G9" s="822" t="s">
        <v>2410</v>
      </c>
      <c r="H9" s="831">
        <v>1</v>
      </c>
      <c r="I9" s="831">
        <v>38</v>
      </c>
      <c r="J9" s="822"/>
      <c r="K9" s="822">
        <v>38</v>
      </c>
      <c r="L9" s="831"/>
      <c r="M9" s="831"/>
      <c r="N9" s="822"/>
      <c r="O9" s="822"/>
      <c r="P9" s="831">
        <v>2</v>
      </c>
      <c r="Q9" s="831">
        <v>80</v>
      </c>
      <c r="R9" s="827"/>
      <c r="S9" s="832">
        <v>40</v>
      </c>
    </row>
    <row r="10" spans="1:19" ht="14.45" customHeight="1" x14ac:dyDescent="0.2">
      <c r="A10" s="821" t="s">
        <v>2385</v>
      </c>
      <c r="B10" s="822" t="s">
        <v>2386</v>
      </c>
      <c r="C10" s="822" t="s">
        <v>1764</v>
      </c>
      <c r="D10" s="822" t="s">
        <v>2374</v>
      </c>
      <c r="E10" s="822" t="s">
        <v>2400</v>
      </c>
      <c r="F10" s="822" t="s">
        <v>2411</v>
      </c>
      <c r="G10" s="822" t="s">
        <v>2412</v>
      </c>
      <c r="H10" s="831"/>
      <c r="I10" s="831"/>
      <c r="J10" s="822"/>
      <c r="K10" s="822"/>
      <c r="L10" s="831">
        <v>2</v>
      </c>
      <c r="M10" s="831">
        <v>360</v>
      </c>
      <c r="N10" s="822"/>
      <c r="O10" s="822">
        <v>180</v>
      </c>
      <c r="P10" s="831">
        <v>1</v>
      </c>
      <c r="Q10" s="831">
        <v>194</v>
      </c>
      <c r="R10" s="827"/>
      <c r="S10" s="832">
        <v>194</v>
      </c>
    </row>
    <row r="11" spans="1:19" ht="14.45" customHeight="1" x14ac:dyDescent="0.2">
      <c r="A11" s="821" t="s">
        <v>2385</v>
      </c>
      <c r="B11" s="822" t="s">
        <v>2386</v>
      </c>
      <c r="C11" s="822" t="s">
        <v>1764</v>
      </c>
      <c r="D11" s="822" t="s">
        <v>2374</v>
      </c>
      <c r="E11" s="822" t="s">
        <v>2400</v>
      </c>
      <c r="F11" s="822" t="s">
        <v>2415</v>
      </c>
      <c r="G11" s="822" t="s">
        <v>2416</v>
      </c>
      <c r="H11" s="831"/>
      <c r="I11" s="831"/>
      <c r="J11" s="822"/>
      <c r="K11" s="822"/>
      <c r="L11" s="831">
        <v>1</v>
      </c>
      <c r="M11" s="831">
        <v>0</v>
      </c>
      <c r="N11" s="822"/>
      <c r="O11" s="822">
        <v>0</v>
      </c>
      <c r="P11" s="831">
        <v>2</v>
      </c>
      <c r="Q11" s="831">
        <v>0</v>
      </c>
      <c r="R11" s="827"/>
      <c r="S11" s="832">
        <v>0</v>
      </c>
    </row>
    <row r="12" spans="1:19" ht="14.45" customHeight="1" x14ac:dyDescent="0.2">
      <c r="A12" s="821" t="s">
        <v>2385</v>
      </c>
      <c r="B12" s="822" t="s">
        <v>2386</v>
      </c>
      <c r="C12" s="822" t="s">
        <v>1764</v>
      </c>
      <c r="D12" s="822" t="s">
        <v>2374</v>
      </c>
      <c r="E12" s="822" t="s">
        <v>2400</v>
      </c>
      <c r="F12" s="822" t="s">
        <v>2417</v>
      </c>
      <c r="G12" s="822" t="s">
        <v>2418</v>
      </c>
      <c r="H12" s="831">
        <v>54</v>
      </c>
      <c r="I12" s="831">
        <v>6264</v>
      </c>
      <c r="J12" s="822"/>
      <c r="K12" s="822">
        <v>116</v>
      </c>
      <c r="L12" s="831">
        <v>49</v>
      </c>
      <c r="M12" s="831">
        <v>5733</v>
      </c>
      <c r="N12" s="822"/>
      <c r="O12" s="822">
        <v>117</v>
      </c>
      <c r="P12" s="831">
        <v>62</v>
      </c>
      <c r="Q12" s="831">
        <v>7874</v>
      </c>
      <c r="R12" s="827"/>
      <c r="S12" s="832">
        <v>127</v>
      </c>
    </row>
    <row r="13" spans="1:19" ht="14.45" customHeight="1" x14ac:dyDescent="0.2">
      <c r="A13" s="821" t="s">
        <v>2385</v>
      </c>
      <c r="B13" s="822" t="s">
        <v>2386</v>
      </c>
      <c r="C13" s="822" t="s">
        <v>1764</v>
      </c>
      <c r="D13" s="822" t="s">
        <v>2374</v>
      </c>
      <c r="E13" s="822" t="s">
        <v>2400</v>
      </c>
      <c r="F13" s="822" t="s">
        <v>2423</v>
      </c>
      <c r="G13" s="822" t="s">
        <v>2424</v>
      </c>
      <c r="H13" s="831"/>
      <c r="I13" s="831"/>
      <c r="J13" s="822"/>
      <c r="K13" s="822"/>
      <c r="L13" s="831">
        <v>2</v>
      </c>
      <c r="M13" s="831">
        <v>720</v>
      </c>
      <c r="N13" s="822"/>
      <c r="O13" s="822">
        <v>360</v>
      </c>
      <c r="P13" s="831"/>
      <c r="Q13" s="831"/>
      <c r="R13" s="827"/>
      <c r="S13" s="832"/>
    </row>
    <row r="14" spans="1:19" ht="14.45" customHeight="1" x14ac:dyDescent="0.2">
      <c r="A14" s="821" t="s">
        <v>2385</v>
      </c>
      <c r="B14" s="822" t="s">
        <v>2386</v>
      </c>
      <c r="C14" s="822" t="s">
        <v>1764</v>
      </c>
      <c r="D14" s="822" t="s">
        <v>2374</v>
      </c>
      <c r="E14" s="822" t="s">
        <v>2400</v>
      </c>
      <c r="F14" s="822" t="s">
        <v>2447</v>
      </c>
      <c r="G14" s="822" t="s">
        <v>2448</v>
      </c>
      <c r="H14" s="831"/>
      <c r="I14" s="831"/>
      <c r="J14" s="822"/>
      <c r="K14" s="822"/>
      <c r="L14" s="831"/>
      <c r="M14" s="831"/>
      <c r="N14" s="822"/>
      <c r="O14" s="822"/>
      <c r="P14" s="831">
        <v>2</v>
      </c>
      <c r="Q14" s="831">
        <v>1774</v>
      </c>
      <c r="R14" s="827"/>
      <c r="S14" s="832">
        <v>887</v>
      </c>
    </row>
    <row r="15" spans="1:19" ht="14.45" customHeight="1" x14ac:dyDescent="0.2">
      <c r="A15" s="821" t="s">
        <v>2385</v>
      </c>
      <c r="B15" s="822" t="s">
        <v>2386</v>
      </c>
      <c r="C15" s="822" t="s">
        <v>1764</v>
      </c>
      <c r="D15" s="822" t="s">
        <v>2374</v>
      </c>
      <c r="E15" s="822" t="s">
        <v>2400</v>
      </c>
      <c r="F15" s="822" t="s">
        <v>2451</v>
      </c>
      <c r="G15" s="822" t="s">
        <v>2452</v>
      </c>
      <c r="H15" s="831"/>
      <c r="I15" s="831"/>
      <c r="J15" s="822"/>
      <c r="K15" s="822"/>
      <c r="L15" s="831"/>
      <c r="M15" s="831"/>
      <c r="N15" s="822"/>
      <c r="O15" s="822"/>
      <c r="P15" s="831">
        <v>1</v>
      </c>
      <c r="Q15" s="831">
        <v>310</v>
      </c>
      <c r="R15" s="827"/>
      <c r="S15" s="832">
        <v>310</v>
      </c>
    </row>
    <row r="16" spans="1:19" ht="14.45" customHeight="1" x14ac:dyDescent="0.2">
      <c r="A16" s="821" t="s">
        <v>2385</v>
      </c>
      <c r="B16" s="822" t="s">
        <v>2386</v>
      </c>
      <c r="C16" s="822" t="s">
        <v>1764</v>
      </c>
      <c r="D16" s="822" t="s">
        <v>1091</v>
      </c>
      <c r="E16" s="822" t="s">
        <v>2400</v>
      </c>
      <c r="F16" s="822" t="s">
        <v>2401</v>
      </c>
      <c r="G16" s="822" t="s">
        <v>2402</v>
      </c>
      <c r="H16" s="831">
        <v>4</v>
      </c>
      <c r="I16" s="831">
        <v>124</v>
      </c>
      <c r="J16" s="822"/>
      <c r="K16" s="822">
        <v>31</v>
      </c>
      <c r="L16" s="831">
        <v>1</v>
      </c>
      <c r="M16" s="831">
        <v>31</v>
      </c>
      <c r="N16" s="822"/>
      <c r="O16" s="822">
        <v>31</v>
      </c>
      <c r="P16" s="831">
        <v>2</v>
      </c>
      <c r="Q16" s="831">
        <v>64</v>
      </c>
      <c r="R16" s="827"/>
      <c r="S16" s="832">
        <v>32</v>
      </c>
    </row>
    <row r="17" spans="1:19" ht="14.45" customHeight="1" x14ac:dyDescent="0.2">
      <c r="A17" s="821" t="s">
        <v>2385</v>
      </c>
      <c r="B17" s="822" t="s">
        <v>2386</v>
      </c>
      <c r="C17" s="822" t="s">
        <v>1764</v>
      </c>
      <c r="D17" s="822" t="s">
        <v>1091</v>
      </c>
      <c r="E17" s="822" t="s">
        <v>2400</v>
      </c>
      <c r="F17" s="822" t="s">
        <v>2403</v>
      </c>
      <c r="G17" s="822" t="s">
        <v>2404</v>
      </c>
      <c r="H17" s="831">
        <v>2</v>
      </c>
      <c r="I17" s="831">
        <v>134</v>
      </c>
      <c r="J17" s="822"/>
      <c r="K17" s="822">
        <v>67</v>
      </c>
      <c r="L17" s="831">
        <v>5</v>
      </c>
      <c r="M17" s="831">
        <v>340</v>
      </c>
      <c r="N17" s="822"/>
      <c r="O17" s="822">
        <v>68</v>
      </c>
      <c r="P17" s="831">
        <v>9</v>
      </c>
      <c r="Q17" s="831">
        <v>648</v>
      </c>
      <c r="R17" s="827"/>
      <c r="S17" s="832">
        <v>72</v>
      </c>
    </row>
    <row r="18" spans="1:19" ht="14.45" customHeight="1" x14ac:dyDescent="0.2">
      <c r="A18" s="821" t="s">
        <v>2385</v>
      </c>
      <c r="B18" s="822" t="s">
        <v>2386</v>
      </c>
      <c r="C18" s="822" t="s">
        <v>1764</v>
      </c>
      <c r="D18" s="822" t="s">
        <v>1091</v>
      </c>
      <c r="E18" s="822" t="s">
        <v>2400</v>
      </c>
      <c r="F18" s="822" t="s">
        <v>2405</v>
      </c>
      <c r="G18" s="822" t="s">
        <v>2406</v>
      </c>
      <c r="H18" s="831"/>
      <c r="I18" s="831"/>
      <c r="J18" s="822"/>
      <c r="K18" s="822"/>
      <c r="L18" s="831"/>
      <c r="M18" s="831"/>
      <c r="N18" s="822"/>
      <c r="O18" s="822"/>
      <c r="P18" s="831">
        <v>2</v>
      </c>
      <c r="Q18" s="831">
        <v>440</v>
      </c>
      <c r="R18" s="827"/>
      <c r="S18" s="832">
        <v>220</v>
      </c>
    </row>
    <row r="19" spans="1:19" ht="14.45" customHeight="1" x14ac:dyDescent="0.2">
      <c r="A19" s="821" t="s">
        <v>2385</v>
      </c>
      <c r="B19" s="822" t="s">
        <v>2386</v>
      </c>
      <c r="C19" s="822" t="s">
        <v>1764</v>
      </c>
      <c r="D19" s="822" t="s">
        <v>1091</v>
      </c>
      <c r="E19" s="822" t="s">
        <v>2400</v>
      </c>
      <c r="F19" s="822" t="s">
        <v>2409</v>
      </c>
      <c r="G19" s="822" t="s">
        <v>2410</v>
      </c>
      <c r="H19" s="831">
        <v>4</v>
      </c>
      <c r="I19" s="831">
        <v>152</v>
      </c>
      <c r="J19" s="822"/>
      <c r="K19" s="822">
        <v>38</v>
      </c>
      <c r="L19" s="831">
        <v>11</v>
      </c>
      <c r="M19" s="831">
        <v>418</v>
      </c>
      <c r="N19" s="822"/>
      <c r="O19" s="822">
        <v>38</v>
      </c>
      <c r="P19" s="831">
        <v>31</v>
      </c>
      <c r="Q19" s="831">
        <v>1240</v>
      </c>
      <c r="R19" s="827"/>
      <c r="S19" s="832">
        <v>40</v>
      </c>
    </row>
    <row r="20" spans="1:19" ht="14.45" customHeight="1" x14ac:dyDescent="0.2">
      <c r="A20" s="821" t="s">
        <v>2385</v>
      </c>
      <c r="B20" s="822" t="s">
        <v>2386</v>
      </c>
      <c r="C20" s="822" t="s">
        <v>1764</v>
      </c>
      <c r="D20" s="822" t="s">
        <v>1091</v>
      </c>
      <c r="E20" s="822" t="s">
        <v>2400</v>
      </c>
      <c r="F20" s="822" t="s">
        <v>2411</v>
      </c>
      <c r="G20" s="822" t="s">
        <v>2412</v>
      </c>
      <c r="H20" s="831">
        <v>11</v>
      </c>
      <c r="I20" s="831">
        <v>1969</v>
      </c>
      <c r="J20" s="822"/>
      <c r="K20" s="822">
        <v>179</v>
      </c>
      <c r="L20" s="831"/>
      <c r="M20" s="831"/>
      <c r="N20" s="822"/>
      <c r="O20" s="822"/>
      <c r="P20" s="831">
        <v>9</v>
      </c>
      <c r="Q20" s="831">
        <v>1746</v>
      </c>
      <c r="R20" s="827"/>
      <c r="S20" s="832">
        <v>194</v>
      </c>
    </row>
    <row r="21" spans="1:19" ht="14.45" customHeight="1" x14ac:dyDescent="0.2">
      <c r="A21" s="821" t="s">
        <v>2385</v>
      </c>
      <c r="B21" s="822" t="s">
        <v>2386</v>
      </c>
      <c r="C21" s="822" t="s">
        <v>1764</v>
      </c>
      <c r="D21" s="822" t="s">
        <v>1091</v>
      </c>
      <c r="E21" s="822" t="s">
        <v>2400</v>
      </c>
      <c r="F21" s="822" t="s">
        <v>2413</v>
      </c>
      <c r="G21" s="822" t="s">
        <v>2414</v>
      </c>
      <c r="H21" s="831">
        <v>3</v>
      </c>
      <c r="I21" s="831">
        <v>681</v>
      </c>
      <c r="J21" s="822"/>
      <c r="K21" s="822">
        <v>227</v>
      </c>
      <c r="L21" s="831">
        <v>2</v>
      </c>
      <c r="M21" s="831">
        <v>460</v>
      </c>
      <c r="N21" s="822"/>
      <c r="O21" s="822">
        <v>230</v>
      </c>
      <c r="P21" s="831">
        <v>3</v>
      </c>
      <c r="Q21" s="831">
        <v>729</v>
      </c>
      <c r="R21" s="827"/>
      <c r="S21" s="832">
        <v>243</v>
      </c>
    </row>
    <row r="22" spans="1:19" ht="14.45" customHeight="1" x14ac:dyDescent="0.2">
      <c r="A22" s="821" t="s">
        <v>2385</v>
      </c>
      <c r="B22" s="822" t="s">
        <v>2386</v>
      </c>
      <c r="C22" s="822" t="s">
        <v>1764</v>
      </c>
      <c r="D22" s="822" t="s">
        <v>1091</v>
      </c>
      <c r="E22" s="822" t="s">
        <v>2400</v>
      </c>
      <c r="F22" s="822" t="s">
        <v>2417</v>
      </c>
      <c r="G22" s="822" t="s">
        <v>2418</v>
      </c>
      <c r="H22" s="831">
        <v>12</v>
      </c>
      <c r="I22" s="831">
        <v>1392</v>
      </c>
      <c r="J22" s="822"/>
      <c r="K22" s="822">
        <v>116</v>
      </c>
      <c r="L22" s="831">
        <v>12</v>
      </c>
      <c r="M22" s="831">
        <v>1404</v>
      </c>
      <c r="N22" s="822"/>
      <c r="O22" s="822">
        <v>117</v>
      </c>
      <c r="P22" s="831">
        <v>20</v>
      </c>
      <c r="Q22" s="831">
        <v>2540</v>
      </c>
      <c r="R22" s="827"/>
      <c r="S22" s="832">
        <v>127</v>
      </c>
    </row>
    <row r="23" spans="1:19" ht="14.45" customHeight="1" x14ac:dyDescent="0.2">
      <c r="A23" s="821" t="s">
        <v>2385</v>
      </c>
      <c r="B23" s="822" t="s">
        <v>2386</v>
      </c>
      <c r="C23" s="822" t="s">
        <v>1764</v>
      </c>
      <c r="D23" s="822" t="s">
        <v>1091</v>
      </c>
      <c r="E23" s="822" t="s">
        <v>2400</v>
      </c>
      <c r="F23" s="822" t="s">
        <v>2423</v>
      </c>
      <c r="G23" s="822" t="s">
        <v>2424</v>
      </c>
      <c r="H23" s="831"/>
      <c r="I23" s="831"/>
      <c r="J23" s="822"/>
      <c r="K23" s="822"/>
      <c r="L23" s="831">
        <v>13</v>
      </c>
      <c r="M23" s="831">
        <v>4680</v>
      </c>
      <c r="N23" s="822"/>
      <c r="O23" s="822">
        <v>360</v>
      </c>
      <c r="P23" s="831">
        <v>12</v>
      </c>
      <c r="Q23" s="831">
        <v>4656</v>
      </c>
      <c r="R23" s="827"/>
      <c r="S23" s="832">
        <v>388</v>
      </c>
    </row>
    <row r="24" spans="1:19" ht="14.45" customHeight="1" x14ac:dyDescent="0.2">
      <c r="A24" s="821" t="s">
        <v>2385</v>
      </c>
      <c r="B24" s="822" t="s">
        <v>2386</v>
      </c>
      <c r="C24" s="822" t="s">
        <v>1764</v>
      </c>
      <c r="D24" s="822" t="s">
        <v>1091</v>
      </c>
      <c r="E24" s="822" t="s">
        <v>2400</v>
      </c>
      <c r="F24" s="822" t="s">
        <v>2425</v>
      </c>
      <c r="G24" s="822" t="s">
        <v>2426</v>
      </c>
      <c r="H24" s="831">
        <v>3</v>
      </c>
      <c r="I24" s="831">
        <v>225</v>
      </c>
      <c r="J24" s="822"/>
      <c r="K24" s="822">
        <v>75</v>
      </c>
      <c r="L24" s="831">
        <v>2</v>
      </c>
      <c r="M24" s="831">
        <v>152</v>
      </c>
      <c r="N24" s="822"/>
      <c r="O24" s="822">
        <v>76</v>
      </c>
      <c r="P24" s="831">
        <v>6</v>
      </c>
      <c r="Q24" s="831">
        <v>486</v>
      </c>
      <c r="R24" s="827"/>
      <c r="S24" s="832">
        <v>81</v>
      </c>
    </row>
    <row r="25" spans="1:19" ht="14.45" customHeight="1" x14ac:dyDescent="0.2">
      <c r="A25" s="821" t="s">
        <v>2385</v>
      </c>
      <c r="B25" s="822" t="s">
        <v>2386</v>
      </c>
      <c r="C25" s="822" t="s">
        <v>1764</v>
      </c>
      <c r="D25" s="822" t="s">
        <v>1091</v>
      </c>
      <c r="E25" s="822" t="s">
        <v>2400</v>
      </c>
      <c r="F25" s="822" t="s">
        <v>2439</v>
      </c>
      <c r="G25" s="822" t="s">
        <v>2440</v>
      </c>
      <c r="H25" s="831"/>
      <c r="I25" s="831"/>
      <c r="J25" s="822"/>
      <c r="K25" s="822"/>
      <c r="L25" s="831">
        <v>1</v>
      </c>
      <c r="M25" s="831">
        <v>114</v>
      </c>
      <c r="N25" s="822"/>
      <c r="O25" s="822">
        <v>114</v>
      </c>
      <c r="P25" s="831">
        <v>2</v>
      </c>
      <c r="Q25" s="831">
        <v>244</v>
      </c>
      <c r="R25" s="827"/>
      <c r="S25" s="832">
        <v>122</v>
      </c>
    </row>
    <row r="26" spans="1:19" ht="14.45" customHeight="1" x14ac:dyDescent="0.2">
      <c r="A26" s="821" t="s">
        <v>2385</v>
      </c>
      <c r="B26" s="822" t="s">
        <v>2386</v>
      </c>
      <c r="C26" s="822" t="s">
        <v>1764</v>
      </c>
      <c r="D26" s="822" t="s">
        <v>1091</v>
      </c>
      <c r="E26" s="822" t="s">
        <v>2400</v>
      </c>
      <c r="F26" s="822" t="s">
        <v>2441</v>
      </c>
      <c r="G26" s="822" t="s">
        <v>2442</v>
      </c>
      <c r="H26" s="831"/>
      <c r="I26" s="831"/>
      <c r="J26" s="822"/>
      <c r="K26" s="822"/>
      <c r="L26" s="831">
        <v>2</v>
      </c>
      <c r="M26" s="831">
        <v>210</v>
      </c>
      <c r="N26" s="822"/>
      <c r="O26" s="822">
        <v>105</v>
      </c>
      <c r="P26" s="831">
        <v>7</v>
      </c>
      <c r="Q26" s="831">
        <v>770</v>
      </c>
      <c r="R26" s="827"/>
      <c r="S26" s="832">
        <v>110</v>
      </c>
    </row>
    <row r="27" spans="1:19" ht="14.45" customHeight="1" x14ac:dyDescent="0.2">
      <c r="A27" s="821" t="s">
        <v>2385</v>
      </c>
      <c r="B27" s="822" t="s">
        <v>2386</v>
      </c>
      <c r="C27" s="822" t="s">
        <v>1764</v>
      </c>
      <c r="D27" s="822" t="s">
        <v>1091</v>
      </c>
      <c r="E27" s="822" t="s">
        <v>2400</v>
      </c>
      <c r="F27" s="822" t="s">
        <v>2445</v>
      </c>
      <c r="G27" s="822" t="s">
        <v>2444</v>
      </c>
      <c r="H27" s="831"/>
      <c r="I27" s="831"/>
      <c r="J27" s="822"/>
      <c r="K27" s="822"/>
      <c r="L27" s="831"/>
      <c r="M27" s="831"/>
      <c r="N27" s="822"/>
      <c r="O27" s="822"/>
      <c r="P27" s="831">
        <v>1</v>
      </c>
      <c r="Q27" s="831">
        <v>117</v>
      </c>
      <c r="R27" s="827"/>
      <c r="S27" s="832">
        <v>117</v>
      </c>
    </row>
    <row r="28" spans="1:19" ht="14.45" customHeight="1" x14ac:dyDescent="0.2">
      <c r="A28" s="821" t="s">
        <v>2385</v>
      </c>
      <c r="B28" s="822" t="s">
        <v>2386</v>
      </c>
      <c r="C28" s="822" t="s">
        <v>1764</v>
      </c>
      <c r="D28" s="822" t="s">
        <v>1091</v>
      </c>
      <c r="E28" s="822" t="s">
        <v>2400</v>
      </c>
      <c r="F28" s="822" t="s">
        <v>2447</v>
      </c>
      <c r="G28" s="822" t="s">
        <v>2448</v>
      </c>
      <c r="H28" s="831"/>
      <c r="I28" s="831"/>
      <c r="J28" s="822"/>
      <c r="K28" s="822"/>
      <c r="L28" s="831"/>
      <c r="M28" s="831"/>
      <c r="N28" s="822"/>
      <c r="O28" s="822"/>
      <c r="P28" s="831">
        <v>23</v>
      </c>
      <c r="Q28" s="831">
        <v>20401</v>
      </c>
      <c r="R28" s="827"/>
      <c r="S28" s="832">
        <v>887</v>
      </c>
    </row>
    <row r="29" spans="1:19" ht="14.45" customHeight="1" x14ac:dyDescent="0.2">
      <c r="A29" s="821" t="s">
        <v>2385</v>
      </c>
      <c r="B29" s="822" t="s">
        <v>2386</v>
      </c>
      <c r="C29" s="822" t="s">
        <v>1764</v>
      </c>
      <c r="D29" s="822" t="s">
        <v>1091</v>
      </c>
      <c r="E29" s="822" t="s">
        <v>2400</v>
      </c>
      <c r="F29" s="822" t="s">
        <v>2449</v>
      </c>
      <c r="G29" s="822" t="s">
        <v>2450</v>
      </c>
      <c r="H29" s="831"/>
      <c r="I29" s="831"/>
      <c r="J29" s="822"/>
      <c r="K29" s="822"/>
      <c r="L29" s="831"/>
      <c r="M29" s="831"/>
      <c r="N29" s="822"/>
      <c r="O29" s="822"/>
      <c r="P29" s="831">
        <v>9</v>
      </c>
      <c r="Q29" s="831">
        <v>567</v>
      </c>
      <c r="R29" s="827"/>
      <c r="S29" s="832">
        <v>63</v>
      </c>
    </row>
    <row r="30" spans="1:19" ht="14.45" customHeight="1" x14ac:dyDescent="0.2">
      <c r="A30" s="821" t="s">
        <v>2385</v>
      </c>
      <c r="B30" s="822" t="s">
        <v>2386</v>
      </c>
      <c r="C30" s="822" t="s">
        <v>1764</v>
      </c>
      <c r="D30" s="822" t="s">
        <v>1091</v>
      </c>
      <c r="E30" s="822" t="s">
        <v>2400</v>
      </c>
      <c r="F30" s="822" t="s">
        <v>2451</v>
      </c>
      <c r="G30" s="822" t="s">
        <v>2452</v>
      </c>
      <c r="H30" s="831"/>
      <c r="I30" s="831"/>
      <c r="J30" s="822"/>
      <c r="K30" s="822"/>
      <c r="L30" s="831"/>
      <c r="M30" s="831"/>
      <c r="N30" s="822"/>
      <c r="O30" s="822"/>
      <c r="P30" s="831">
        <v>46</v>
      </c>
      <c r="Q30" s="831">
        <v>14260</v>
      </c>
      <c r="R30" s="827"/>
      <c r="S30" s="832">
        <v>310</v>
      </c>
    </row>
    <row r="31" spans="1:19" ht="14.45" customHeight="1" x14ac:dyDescent="0.2">
      <c r="A31" s="821" t="s">
        <v>2385</v>
      </c>
      <c r="B31" s="822" t="s">
        <v>2386</v>
      </c>
      <c r="C31" s="822" t="s">
        <v>1764</v>
      </c>
      <c r="D31" s="822" t="s">
        <v>1092</v>
      </c>
      <c r="E31" s="822" t="s">
        <v>2400</v>
      </c>
      <c r="F31" s="822" t="s">
        <v>2423</v>
      </c>
      <c r="G31" s="822" t="s">
        <v>2424</v>
      </c>
      <c r="H31" s="831"/>
      <c r="I31" s="831"/>
      <c r="J31" s="822"/>
      <c r="K31" s="822"/>
      <c r="L31" s="831">
        <v>1</v>
      </c>
      <c r="M31" s="831">
        <v>360</v>
      </c>
      <c r="N31" s="822"/>
      <c r="O31" s="822">
        <v>360</v>
      </c>
      <c r="P31" s="831"/>
      <c r="Q31" s="831"/>
      <c r="R31" s="827"/>
      <c r="S31" s="832"/>
    </row>
    <row r="32" spans="1:19" ht="14.45" customHeight="1" x14ac:dyDescent="0.2">
      <c r="A32" s="821" t="s">
        <v>2385</v>
      </c>
      <c r="B32" s="822" t="s">
        <v>2386</v>
      </c>
      <c r="C32" s="822" t="s">
        <v>1764</v>
      </c>
      <c r="D32" s="822" t="s">
        <v>1092</v>
      </c>
      <c r="E32" s="822" t="s">
        <v>2400</v>
      </c>
      <c r="F32" s="822" t="s">
        <v>2427</v>
      </c>
      <c r="G32" s="822" t="s">
        <v>2428</v>
      </c>
      <c r="H32" s="831"/>
      <c r="I32" s="831"/>
      <c r="J32" s="822"/>
      <c r="K32" s="822"/>
      <c r="L32" s="831">
        <v>1</v>
      </c>
      <c r="M32" s="831">
        <v>711</v>
      </c>
      <c r="N32" s="822"/>
      <c r="O32" s="822">
        <v>711</v>
      </c>
      <c r="P32" s="831"/>
      <c r="Q32" s="831"/>
      <c r="R32" s="827"/>
      <c r="S32" s="832"/>
    </row>
    <row r="33" spans="1:19" ht="14.45" customHeight="1" x14ac:dyDescent="0.2">
      <c r="A33" s="821" t="s">
        <v>2385</v>
      </c>
      <c r="B33" s="822" t="s">
        <v>2386</v>
      </c>
      <c r="C33" s="822" t="s">
        <v>1764</v>
      </c>
      <c r="D33" s="822" t="s">
        <v>1092</v>
      </c>
      <c r="E33" s="822" t="s">
        <v>2400</v>
      </c>
      <c r="F33" s="822" t="s">
        <v>2441</v>
      </c>
      <c r="G33" s="822" t="s">
        <v>2442</v>
      </c>
      <c r="H33" s="831"/>
      <c r="I33" s="831"/>
      <c r="J33" s="822"/>
      <c r="K33" s="822"/>
      <c r="L33" s="831"/>
      <c r="M33" s="831"/>
      <c r="N33" s="822"/>
      <c r="O33" s="822"/>
      <c r="P33" s="831">
        <v>1</v>
      </c>
      <c r="Q33" s="831">
        <v>110</v>
      </c>
      <c r="R33" s="827"/>
      <c r="S33" s="832">
        <v>110</v>
      </c>
    </row>
    <row r="34" spans="1:19" ht="14.45" customHeight="1" x14ac:dyDescent="0.2">
      <c r="A34" s="821" t="s">
        <v>2385</v>
      </c>
      <c r="B34" s="822" t="s">
        <v>2386</v>
      </c>
      <c r="C34" s="822" t="s">
        <v>1764</v>
      </c>
      <c r="D34" s="822" t="s">
        <v>1093</v>
      </c>
      <c r="E34" s="822" t="s">
        <v>2388</v>
      </c>
      <c r="F34" s="822" t="s">
        <v>2389</v>
      </c>
      <c r="G34" s="822" t="s">
        <v>2394</v>
      </c>
      <c r="H34" s="831">
        <v>28</v>
      </c>
      <c r="I34" s="831">
        <v>574298.4</v>
      </c>
      <c r="J34" s="822"/>
      <c r="K34" s="822">
        <v>20510.657142857144</v>
      </c>
      <c r="L34" s="831">
        <v>15</v>
      </c>
      <c r="M34" s="831">
        <v>313410</v>
      </c>
      <c r="N34" s="822"/>
      <c r="O34" s="822">
        <v>20894</v>
      </c>
      <c r="P34" s="831">
        <v>17</v>
      </c>
      <c r="Q34" s="831">
        <v>355198</v>
      </c>
      <c r="R34" s="827"/>
      <c r="S34" s="832">
        <v>20894</v>
      </c>
    </row>
    <row r="35" spans="1:19" ht="14.45" customHeight="1" x14ac:dyDescent="0.2">
      <c r="A35" s="821" t="s">
        <v>2385</v>
      </c>
      <c r="B35" s="822" t="s">
        <v>2386</v>
      </c>
      <c r="C35" s="822" t="s">
        <v>1764</v>
      </c>
      <c r="D35" s="822" t="s">
        <v>1093</v>
      </c>
      <c r="E35" s="822" t="s">
        <v>2388</v>
      </c>
      <c r="F35" s="822" t="s">
        <v>2391</v>
      </c>
      <c r="G35" s="822" t="s">
        <v>2394</v>
      </c>
      <c r="H35" s="831">
        <v>20</v>
      </c>
      <c r="I35" s="831">
        <v>205034.78999999998</v>
      </c>
      <c r="J35" s="822"/>
      <c r="K35" s="822">
        <v>10251.7395</v>
      </c>
      <c r="L35" s="831">
        <v>9</v>
      </c>
      <c r="M35" s="831">
        <v>94023</v>
      </c>
      <c r="N35" s="822"/>
      <c r="O35" s="822">
        <v>10447</v>
      </c>
      <c r="P35" s="831">
        <v>8</v>
      </c>
      <c r="Q35" s="831">
        <v>83576</v>
      </c>
      <c r="R35" s="827"/>
      <c r="S35" s="832">
        <v>10447</v>
      </c>
    </row>
    <row r="36" spans="1:19" ht="14.45" customHeight="1" x14ac:dyDescent="0.2">
      <c r="A36" s="821" t="s">
        <v>2385</v>
      </c>
      <c r="B36" s="822" t="s">
        <v>2386</v>
      </c>
      <c r="C36" s="822" t="s">
        <v>1764</v>
      </c>
      <c r="D36" s="822" t="s">
        <v>1093</v>
      </c>
      <c r="E36" s="822" t="s">
        <v>2400</v>
      </c>
      <c r="F36" s="822" t="s">
        <v>2403</v>
      </c>
      <c r="G36" s="822" t="s">
        <v>2404</v>
      </c>
      <c r="H36" s="831">
        <v>1</v>
      </c>
      <c r="I36" s="831">
        <v>67</v>
      </c>
      <c r="J36" s="822"/>
      <c r="K36" s="822">
        <v>67</v>
      </c>
      <c r="L36" s="831"/>
      <c r="M36" s="831"/>
      <c r="N36" s="822"/>
      <c r="O36" s="822"/>
      <c r="P36" s="831">
        <v>1</v>
      </c>
      <c r="Q36" s="831">
        <v>72</v>
      </c>
      <c r="R36" s="827"/>
      <c r="S36" s="832">
        <v>72</v>
      </c>
    </row>
    <row r="37" spans="1:19" ht="14.45" customHeight="1" x14ac:dyDescent="0.2">
      <c r="A37" s="821" t="s">
        <v>2385</v>
      </c>
      <c r="B37" s="822" t="s">
        <v>2386</v>
      </c>
      <c r="C37" s="822" t="s">
        <v>1764</v>
      </c>
      <c r="D37" s="822" t="s">
        <v>1093</v>
      </c>
      <c r="E37" s="822" t="s">
        <v>2400</v>
      </c>
      <c r="F37" s="822" t="s">
        <v>2409</v>
      </c>
      <c r="G37" s="822" t="s">
        <v>2410</v>
      </c>
      <c r="H37" s="831">
        <v>81</v>
      </c>
      <c r="I37" s="831">
        <v>3078</v>
      </c>
      <c r="J37" s="822"/>
      <c r="K37" s="822">
        <v>38</v>
      </c>
      <c r="L37" s="831">
        <v>126</v>
      </c>
      <c r="M37" s="831">
        <v>4788</v>
      </c>
      <c r="N37" s="822"/>
      <c r="O37" s="822">
        <v>38</v>
      </c>
      <c r="P37" s="831">
        <v>110</v>
      </c>
      <c r="Q37" s="831">
        <v>4400</v>
      </c>
      <c r="R37" s="827"/>
      <c r="S37" s="832">
        <v>40</v>
      </c>
    </row>
    <row r="38" spans="1:19" ht="14.45" customHeight="1" x14ac:dyDescent="0.2">
      <c r="A38" s="821" t="s">
        <v>2385</v>
      </c>
      <c r="B38" s="822" t="s">
        <v>2386</v>
      </c>
      <c r="C38" s="822" t="s">
        <v>1764</v>
      </c>
      <c r="D38" s="822" t="s">
        <v>1093</v>
      </c>
      <c r="E38" s="822" t="s">
        <v>2400</v>
      </c>
      <c r="F38" s="822" t="s">
        <v>2411</v>
      </c>
      <c r="G38" s="822" t="s">
        <v>2412</v>
      </c>
      <c r="H38" s="831">
        <v>18</v>
      </c>
      <c r="I38" s="831">
        <v>3222</v>
      </c>
      <c r="J38" s="822"/>
      <c r="K38" s="822">
        <v>179</v>
      </c>
      <c r="L38" s="831">
        <v>23</v>
      </c>
      <c r="M38" s="831">
        <v>4140</v>
      </c>
      <c r="N38" s="822"/>
      <c r="O38" s="822">
        <v>180</v>
      </c>
      <c r="P38" s="831">
        <v>49</v>
      </c>
      <c r="Q38" s="831">
        <v>9506</v>
      </c>
      <c r="R38" s="827"/>
      <c r="S38" s="832">
        <v>194</v>
      </c>
    </row>
    <row r="39" spans="1:19" ht="14.45" customHeight="1" x14ac:dyDescent="0.2">
      <c r="A39" s="821" t="s">
        <v>2385</v>
      </c>
      <c r="B39" s="822" t="s">
        <v>2386</v>
      </c>
      <c r="C39" s="822" t="s">
        <v>1764</v>
      </c>
      <c r="D39" s="822" t="s">
        <v>1093</v>
      </c>
      <c r="E39" s="822" t="s">
        <v>2400</v>
      </c>
      <c r="F39" s="822" t="s">
        <v>2413</v>
      </c>
      <c r="G39" s="822" t="s">
        <v>2414</v>
      </c>
      <c r="H39" s="831"/>
      <c r="I39" s="831"/>
      <c r="J39" s="822"/>
      <c r="K39" s="822"/>
      <c r="L39" s="831"/>
      <c r="M39" s="831"/>
      <c r="N39" s="822"/>
      <c r="O39" s="822"/>
      <c r="P39" s="831">
        <v>3</v>
      </c>
      <c r="Q39" s="831">
        <v>729</v>
      </c>
      <c r="R39" s="827"/>
      <c r="S39" s="832">
        <v>243</v>
      </c>
    </row>
    <row r="40" spans="1:19" ht="14.45" customHeight="1" x14ac:dyDescent="0.2">
      <c r="A40" s="821" t="s">
        <v>2385</v>
      </c>
      <c r="B40" s="822" t="s">
        <v>2386</v>
      </c>
      <c r="C40" s="822" t="s">
        <v>1764</v>
      </c>
      <c r="D40" s="822" t="s">
        <v>1093</v>
      </c>
      <c r="E40" s="822" t="s">
        <v>2400</v>
      </c>
      <c r="F40" s="822" t="s">
        <v>2415</v>
      </c>
      <c r="G40" s="822" t="s">
        <v>2416</v>
      </c>
      <c r="H40" s="831">
        <v>35</v>
      </c>
      <c r="I40" s="831">
        <v>0</v>
      </c>
      <c r="J40" s="822"/>
      <c r="K40" s="822">
        <v>0</v>
      </c>
      <c r="L40" s="831">
        <v>18</v>
      </c>
      <c r="M40" s="831">
        <v>0</v>
      </c>
      <c r="N40" s="822"/>
      <c r="O40" s="822">
        <v>0</v>
      </c>
      <c r="P40" s="831">
        <v>18</v>
      </c>
      <c r="Q40" s="831">
        <v>0</v>
      </c>
      <c r="R40" s="827"/>
      <c r="S40" s="832">
        <v>0</v>
      </c>
    </row>
    <row r="41" spans="1:19" ht="14.45" customHeight="1" x14ac:dyDescent="0.2">
      <c r="A41" s="821" t="s">
        <v>2385</v>
      </c>
      <c r="B41" s="822" t="s">
        <v>2386</v>
      </c>
      <c r="C41" s="822" t="s">
        <v>1764</v>
      </c>
      <c r="D41" s="822" t="s">
        <v>1093</v>
      </c>
      <c r="E41" s="822" t="s">
        <v>2400</v>
      </c>
      <c r="F41" s="822" t="s">
        <v>2417</v>
      </c>
      <c r="G41" s="822" t="s">
        <v>2418</v>
      </c>
      <c r="H41" s="831">
        <v>288</v>
      </c>
      <c r="I41" s="831">
        <v>33408</v>
      </c>
      <c r="J41" s="822"/>
      <c r="K41" s="822">
        <v>116</v>
      </c>
      <c r="L41" s="831">
        <v>280</v>
      </c>
      <c r="M41" s="831">
        <v>32760</v>
      </c>
      <c r="N41" s="822"/>
      <c r="O41" s="822">
        <v>117</v>
      </c>
      <c r="P41" s="831">
        <v>185</v>
      </c>
      <c r="Q41" s="831">
        <v>23495</v>
      </c>
      <c r="R41" s="827"/>
      <c r="S41" s="832">
        <v>127</v>
      </c>
    </row>
    <row r="42" spans="1:19" ht="14.45" customHeight="1" x14ac:dyDescent="0.2">
      <c r="A42" s="821" t="s">
        <v>2385</v>
      </c>
      <c r="B42" s="822" t="s">
        <v>2386</v>
      </c>
      <c r="C42" s="822" t="s">
        <v>1764</v>
      </c>
      <c r="D42" s="822" t="s">
        <v>1093</v>
      </c>
      <c r="E42" s="822" t="s">
        <v>2400</v>
      </c>
      <c r="F42" s="822" t="s">
        <v>2419</v>
      </c>
      <c r="G42" s="822" t="s">
        <v>2420</v>
      </c>
      <c r="H42" s="831"/>
      <c r="I42" s="831"/>
      <c r="J42" s="822"/>
      <c r="K42" s="822"/>
      <c r="L42" s="831"/>
      <c r="M42" s="831"/>
      <c r="N42" s="822"/>
      <c r="O42" s="822"/>
      <c r="P42" s="831">
        <v>1</v>
      </c>
      <c r="Q42" s="831">
        <v>60</v>
      </c>
      <c r="R42" s="827"/>
      <c r="S42" s="832">
        <v>60</v>
      </c>
    </row>
    <row r="43" spans="1:19" ht="14.45" customHeight="1" x14ac:dyDescent="0.2">
      <c r="A43" s="821" t="s">
        <v>2385</v>
      </c>
      <c r="B43" s="822" t="s">
        <v>2386</v>
      </c>
      <c r="C43" s="822" t="s">
        <v>1764</v>
      </c>
      <c r="D43" s="822" t="s">
        <v>1093</v>
      </c>
      <c r="E43" s="822" t="s">
        <v>2400</v>
      </c>
      <c r="F43" s="822" t="s">
        <v>2421</v>
      </c>
      <c r="G43" s="822" t="s">
        <v>2422</v>
      </c>
      <c r="H43" s="831">
        <v>34</v>
      </c>
      <c r="I43" s="831">
        <v>1122</v>
      </c>
      <c r="J43" s="822"/>
      <c r="K43" s="822">
        <v>33</v>
      </c>
      <c r="L43" s="831">
        <v>18</v>
      </c>
      <c r="M43" s="831">
        <v>594</v>
      </c>
      <c r="N43" s="822"/>
      <c r="O43" s="822">
        <v>33</v>
      </c>
      <c r="P43" s="831">
        <v>10</v>
      </c>
      <c r="Q43" s="831">
        <v>340</v>
      </c>
      <c r="R43" s="827"/>
      <c r="S43" s="832">
        <v>34</v>
      </c>
    </row>
    <row r="44" spans="1:19" ht="14.45" customHeight="1" x14ac:dyDescent="0.2">
      <c r="A44" s="821" t="s">
        <v>2385</v>
      </c>
      <c r="B44" s="822" t="s">
        <v>2386</v>
      </c>
      <c r="C44" s="822" t="s">
        <v>1764</v>
      </c>
      <c r="D44" s="822" t="s">
        <v>1093</v>
      </c>
      <c r="E44" s="822" t="s">
        <v>2400</v>
      </c>
      <c r="F44" s="822" t="s">
        <v>2423</v>
      </c>
      <c r="G44" s="822" t="s">
        <v>2424</v>
      </c>
      <c r="H44" s="831">
        <v>253</v>
      </c>
      <c r="I44" s="831">
        <v>90574</v>
      </c>
      <c r="J44" s="822"/>
      <c r="K44" s="822">
        <v>358</v>
      </c>
      <c r="L44" s="831">
        <v>243</v>
      </c>
      <c r="M44" s="831">
        <v>87480</v>
      </c>
      <c r="N44" s="822"/>
      <c r="O44" s="822">
        <v>360</v>
      </c>
      <c r="P44" s="831">
        <v>105</v>
      </c>
      <c r="Q44" s="831">
        <v>40740</v>
      </c>
      <c r="R44" s="827"/>
      <c r="S44" s="832">
        <v>388</v>
      </c>
    </row>
    <row r="45" spans="1:19" ht="14.45" customHeight="1" x14ac:dyDescent="0.2">
      <c r="A45" s="821" t="s">
        <v>2385</v>
      </c>
      <c r="B45" s="822" t="s">
        <v>2386</v>
      </c>
      <c r="C45" s="822" t="s">
        <v>1764</v>
      </c>
      <c r="D45" s="822" t="s">
        <v>1093</v>
      </c>
      <c r="E45" s="822" t="s">
        <v>2400</v>
      </c>
      <c r="F45" s="822" t="s">
        <v>2425</v>
      </c>
      <c r="G45" s="822" t="s">
        <v>2426</v>
      </c>
      <c r="H45" s="831">
        <v>24</v>
      </c>
      <c r="I45" s="831">
        <v>1800</v>
      </c>
      <c r="J45" s="822"/>
      <c r="K45" s="822">
        <v>75</v>
      </c>
      <c r="L45" s="831">
        <v>55</v>
      </c>
      <c r="M45" s="831">
        <v>4180</v>
      </c>
      <c r="N45" s="822"/>
      <c r="O45" s="822">
        <v>76</v>
      </c>
      <c r="P45" s="831">
        <v>17</v>
      </c>
      <c r="Q45" s="831">
        <v>1377</v>
      </c>
      <c r="R45" s="827"/>
      <c r="S45" s="832">
        <v>81</v>
      </c>
    </row>
    <row r="46" spans="1:19" ht="14.45" customHeight="1" x14ac:dyDescent="0.2">
      <c r="A46" s="821" t="s">
        <v>2385</v>
      </c>
      <c r="B46" s="822" t="s">
        <v>2386</v>
      </c>
      <c r="C46" s="822" t="s">
        <v>1764</v>
      </c>
      <c r="D46" s="822" t="s">
        <v>1093</v>
      </c>
      <c r="E46" s="822" t="s">
        <v>2400</v>
      </c>
      <c r="F46" s="822" t="s">
        <v>2427</v>
      </c>
      <c r="G46" s="822" t="s">
        <v>2428</v>
      </c>
      <c r="H46" s="831">
        <v>1</v>
      </c>
      <c r="I46" s="831">
        <v>707</v>
      </c>
      <c r="J46" s="822"/>
      <c r="K46" s="822">
        <v>707</v>
      </c>
      <c r="L46" s="831">
        <v>2</v>
      </c>
      <c r="M46" s="831">
        <v>1422</v>
      </c>
      <c r="N46" s="822"/>
      <c r="O46" s="822">
        <v>711</v>
      </c>
      <c r="P46" s="831"/>
      <c r="Q46" s="831"/>
      <c r="R46" s="827"/>
      <c r="S46" s="832"/>
    </row>
    <row r="47" spans="1:19" ht="14.45" customHeight="1" x14ac:dyDescent="0.2">
      <c r="A47" s="821" t="s">
        <v>2385</v>
      </c>
      <c r="B47" s="822" t="s">
        <v>2386</v>
      </c>
      <c r="C47" s="822" t="s">
        <v>1764</v>
      </c>
      <c r="D47" s="822" t="s">
        <v>1093</v>
      </c>
      <c r="E47" s="822" t="s">
        <v>2400</v>
      </c>
      <c r="F47" s="822" t="s">
        <v>2437</v>
      </c>
      <c r="G47" s="822" t="s">
        <v>2438</v>
      </c>
      <c r="H47" s="831"/>
      <c r="I47" s="831"/>
      <c r="J47" s="822"/>
      <c r="K47" s="822"/>
      <c r="L47" s="831"/>
      <c r="M47" s="831"/>
      <c r="N47" s="822"/>
      <c r="O47" s="822"/>
      <c r="P47" s="831">
        <v>1</v>
      </c>
      <c r="Q47" s="831">
        <v>200</v>
      </c>
      <c r="R47" s="827"/>
      <c r="S47" s="832">
        <v>200</v>
      </c>
    </row>
    <row r="48" spans="1:19" ht="14.45" customHeight="1" x14ac:dyDescent="0.2">
      <c r="A48" s="821" t="s">
        <v>2385</v>
      </c>
      <c r="B48" s="822" t="s">
        <v>2386</v>
      </c>
      <c r="C48" s="822" t="s">
        <v>1764</v>
      </c>
      <c r="D48" s="822" t="s">
        <v>1093</v>
      </c>
      <c r="E48" s="822" t="s">
        <v>2400</v>
      </c>
      <c r="F48" s="822" t="s">
        <v>2439</v>
      </c>
      <c r="G48" s="822" t="s">
        <v>2440</v>
      </c>
      <c r="H48" s="831"/>
      <c r="I48" s="831"/>
      <c r="J48" s="822"/>
      <c r="K48" s="822"/>
      <c r="L48" s="831"/>
      <c r="M48" s="831"/>
      <c r="N48" s="822"/>
      <c r="O48" s="822"/>
      <c r="P48" s="831">
        <v>2</v>
      </c>
      <c r="Q48" s="831">
        <v>244</v>
      </c>
      <c r="R48" s="827"/>
      <c r="S48" s="832">
        <v>122</v>
      </c>
    </row>
    <row r="49" spans="1:19" ht="14.45" customHeight="1" x14ac:dyDescent="0.2">
      <c r="A49" s="821" t="s">
        <v>2385</v>
      </c>
      <c r="B49" s="822" t="s">
        <v>2386</v>
      </c>
      <c r="C49" s="822" t="s">
        <v>1764</v>
      </c>
      <c r="D49" s="822" t="s">
        <v>1093</v>
      </c>
      <c r="E49" s="822" t="s">
        <v>2400</v>
      </c>
      <c r="F49" s="822" t="s">
        <v>2441</v>
      </c>
      <c r="G49" s="822" t="s">
        <v>2442</v>
      </c>
      <c r="H49" s="831"/>
      <c r="I49" s="831"/>
      <c r="J49" s="822"/>
      <c r="K49" s="822"/>
      <c r="L49" s="831"/>
      <c r="M49" s="831"/>
      <c r="N49" s="822"/>
      <c r="O49" s="822"/>
      <c r="P49" s="831">
        <v>4</v>
      </c>
      <c r="Q49" s="831">
        <v>440</v>
      </c>
      <c r="R49" s="827"/>
      <c r="S49" s="832">
        <v>110</v>
      </c>
    </row>
    <row r="50" spans="1:19" ht="14.45" customHeight="1" x14ac:dyDescent="0.2">
      <c r="A50" s="821" t="s">
        <v>2385</v>
      </c>
      <c r="B50" s="822" t="s">
        <v>2386</v>
      </c>
      <c r="C50" s="822" t="s">
        <v>1764</v>
      </c>
      <c r="D50" s="822" t="s">
        <v>1093</v>
      </c>
      <c r="E50" s="822" t="s">
        <v>2400</v>
      </c>
      <c r="F50" s="822" t="s">
        <v>2445</v>
      </c>
      <c r="G50" s="822" t="s">
        <v>2444</v>
      </c>
      <c r="H50" s="831"/>
      <c r="I50" s="831"/>
      <c r="J50" s="822"/>
      <c r="K50" s="822"/>
      <c r="L50" s="831"/>
      <c r="M50" s="831"/>
      <c r="N50" s="822"/>
      <c r="O50" s="822"/>
      <c r="P50" s="831">
        <v>3</v>
      </c>
      <c r="Q50" s="831">
        <v>351</v>
      </c>
      <c r="R50" s="827"/>
      <c r="S50" s="832">
        <v>117</v>
      </c>
    </row>
    <row r="51" spans="1:19" ht="14.45" customHeight="1" x14ac:dyDescent="0.2">
      <c r="A51" s="821" t="s">
        <v>2385</v>
      </c>
      <c r="B51" s="822" t="s">
        <v>2386</v>
      </c>
      <c r="C51" s="822" t="s">
        <v>1764</v>
      </c>
      <c r="D51" s="822" t="s">
        <v>1093</v>
      </c>
      <c r="E51" s="822" t="s">
        <v>2400</v>
      </c>
      <c r="F51" s="822" t="s">
        <v>2447</v>
      </c>
      <c r="G51" s="822" t="s">
        <v>2448</v>
      </c>
      <c r="H51" s="831"/>
      <c r="I51" s="831"/>
      <c r="J51" s="822"/>
      <c r="K51" s="822"/>
      <c r="L51" s="831"/>
      <c r="M51" s="831"/>
      <c r="N51" s="822"/>
      <c r="O51" s="822"/>
      <c r="P51" s="831">
        <v>152</v>
      </c>
      <c r="Q51" s="831">
        <v>134824</v>
      </c>
      <c r="R51" s="827"/>
      <c r="S51" s="832">
        <v>887</v>
      </c>
    </row>
    <row r="52" spans="1:19" ht="14.45" customHeight="1" x14ac:dyDescent="0.2">
      <c r="A52" s="821" t="s">
        <v>2385</v>
      </c>
      <c r="B52" s="822" t="s">
        <v>2386</v>
      </c>
      <c r="C52" s="822" t="s">
        <v>1764</v>
      </c>
      <c r="D52" s="822" t="s">
        <v>1093</v>
      </c>
      <c r="E52" s="822" t="s">
        <v>2400</v>
      </c>
      <c r="F52" s="822" t="s">
        <v>2449</v>
      </c>
      <c r="G52" s="822" t="s">
        <v>2450</v>
      </c>
      <c r="H52" s="831"/>
      <c r="I52" s="831"/>
      <c r="J52" s="822"/>
      <c r="K52" s="822"/>
      <c r="L52" s="831"/>
      <c r="M52" s="831"/>
      <c r="N52" s="822"/>
      <c r="O52" s="822"/>
      <c r="P52" s="831">
        <v>18</v>
      </c>
      <c r="Q52" s="831">
        <v>1134</v>
      </c>
      <c r="R52" s="827"/>
      <c r="S52" s="832">
        <v>63</v>
      </c>
    </row>
    <row r="53" spans="1:19" ht="14.45" customHeight="1" x14ac:dyDescent="0.2">
      <c r="A53" s="821" t="s">
        <v>2385</v>
      </c>
      <c r="B53" s="822" t="s">
        <v>2386</v>
      </c>
      <c r="C53" s="822" t="s">
        <v>1764</v>
      </c>
      <c r="D53" s="822" t="s">
        <v>1093</v>
      </c>
      <c r="E53" s="822" t="s">
        <v>2400</v>
      </c>
      <c r="F53" s="822" t="s">
        <v>2451</v>
      </c>
      <c r="G53" s="822" t="s">
        <v>2452</v>
      </c>
      <c r="H53" s="831"/>
      <c r="I53" s="831"/>
      <c r="J53" s="822"/>
      <c r="K53" s="822"/>
      <c r="L53" s="831"/>
      <c r="M53" s="831"/>
      <c r="N53" s="822"/>
      <c r="O53" s="822"/>
      <c r="P53" s="831">
        <v>39</v>
      </c>
      <c r="Q53" s="831">
        <v>12090</v>
      </c>
      <c r="R53" s="827"/>
      <c r="S53" s="832">
        <v>310</v>
      </c>
    </row>
    <row r="54" spans="1:19" ht="14.45" customHeight="1" x14ac:dyDescent="0.2">
      <c r="A54" s="821" t="s">
        <v>2385</v>
      </c>
      <c r="B54" s="822" t="s">
        <v>2386</v>
      </c>
      <c r="C54" s="822" t="s">
        <v>1764</v>
      </c>
      <c r="D54" s="822" t="s">
        <v>1094</v>
      </c>
      <c r="E54" s="822" t="s">
        <v>2400</v>
      </c>
      <c r="F54" s="822" t="s">
        <v>2403</v>
      </c>
      <c r="G54" s="822" t="s">
        <v>2404</v>
      </c>
      <c r="H54" s="831">
        <v>1</v>
      </c>
      <c r="I54" s="831">
        <v>67</v>
      </c>
      <c r="J54" s="822"/>
      <c r="K54" s="822">
        <v>67</v>
      </c>
      <c r="L54" s="831">
        <v>1</v>
      </c>
      <c r="M54" s="831">
        <v>68</v>
      </c>
      <c r="N54" s="822"/>
      <c r="O54" s="822">
        <v>68</v>
      </c>
      <c r="P54" s="831">
        <v>2</v>
      </c>
      <c r="Q54" s="831">
        <v>144</v>
      </c>
      <c r="R54" s="827"/>
      <c r="S54" s="832">
        <v>72</v>
      </c>
    </row>
    <row r="55" spans="1:19" ht="14.45" customHeight="1" x14ac:dyDescent="0.2">
      <c r="A55" s="821" t="s">
        <v>2385</v>
      </c>
      <c r="B55" s="822" t="s">
        <v>2386</v>
      </c>
      <c r="C55" s="822" t="s">
        <v>1764</v>
      </c>
      <c r="D55" s="822" t="s">
        <v>1094</v>
      </c>
      <c r="E55" s="822" t="s">
        <v>2400</v>
      </c>
      <c r="F55" s="822" t="s">
        <v>2405</v>
      </c>
      <c r="G55" s="822" t="s">
        <v>2406</v>
      </c>
      <c r="H55" s="831"/>
      <c r="I55" s="831"/>
      <c r="J55" s="822"/>
      <c r="K55" s="822"/>
      <c r="L55" s="831"/>
      <c r="M55" s="831"/>
      <c r="N55" s="822"/>
      <c r="O55" s="822"/>
      <c r="P55" s="831">
        <v>1</v>
      </c>
      <c r="Q55" s="831">
        <v>220</v>
      </c>
      <c r="R55" s="827"/>
      <c r="S55" s="832">
        <v>220</v>
      </c>
    </row>
    <row r="56" spans="1:19" ht="14.45" customHeight="1" x14ac:dyDescent="0.2">
      <c r="A56" s="821" t="s">
        <v>2385</v>
      </c>
      <c r="B56" s="822" t="s">
        <v>2386</v>
      </c>
      <c r="C56" s="822" t="s">
        <v>1764</v>
      </c>
      <c r="D56" s="822" t="s">
        <v>1094</v>
      </c>
      <c r="E56" s="822" t="s">
        <v>2400</v>
      </c>
      <c r="F56" s="822" t="s">
        <v>2409</v>
      </c>
      <c r="G56" s="822" t="s">
        <v>2410</v>
      </c>
      <c r="H56" s="831">
        <v>9</v>
      </c>
      <c r="I56" s="831">
        <v>342</v>
      </c>
      <c r="J56" s="822"/>
      <c r="K56" s="822">
        <v>38</v>
      </c>
      <c r="L56" s="831">
        <v>4</v>
      </c>
      <c r="M56" s="831">
        <v>152</v>
      </c>
      <c r="N56" s="822"/>
      <c r="O56" s="822">
        <v>38</v>
      </c>
      <c r="P56" s="831">
        <v>21</v>
      </c>
      <c r="Q56" s="831">
        <v>840</v>
      </c>
      <c r="R56" s="827"/>
      <c r="S56" s="832">
        <v>40</v>
      </c>
    </row>
    <row r="57" spans="1:19" ht="14.45" customHeight="1" x14ac:dyDescent="0.2">
      <c r="A57" s="821" t="s">
        <v>2385</v>
      </c>
      <c r="B57" s="822" t="s">
        <v>2386</v>
      </c>
      <c r="C57" s="822" t="s">
        <v>1764</v>
      </c>
      <c r="D57" s="822" t="s">
        <v>1094</v>
      </c>
      <c r="E57" s="822" t="s">
        <v>2400</v>
      </c>
      <c r="F57" s="822" t="s">
        <v>2411</v>
      </c>
      <c r="G57" s="822" t="s">
        <v>2412</v>
      </c>
      <c r="H57" s="831">
        <v>1</v>
      </c>
      <c r="I57" s="831">
        <v>179</v>
      </c>
      <c r="J57" s="822"/>
      <c r="K57" s="822">
        <v>179</v>
      </c>
      <c r="L57" s="831">
        <v>4</v>
      </c>
      <c r="M57" s="831">
        <v>720</v>
      </c>
      <c r="N57" s="822"/>
      <c r="O57" s="822">
        <v>180</v>
      </c>
      <c r="P57" s="831">
        <v>11</v>
      </c>
      <c r="Q57" s="831">
        <v>2134</v>
      </c>
      <c r="R57" s="827"/>
      <c r="S57" s="832">
        <v>194</v>
      </c>
    </row>
    <row r="58" spans="1:19" ht="14.45" customHeight="1" x14ac:dyDescent="0.2">
      <c r="A58" s="821" t="s">
        <v>2385</v>
      </c>
      <c r="B58" s="822" t="s">
        <v>2386</v>
      </c>
      <c r="C58" s="822" t="s">
        <v>1764</v>
      </c>
      <c r="D58" s="822" t="s">
        <v>1094</v>
      </c>
      <c r="E58" s="822" t="s">
        <v>2400</v>
      </c>
      <c r="F58" s="822" t="s">
        <v>2413</v>
      </c>
      <c r="G58" s="822" t="s">
        <v>2414</v>
      </c>
      <c r="H58" s="831">
        <v>0</v>
      </c>
      <c r="I58" s="831">
        <v>0</v>
      </c>
      <c r="J58" s="822"/>
      <c r="K58" s="822"/>
      <c r="L58" s="831"/>
      <c r="M58" s="831"/>
      <c r="N58" s="822"/>
      <c r="O58" s="822"/>
      <c r="P58" s="831">
        <v>2</v>
      </c>
      <c r="Q58" s="831">
        <v>486</v>
      </c>
      <c r="R58" s="827"/>
      <c r="S58" s="832">
        <v>243</v>
      </c>
    </row>
    <row r="59" spans="1:19" ht="14.45" customHeight="1" x14ac:dyDescent="0.2">
      <c r="A59" s="821" t="s">
        <v>2385</v>
      </c>
      <c r="B59" s="822" t="s">
        <v>2386</v>
      </c>
      <c r="C59" s="822" t="s">
        <v>1764</v>
      </c>
      <c r="D59" s="822" t="s">
        <v>1094</v>
      </c>
      <c r="E59" s="822" t="s">
        <v>2400</v>
      </c>
      <c r="F59" s="822" t="s">
        <v>2417</v>
      </c>
      <c r="G59" s="822" t="s">
        <v>2418</v>
      </c>
      <c r="H59" s="831">
        <v>1</v>
      </c>
      <c r="I59" s="831">
        <v>116</v>
      </c>
      <c r="J59" s="822"/>
      <c r="K59" s="822">
        <v>116</v>
      </c>
      <c r="L59" s="831">
        <v>8</v>
      </c>
      <c r="M59" s="831">
        <v>936</v>
      </c>
      <c r="N59" s="822"/>
      <c r="O59" s="822">
        <v>117</v>
      </c>
      <c r="P59" s="831">
        <v>42</v>
      </c>
      <c r="Q59" s="831">
        <v>5334</v>
      </c>
      <c r="R59" s="827"/>
      <c r="S59" s="832">
        <v>127</v>
      </c>
    </row>
    <row r="60" spans="1:19" ht="14.45" customHeight="1" x14ac:dyDescent="0.2">
      <c r="A60" s="821" t="s">
        <v>2385</v>
      </c>
      <c r="B60" s="822" t="s">
        <v>2386</v>
      </c>
      <c r="C60" s="822" t="s">
        <v>1764</v>
      </c>
      <c r="D60" s="822" t="s">
        <v>1094</v>
      </c>
      <c r="E60" s="822" t="s">
        <v>2400</v>
      </c>
      <c r="F60" s="822" t="s">
        <v>2423</v>
      </c>
      <c r="G60" s="822" t="s">
        <v>2424</v>
      </c>
      <c r="H60" s="831">
        <v>1</v>
      </c>
      <c r="I60" s="831">
        <v>358</v>
      </c>
      <c r="J60" s="822"/>
      <c r="K60" s="822">
        <v>358</v>
      </c>
      <c r="L60" s="831">
        <v>9</v>
      </c>
      <c r="M60" s="831">
        <v>3240</v>
      </c>
      <c r="N60" s="822"/>
      <c r="O60" s="822">
        <v>360</v>
      </c>
      <c r="P60" s="831">
        <v>31</v>
      </c>
      <c r="Q60" s="831">
        <v>12028</v>
      </c>
      <c r="R60" s="827"/>
      <c r="S60" s="832">
        <v>388</v>
      </c>
    </row>
    <row r="61" spans="1:19" ht="14.45" customHeight="1" x14ac:dyDescent="0.2">
      <c r="A61" s="821" t="s">
        <v>2385</v>
      </c>
      <c r="B61" s="822" t="s">
        <v>2386</v>
      </c>
      <c r="C61" s="822" t="s">
        <v>1764</v>
      </c>
      <c r="D61" s="822" t="s">
        <v>1094</v>
      </c>
      <c r="E61" s="822" t="s">
        <v>2400</v>
      </c>
      <c r="F61" s="822" t="s">
        <v>2425</v>
      </c>
      <c r="G61" s="822" t="s">
        <v>2426</v>
      </c>
      <c r="H61" s="831"/>
      <c r="I61" s="831"/>
      <c r="J61" s="822"/>
      <c r="K61" s="822"/>
      <c r="L61" s="831"/>
      <c r="M61" s="831"/>
      <c r="N61" s="822"/>
      <c r="O61" s="822"/>
      <c r="P61" s="831">
        <v>1</v>
      </c>
      <c r="Q61" s="831">
        <v>81</v>
      </c>
      <c r="R61" s="827"/>
      <c r="S61" s="832">
        <v>81</v>
      </c>
    </row>
    <row r="62" spans="1:19" ht="14.45" customHeight="1" x14ac:dyDescent="0.2">
      <c r="A62" s="821" t="s">
        <v>2385</v>
      </c>
      <c r="B62" s="822" t="s">
        <v>2386</v>
      </c>
      <c r="C62" s="822" t="s">
        <v>1764</v>
      </c>
      <c r="D62" s="822" t="s">
        <v>1094</v>
      </c>
      <c r="E62" s="822" t="s">
        <v>2400</v>
      </c>
      <c r="F62" s="822" t="s">
        <v>2427</v>
      </c>
      <c r="G62" s="822" t="s">
        <v>2428</v>
      </c>
      <c r="H62" s="831"/>
      <c r="I62" s="831"/>
      <c r="J62" s="822"/>
      <c r="K62" s="822"/>
      <c r="L62" s="831"/>
      <c r="M62" s="831"/>
      <c r="N62" s="822"/>
      <c r="O62" s="822"/>
      <c r="P62" s="831">
        <v>1</v>
      </c>
      <c r="Q62" s="831">
        <v>768</v>
      </c>
      <c r="R62" s="827"/>
      <c r="S62" s="832">
        <v>768</v>
      </c>
    </row>
    <row r="63" spans="1:19" ht="14.45" customHeight="1" x14ac:dyDescent="0.2">
      <c r="A63" s="821" t="s">
        <v>2385</v>
      </c>
      <c r="B63" s="822" t="s">
        <v>2386</v>
      </c>
      <c r="C63" s="822" t="s">
        <v>1764</v>
      </c>
      <c r="D63" s="822" t="s">
        <v>1094</v>
      </c>
      <c r="E63" s="822" t="s">
        <v>2400</v>
      </c>
      <c r="F63" s="822" t="s">
        <v>2431</v>
      </c>
      <c r="G63" s="822" t="s">
        <v>2432</v>
      </c>
      <c r="H63" s="831"/>
      <c r="I63" s="831"/>
      <c r="J63" s="822"/>
      <c r="K63" s="822"/>
      <c r="L63" s="831"/>
      <c r="M63" s="831"/>
      <c r="N63" s="822"/>
      <c r="O63" s="822"/>
      <c r="P63" s="831">
        <v>1</v>
      </c>
      <c r="Q63" s="831">
        <v>83</v>
      </c>
      <c r="R63" s="827"/>
      <c r="S63" s="832">
        <v>83</v>
      </c>
    </row>
    <row r="64" spans="1:19" ht="14.45" customHeight="1" x14ac:dyDescent="0.2">
      <c r="A64" s="821" t="s">
        <v>2385</v>
      </c>
      <c r="B64" s="822" t="s">
        <v>2386</v>
      </c>
      <c r="C64" s="822" t="s">
        <v>1764</v>
      </c>
      <c r="D64" s="822" t="s">
        <v>1094</v>
      </c>
      <c r="E64" s="822" t="s">
        <v>2400</v>
      </c>
      <c r="F64" s="822" t="s">
        <v>2435</v>
      </c>
      <c r="G64" s="822" t="s">
        <v>2436</v>
      </c>
      <c r="H64" s="831"/>
      <c r="I64" s="831"/>
      <c r="J64" s="822"/>
      <c r="K64" s="822"/>
      <c r="L64" s="831"/>
      <c r="M64" s="831"/>
      <c r="N64" s="822"/>
      <c r="O64" s="822"/>
      <c r="P64" s="831">
        <v>1</v>
      </c>
      <c r="Q64" s="831">
        <v>66</v>
      </c>
      <c r="R64" s="827"/>
      <c r="S64" s="832">
        <v>66</v>
      </c>
    </row>
    <row r="65" spans="1:19" ht="14.45" customHeight="1" x14ac:dyDescent="0.2">
      <c r="A65" s="821" t="s">
        <v>2385</v>
      </c>
      <c r="B65" s="822" t="s">
        <v>2386</v>
      </c>
      <c r="C65" s="822" t="s">
        <v>1764</v>
      </c>
      <c r="D65" s="822" t="s">
        <v>1094</v>
      </c>
      <c r="E65" s="822" t="s">
        <v>2400</v>
      </c>
      <c r="F65" s="822" t="s">
        <v>2439</v>
      </c>
      <c r="G65" s="822" t="s">
        <v>2440</v>
      </c>
      <c r="H65" s="831"/>
      <c r="I65" s="831"/>
      <c r="J65" s="822"/>
      <c r="K65" s="822"/>
      <c r="L65" s="831"/>
      <c r="M65" s="831"/>
      <c r="N65" s="822"/>
      <c r="O65" s="822"/>
      <c r="P65" s="831">
        <v>1</v>
      </c>
      <c r="Q65" s="831">
        <v>122</v>
      </c>
      <c r="R65" s="827"/>
      <c r="S65" s="832">
        <v>122</v>
      </c>
    </row>
    <row r="66" spans="1:19" ht="14.45" customHeight="1" x14ac:dyDescent="0.2">
      <c r="A66" s="821" t="s">
        <v>2385</v>
      </c>
      <c r="B66" s="822" t="s">
        <v>2386</v>
      </c>
      <c r="C66" s="822" t="s">
        <v>1764</v>
      </c>
      <c r="D66" s="822" t="s">
        <v>1094</v>
      </c>
      <c r="E66" s="822" t="s">
        <v>2400</v>
      </c>
      <c r="F66" s="822" t="s">
        <v>2441</v>
      </c>
      <c r="G66" s="822" t="s">
        <v>2442</v>
      </c>
      <c r="H66" s="831"/>
      <c r="I66" s="831"/>
      <c r="J66" s="822"/>
      <c r="K66" s="822"/>
      <c r="L66" s="831"/>
      <c r="M66" s="831"/>
      <c r="N66" s="822"/>
      <c r="O66" s="822"/>
      <c r="P66" s="831">
        <v>8</v>
      </c>
      <c r="Q66" s="831">
        <v>880</v>
      </c>
      <c r="R66" s="827"/>
      <c r="S66" s="832">
        <v>110</v>
      </c>
    </row>
    <row r="67" spans="1:19" ht="14.45" customHeight="1" x14ac:dyDescent="0.2">
      <c r="A67" s="821" t="s">
        <v>2385</v>
      </c>
      <c r="B67" s="822" t="s">
        <v>2386</v>
      </c>
      <c r="C67" s="822" t="s">
        <v>1764</v>
      </c>
      <c r="D67" s="822" t="s">
        <v>1094</v>
      </c>
      <c r="E67" s="822" t="s">
        <v>2400</v>
      </c>
      <c r="F67" s="822" t="s">
        <v>2447</v>
      </c>
      <c r="G67" s="822" t="s">
        <v>2448</v>
      </c>
      <c r="H67" s="831"/>
      <c r="I67" s="831"/>
      <c r="J67" s="822"/>
      <c r="K67" s="822"/>
      <c r="L67" s="831"/>
      <c r="M67" s="831"/>
      <c r="N67" s="822"/>
      <c r="O67" s="822"/>
      <c r="P67" s="831">
        <v>2</v>
      </c>
      <c r="Q67" s="831">
        <v>1774</v>
      </c>
      <c r="R67" s="827"/>
      <c r="S67" s="832">
        <v>887</v>
      </c>
    </row>
    <row r="68" spans="1:19" ht="14.45" customHeight="1" x14ac:dyDescent="0.2">
      <c r="A68" s="821" t="s">
        <v>2385</v>
      </c>
      <c r="B68" s="822" t="s">
        <v>2386</v>
      </c>
      <c r="C68" s="822" t="s">
        <v>1764</v>
      </c>
      <c r="D68" s="822" t="s">
        <v>1094</v>
      </c>
      <c r="E68" s="822" t="s">
        <v>2400</v>
      </c>
      <c r="F68" s="822" t="s">
        <v>2449</v>
      </c>
      <c r="G68" s="822" t="s">
        <v>2450</v>
      </c>
      <c r="H68" s="831"/>
      <c r="I68" s="831"/>
      <c r="J68" s="822"/>
      <c r="K68" s="822"/>
      <c r="L68" s="831"/>
      <c r="M68" s="831"/>
      <c r="N68" s="822"/>
      <c r="O68" s="822"/>
      <c r="P68" s="831">
        <v>25</v>
      </c>
      <c r="Q68" s="831">
        <v>1575</v>
      </c>
      <c r="R68" s="827"/>
      <c r="S68" s="832">
        <v>63</v>
      </c>
    </row>
    <row r="69" spans="1:19" ht="14.45" customHeight="1" x14ac:dyDescent="0.2">
      <c r="A69" s="821" t="s">
        <v>2385</v>
      </c>
      <c r="B69" s="822" t="s">
        <v>2386</v>
      </c>
      <c r="C69" s="822" t="s">
        <v>1764</v>
      </c>
      <c r="D69" s="822" t="s">
        <v>1094</v>
      </c>
      <c r="E69" s="822" t="s">
        <v>2400</v>
      </c>
      <c r="F69" s="822" t="s">
        <v>2451</v>
      </c>
      <c r="G69" s="822" t="s">
        <v>2452</v>
      </c>
      <c r="H69" s="831"/>
      <c r="I69" s="831"/>
      <c r="J69" s="822"/>
      <c r="K69" s="822"/>
      <c r="L69" s="831"/>
      <c r="M69" s="831"/>
      <c r="N69" s="822"/>
      <c r="O69" s="822"/>
      <c r="P69" s="831">
        <v>45</v>
      </c>
      <c r="Q69" s="831">
        <v>13950</v>
      </c>
      <c r="R69" s="827"/>
      <c r="S69" s="832">
        <v>310</v>
      </c>
    </row>
    <row r="70" spans="1:19" ht="14.45" customHeight="1" x14ac:dyDescent="0.2">
      <c r="A70" s="821" t="s">
        <v>2385</v>
      </c>
      <c r="B70" s="822" t="s">
        <v>2386</v>
      </c>
      <c r="C70" s="822" t="s">
        <v>1764</v>
      </c>
      <c r="D70" s="822" t="s">
        <v>1097</v>
      </c>
      <c r="E70" s="822" t="s">
        <v>2388</v>
      </c>
      <c r="F70" s="822" t="s">
        <v>2389</v>
      </c>
      <c r="G70" s="822" t="s">
        <v>2394</v>
      </c>
      <c r="H70" s="831">
        <v>22</v>
      </c>
      <c r="I70" s="831">
        <v>451518</v>
      </c>
      <c r="J70" s="822"/>
      <c r="K70" s="822">
        <v>20523.545454545456</v>
      </c>
      <c r="L70" s="831">
        <v>55</v>
      </c>
      <c r="M70" s="831">
        <v>1149170</v>
      </c>
      <c r="N70" s="822"/>
      <c r="O70" s="822">
        <v>20894</v>
      </c>
      <c r="P70" s="831">
        <v>64</v>
      </c>
      <c r="Q70" s="831">
        <v>1337216</v>
      </c>
      <c r="R70" s="827"/>
      <c r="S70" s="832">
        <v>20894</v>
      </c>
    </row>
    <row r="71" spans="1:19" ht="14.45" customHeight="1" x14ac:dyDescent="0.2">
      <c r="A71" s="821" t="s">
        <v>2385</v>
      </c>
      <c r="B71" s="822" t="s">
        <v>2386</v>
      </c>
      <c r="C71" s="822" t="s">
        <v>1764</v>
      </c>
      <c r="D71" s="822" t="s">
        <v>1097</v>
      </c>
      <c r="E71" s="822" t="s">
        <v>2388</v>
      </c>
      <c r="F71" s="822" t="s">
        <v>2391</v>
      </c>
      <c r="G71" s="822" t="s">
        <v>2394</v>
      </c>
      <c r="H71" s="831">
        <v>14</v>
      </c>
      <c r="I71" s="831">
        <v>142528.64000000001</v>
      </c>
      <c r="J71" s="822"/>
      <c r="K71" s="822">
        <v>10180.617142857143</v>
      </c>
      <c r="L71" s="831">
        <v>20</v>
      </c>
      <c r="M71" s="831">
        <v>208940</v>
      </c>
      <c r="N71" s="822"/>
      <c r="O71" s="822">
        <v>10447</v>
      </c>
      <c r="P71" s="831">
        <v>41</v>
      </c>
      <c r="Q71" s="831">
        <v>428327</v>
      </c>
      <c r="R71" s="827"/>
      <c r="S71" s="832">
        <v>10447</v>
      </c>
    </row>
    <row r="72" spans="1:19" ht="14.45" customHeight="1" x14ac:dyDescent="0.2">
      <c r="A72" s="821" t="s">
        <v>2385</v>
      </c>
      <c r="B72" s="822" t="s">
        <v>2386</v>
      </c>
      <c r="C72" s="822" t="s">
        <v>1764</v>
      </c>
      <c r="D72" s="822" t="s">
        <v>1097</v>
      </c>
      <c r="E72" s="822" t="s">
        <v>2395</v>
      </c>
      <c r="F72" s="822" t="s">
        <v>2396</v>
      </c>
      <c r="G72" s="822" t="s">
        <v>2397</v>
      </c>
      <c r="H72" s="831">
        <v>1</v>
      </c>
      <c r="I72" s="831">
        <v>1674.52</v>
      </c>
      <c r="J72" s="822"/>
      <c r="K72" s="822">
        <v>1674.52</v>
      </c>
      <c r="L72" s="831"/>
      <c r="M72" s="831"/>
      <c r="N72" s="822"/>
      <c r="O72" s="822"/>
      <c r="P72" s="831"/>
      <c r="Q72" s="831"/>
      <c r="R72" s="827"/>
      <c r="S72" s="832"/>
    </row>
    <row r="73" spans="1:19" ht="14.45" customHeight="1" x14ac:dyDescent="0.2">
      <c r="A73" s="821" t="s">
        <v>2385</v>
      </c>
      <c r="B73" s="822" t="s">
        <v>2386</v>
      </c>
      <c r="C73" s="822" t="s">
        <v>1764</v>
      </c>
      <c r="D73" s="822" t="s">
        <v>1097</v>
      </c>
      <c r="E73" s="822" t="s">
        <v>2395</v>
      </c>
      <c r="F73" s="822" t="s">
        <v>2398</v>
      </c>
      <c r="G73" s="822" t="s">
        <v>2399</v>
      </c>
      <c r="H73" s="831">
        <v>1</v>
      </c>
      <c r="I73" s="831">
        <v>249.96</v>
      </c>
      <c r="J73" s="822"/>
      <c r="K73" s="822">
        <v>249.96</v>
      </c>
      <c r="L73" s="831"/>
      <c r="M73" s="831"/>
      <c r="N73" s="822"/>
      <c r="O73" s="822"/>
      <c r="P73" s="831"/>
      <c r="Q73" s="831"/>
      <c r="R73" s="827"/>
      <c r="S73" s="832"/>
    </row>
    <row r="74" spans="1:19" ht="14.45" customHeight="1" x14ac:dyDescent="0.2">
      <c r="A74" s="821" t="s">
        <v>2385</v>
      </c>
      <c r="B74" s="822" t="s">
        <v>2386</v>
      </c>
      <c r="C74" s="822" t="s">
        <v>1764</v>
      </c>
      <c r="D74" s="822" t="s">
        <v>1097</v>
      </c>
      <c r="E74" s="822" t="s">
        <v>2400</v>
      </c>
      <c r="F74" s="822" t="s">
        <v>2401</v>
      </c>
      <c r="G74" s="822" t="s">
        <v>2402</v>
      </c>
      <c r="H74" s="831">
        <v>2</v>
      </c>
      <c r="I74" s="831">
        <v>62</v>
      </c>
      <c r="J74" s="822"/>
      <c r="K74" s="822">
        <v>31</v>
      </c>
      <c r="L74" s="831">
        <v>6</v>
      </c>
      <c r="M74" s="831">
        <v>186</v>
      </c>
      <c r="N74" s="822"/>
      <c r="O74" s="822">
        <v>31</v>
      </c>
      <c r="P74" s="831"/>
      <c r="Q74" s="831"/>
      <c r="R74" s="827"/>
      <c r="S74" s="832"/>
    </row>
    <row r="75" spans="1:19" ht="14.45" customHeight="1" x14ac:dyDescent="0.2">
      <c r="A75" s="821" t="s">
        <v>2385</v>
      </c>
      <c r="B75" s="822" t="s">
        <v>2386</v>
      </c>
      <c r="C75" s="822" t="s">
        <v>1764</v>
      </c>
      <c r="D75" s="822" t="s">
        <v>1097</v>
      </c>
      <c r="E75" s="822" t="s">
        <v>2400</v>
      </c>
      <c r="F75" s="822" t="s">
        <v>2403</v>
      </c>
      <c r="G75" s="822" t="s">
        <v>2404</v>
      </c>
      <c r="H75" s="831">
        <v>17</v>
      </c>
      <c r="I75" s="831">
        <v>1139</v>
      </c>
      <c r="J75" s="822"/>
      <c r="K75" s="822">
        <v>67</v>
      </c>
      <c r="L75" s="831">
        <v>20</v>
      </c>
      <c r="M75" s="831">
        <v>1360</v>
      </c>
      <c r="N75" s="822"/>
      <c r="O75" s="822">
        <v>68</v>
      </c>
      <c r="P75" s="831">
        <v>32</v>
      </c>
      <c r="Q75" s="831">
        <v>2304</v>
      </c>
      <c r="R75" s="827"/>
      <c r="S75" s="832">
        <v>72</v>
      </c>
    </row>
    <row r="76" spans="1:19" ht="14.45" customHeight="1" x14ac:dyDescent="0.2">
      <c r="A76" s="821" t="s">
        <v>2385</v>
      </c>
      <c r="B76" s="822" t="s">
        <v>2386</v>
      </c>
      <c r="C76" s="822" t="s">
        <v>1764</v>
      </c>
      <c r="D76" s="822" t="s">
        <v>1097</v>
      </c>
      <c r="E76" s="822" t="s">
        <v>2400</v>
      </c>
      <c r="F76" s="822" t="s">
        <v>2405</v>
      </c>
      <c r="G76" s="822" t="s">
        <v>2406</v>
      </c>
      <c r="H76" s="831"/>
      <c r="I76" s="831"/>
      <c r="J76" s="822"/>
      <c r="K76" s="822"/>
      <c r="L76" s="831"/>
      <c r="M76" s="831"/>
      <c r="N76" s="822"/>
      <c r="O76" s="822"/>
      <c r="P76" s="831">
        <v>3</v>
      </c>
      <c r="Q76" s="831">
        <v>660</v>
      </c>
      <c r="R76" s="827"/>
      <c r="S76" s="832">
        <v>220</v>
      </c>
    </row>
    <row r="77" spans="1:19" ht="14.45" customHeight="1" x14ac:dyDescent="0.2">
      <c r="A77" s="821" t="s">
        <v>2385</v>
      </c>
      <c r="B77" s="822" t="s">
        <v>2386</v>
      </c>
      <c r="C77" s="822" t="s">
        <v>1764</v>
      </c>
      <c r="D77" s="822" t="s">
        <v>1097</v>
      </c>
      <c r="E77" s="822" t="s">
        <v>2400</v>
      </c>
      <c r="F77" s="822" t="s">
        <v>2407</v>
      </c>
      <c r="G77" s="822" t="s">
        <v>2408</v>
      </c>
      <c r="H77" s="831">
        <v>1</v>
      </c>
      <c r="I77" s="831">
        <v>199</v>
      </c>
      <c r="J77" s="822"/>
      <c r="K77" s="822">
        <v>199</v>
      </c>
      <c r="L77" s="831"/>
      <c r="M77" s="831"/>
      <c r="N77" s="822"/>
      <c r="O77" s="822"/>
      <c r="P77" s="831"/>
      <c r="Q77" s="831"/>
      <c r="R77" s="827"/>
      <c r="S77" s="832"/>
    </row>
    <row r="78" spans="1:19" ht="14.45" customHeight="1" x14ac:dyDescent="0.2">
      <c r="A78" s="821" t="s">
        <v>2385</v>
      </c>
      <c r="B78" s="822" t="s">
        <v>2386</v>
      </c>
      <c r="C78" s="822" t="s">
        <v>1764</v>
      </c>
      <c r="D78" s="822" t="s">
        <v>1097</v>
      </c>
      <c r="E78" s="822" t="s">
        <v>2400</v>
      </c>
      <c r="F78" s="822" t="s">
        <v>2409</v>
      </c>
      <c r="G78" s="822" t="s">
        <v>2410</v>
      </c>
      <c r="H78" s="831">
        <v>202</v>
      </c>
      <c r="I78" s="831">
        <v>7676</v>
      </c>
      <c r="J78" s="822"/>
      <c r="K78" s="822">
        <v>38</v>
      </c>
      <c r="L78" s="831">
        <v>187</v>
      </c>
      <c r="M78" s="831">
        <v>7106</v>
      </c>
      <c r="N78" s="822"/>
      <c r="O78" s="822">
        <v>38</v>
      </c>
      <c r="P78" s="831">
        <v>256</v>
      </c>
      <c r="Q78" s="831">
        <v>10240</v>
      </c>
      <c r="R78" s="827"/>
      <c r="S78" s="832">
        <v>40</v>
      </c>
    </row>
    <row r="79" spans="1:19" ht="14.45" customHeight="1" x14ac:dyDescent="0.2">
      <c r="A79" s="821" t="s">
        <v>2385</v>
      </c>
      <c r="B79" s="822" t="s">
        <v>2386</v>
      </c>
      <c r="C79" s="822" t="s">
        <v>1764</v>
      </c>
      <c r="D79" s="822" t="s">
        <v>1097</v>
      </c>
      <c r="E79" s="822" t="s">
        <v>2400</v>
      </c>
      <c r="F79" s="822" t="s">
        <v>2411</v>
      </c>
      <c r="G79" s="822" t="s">
        <v>2412</v>
      </c>
      <c r="H79" s="831">
        <v>203</v>
      </c>
      <c r="I79" s="831">
        <v>36337</v>
      </c>
      <c r="J79" s="822"/>
      <c r="K79" s="822">
        <v>179</v>
      </c>
      <c r="L79" s="831">
        <v>302</v>
      </c>
      <c r="M79" s="831">
        <v>54360</v>
      </c>
      <c r="N79" s="822"/>
      <c r="O79" s="822">
        <v>180</v>
      </c>
      <c r="P79" s="831">
        <v>256</v>
      </c>
      <c r="Q79" s="831">
        <v>49664</v>
      </c>
      <c r="R79" s="827"/>
      <c r="S79" s="832">
        <v>194</v>
      </c>
    </row>
    <row r="80" spans="1:19" ht="14.45" customHeight="1" x14ac:dyDescent="0.2">
      <c r="A80" s="821" t="s">
        <v>2385</v>
      </c>
      <c r="B80" s="822" t="s">
        <v>2386</v>
      </c>
      <c r="C80" s="822" t="s">
        <v>1764</v>
      </c>
      <c r="D80" s="822" t="s">
        <v>1097</v>
      </c>
      <c r="E80" s="822" t="s">
        <v>2400</v>
      </c>
      <c r="F80" s="822" t="s">
        <v>2413</v>
      </c>
      <c r="G80" s="822" t="s">
        <v>2414</v>
      </c>
      <c r="H80" s="831"/>
      <c r="I80" s="831"/>
      <c r="J80" s="822"/>
      <c r="K80" s="822"/>
      <c r="L80" s="831"/>
      <c r="M80" s="831"/>
      <c r="N80" s="822"/>
      <c r="O80" s="822"/>
      <c r="P80" s="831">
        <v>16</v>
      </c>
      <c r="Q80" s="831">
        <v>3888</v>
      </c>
      <c r="R80" s="827"/>
      <c r="S80" s="832">
        <v>243</v>
      </c>
    </row>
    <row r="81" spans="1:19" ht="14.45" customHeight="1" x14ac:dyDescent="0.2">
      <c r="A81" s="821" t="s">
        <v>2385</v>
      </c>
      <c r="B81" s="822" t="s">
        <v>2386</v>
      </c>
      <c r="C81" s="822" t="s">
        <v>1764</v>
      </c>
      <c r="D81" s="822" t="s">
        <v>1097</v>
      </c>
      <c r="E81" s="822" t="s">
        <v>2400</v>
      </c>
      <c r="F81" s="822" t="s">
        <v>2415</v>
      </c>
      <c r="G81" s="822" t="s">
        <v>2416</v>
      </c>
      <c r="H81" s="831">
        <v>22</v>
      </c>
      <c r="I81" s="831">
        <v>0</v>
      </c>
      <c r="J81" s="822"/>
      <c r="K81" s="822">
        <v>0</v>
      </c>
      <c r="L81" s="831">
        <v>53</v>
      </c>
      <c r="M81" s="831">
        <v>0</v>
      </c>
      <c r="N81" s="822"/>
      <c r="O81" s="822">
        <v>0</v>
      </c>
      <c r="P81" s="831">
        <v>65</v>
      </c>
      <c r="Q81" s="831">
        <v>0</v>
      </c>
      <c r="R81" s="827"/>
      <c r="S81" s="832">
        <v>0</v>
      </c>
    </row>
    <row r="82" spans="1:19" ht="14.45" customHeight="1" x14ac:dyDescent="0.2">
      <c r="A82" s="821" t="s">
        <v>2385</v>
      </c>
      <c r="B82" s="822" t="s">
        <v>2386</v>
      </c>
      <c r="C82" s="822" t="s">
        <v>1764</v>
      </c>
      <c r="D82" s="822" t="s">
        <v>1097</v>
      </c>
      <c r="E82" s="822" t="s">
        <v>2400</v>
      </c>
      <c r="F82" s="822" t="s">
        <v>2417</v>
      </c>
      <c r="G82" s="822" t="s">
        <v>2418</v>
      </c>
      <c r="H82" s="831">
        <v>204</v>
      </c>
      <c r="I82" s="831">
        <v>23664</v>
      </c>
      <c r="J82" s="822"/>
      <c r="K82" s="822">
        <v>116</v>
      </c>
      <c r="L82" s="831">
        <v>298</v>
      </c>
      <c r="M82" s="831">
        <v>34866</v>
      </c>
      <c r="N82" s="822"/>
      <c r="O82" s="822">
        <v>117</v>
      </c>
      <c r="P82" s="831">
        <v>258</v>
      </c>
      <c r="Q82" s="831">
        <v>32766</v>
      </c>
      <c r="R82" s="827"/>
      <c r="S82" s="832">
        <v>127</v>
      </c>
    </row>
    <row r="83" spans="1:19" ht="14.45" customHeight="1" x14ac:dyDescent="0.2">
      <c r="A83" s="821" t="s">
        <v>2385</v>
      </c>
      <c r="B83" s="822" t="s">
        <v>2386</v>
      </c>
      <c r="C83" s="822" t="s">
        <v>1764</v>
      </c>
      <c r="D83" s="822" t="s">
        <v>1097</v>
      </c>
      <c r="E83" s="822" t="s">
        <v>2400</v>
      </c>
      <c r="F83" s="822" t="s">
        <v>2421</v>
      </c>
      <c r="G83" s="822" t="s">
        <v>2422</v>
      </c>
      <c r="H83" s="831">
        <v>22</v>
      </c>
      <c r="I83" s="831">
        <v>726</v>
      </c>
      <c r="J83" s="822"/>
      <c r="K83" s="822">
        <v>33</v>
      </c>
      <c r="L83" s="831">
        <v>58</v>
      </c>
      <c r="M83" s="831">
        <v>1914</v>
      </c>
      <c r="N83" s="822"/>
      <c r="O83" s="822">
        <v>33</v>
      </c>
      <c r="P83" s="831">
        <v>76</v>
      </c>
      <c r="Q83" s="831">
        <v>2584</v>
      </c>
      <c r="R83" s="827"/>
      <c r="S83" s="832">
        <v>34</v>
      </c>
    </row>
    <row r="84" spans="1:19" ht="14.45" customHeight="1" x14ac:dyDescent="0.2">
      <c r="A84" s="821" t="s">
        <v>2385</v>
      </c>
      <c r="B84" s="822" t="s">
        <v>2386</v>
      </c>
      <c r="C84" s="822" t="s">
        <v>1764</v>
      </c>
      <c r="D84" s="822" t="s">
        <v>1097</v>
      </c>
      <c r="E84" s="822" t="s">
        <v>2400</v>
      </c>
      <c r="F84" s="822" t="s">
        <v>2423</v>
      </c>
      <c r="G84" s="822" t="s">
        <v>2424</v>
      </c>
      <c r="H84" s="831">
        <v>6</v>
      </c>
      <c r="I84" s="831">
        <v>2148</v>
      </c>
      <c r="J84" s="822"/>
      <c r="K84" s="822">
        <v>358</v>
      </c>
      <c r="L84" s="831"/>
      <c r="M84" s="831"/>
      <c r="N84" s="822"/>
      <c r="O84" s="822"/>
      <c r="P84" s="831"/>
      <c r="Q84" s="831"/>
      <c r="R84" s="827"/>
      <c r="S84" s="832"/>
    </row>
    <row r="85" spans="1:19" ht="14.45" customHeight="1" x14ac:dyDescent="0.2">
      <c r="A85" s="821" t="s">
        <v>2385</v>
      </c>
      <c r="B85" s="822" t="s">
        <v>2386</v>
      </c>
      <c r="C85" s="822" t="s">
        <v>1764</v>
      </c>
      <c r="D85" s="822" t="s">
        <v>1097</v>
      </c>
      <c r="E85" s="822" t="s">
        <v>2400</v>
      </c>
      <c r="F85" s="822" t="s">
        <v>2425</v>
      </c>
      <c r="G85" s="822" t="s">
        <v>2426</v>
      </c>
      <c r="H85" s="831">
        <v>37</v>
      </c>
      <c r="I85" s="831">
        <v>2775</v>
      </c>
      <c r="J85" s="822"/>
      <c r="K85" s="822">
        <v>75</v>
      </c>
      <c r="L85" s="831">
        <v>23</v>
      </c>
      <c r="M85" s="831">
        <v>1748</v>
      </c>
      <c r="N85" s="822"/>
      <c r="O85" s="822">
        <v>76</v>
      </c>
      <c r="P85" s="831">
        <v>37</v>
      </c>
      <c r="Q85" s="831">
        <v>2997</v>
      </c>
      <c r="R85" s="827"/>
      <c r="S85" s="832">
        <v>81</v>
      </c>
    </row>
    <row r="86" spans="1:19" ht="14.45" customHeight="1" x14ac:dyDescent="0.2">
      <c r="A86" s="821" t="s">
        <v>2385</v>
      </c>
      <c r="B86" s="822" t="s">
        <v>2386</v>
      </c>
      <c r="C86" s="822" t="s">
        <v>1764</v>
      </c>
      <c r="D86" s="822" t="s">
        <v>1097</v>
      </c>
      <c r="E86" s="822" t="s">
        <v>2400</v>
      </c>
      <c r="F86" s="822" t="s">
        <v>2431</v>
      </c>
      <c r="G86" s="822" t="s">
        <v>2432</v>
      </c>
      <c r="H86" s="831"/>
      <c r="I86" s="831"/>
      <c r="J86" s="822"/>
      <c r="K86" s="822"/>
      <c r="L86" s="831"/>
      <c r="M86" s="831"/>
      <c r="N86" s="822"/>
      <c r="O86" s="822"/>
      <c r="P86" s="831">
        <v>1</v>
      </c>
      <c r="Q86" s="831">
        <v>83</v>
      </c>
      <c r="R86" s="827"/>
      <c r="S86" s="832">
        <v>83</v>
      </c>
    </row>
    <row r="87" spans="1:19" ht="14.45" customHeight="1" x14ac:dyDescent="0.2">
      <c r="A87" s="821" t="s">
        <v>2385</v>
      </c>
      <c r="B87" s="822" t="s">
        <v>2386</v>
      </c>
      <c r="C87" s="822" t="s">
        <v>1764</v>
      </c>
      <c r="D87" s="822" t="s">
        <v>1097</v>
      </c>
      <c r="E87" s="822" t="s">
        <v>2400</v>
      </c>
      <c r="F87" s="822" t="s">
        <v>2439</v>
      </c>
      <c r="G87" s="822" t="s">
        <v>2440</v>
      </c>
      <c r="H87" s="831"/>
      <c r="I87" s="831"/>
      <c r="J87" s="822"/>
      <c r="K87" s="822"/>
      <c r="L87" s="831">
        <v>1</v>
      </c>
      <c r="M87" s="831">
        <v>114</v>
      </c>
      <c r="N87" s="822"/>
      <c r="O87" s="822">
        <v>114</v>
      </c>
      <c r="P87" s="831">
        <v>8</v>
      </c>
      <c r="Q87" s="831">
        <v>976</v>
      </c>
      <c r="R87" s="827"/>
      <c r="S87" s="832">
        <v>122</v>
      </c>
    </row>
    <row r="88" spans="1:19" ht="14.45" customHeight="1" x14ac:dyDescent="0.2">
      <c r="A88" s="821" t="s">
        <v>2385</v>
      </c>
      <c r="B88" s="822" t="s">
        <v>2386</v>
      </c>
      <c r="C88" s="822" t="s">
        <v>1764</v>
      </c>
      <c r="D88" s="822" t="s">
        <v>1097</v>
      </c>
      <c r="E88" s="822" t="s">
        <v>2400</v>
      </c>
      <c r="F88" s="822" t="s">
        <v>2441</v>
      </c>
      <c r="G88" s="822" t="s">
        <v>2442</v>
      </c>
      <c r="H88" s="831"/>
      <c r="I88" s="831"/>
      <c r="J88" s="822"/>
      <c r="K88" s="822"/>
      <c r="L88" s="831">
        <v>11</v>
      </c>
      <c r="M88" s="831">
        <v>1155</v>
      </c>
      <c r="N88" s="822"/>
      <c r="O88" s="822">
        <v>105</v>
      </c>
      <c r="P88" s="831">
        <v>19</v>
      </c>
      <c r="Q88" s="831">
        <v>2090</v>
      </c>
      <c r="R88" s="827"/>
      <c r="S88" s="832">
        <v>110</v>
      </c>
    </row>
    <row r="89" spans="1:19" ht="14.45" customHeight="1" x14ac:dyDescent="0.2">
      <c r="A89" s="821" t="s">
        <v>2385</v>
      </c>
      <c r="B89" s="822" t="s">
        <v>2386</v>
      </c>
      <c r="C89" s="822" t="s">
        <v>1764</v>
      </c>
      <c r="D89" s="822" t="s">
        <v>1097</v>
      </c>
      <c r="E89" s="822" t="s">
        <v>2400</v>
      </c>
      <c r="F89" s="822" t="s">
        <v>2443</v>
      </c>
      <c r="G89" s="822" t="s">
        <v>2444</v>
      </c>
      <c r="H89" s="831"/>
      <c r="I89" s="831"/>
      <c r="J89" s="822"/>
      <c r="K89" s="822"/>
      <c r="L89" s="831"/>
      <c r="M89" s="831"/>
      <c r="N89" s="822"/>
      <c r="O89" s="822"/>
      <c r="P89" s="831">
        <v>1</v>
      </c>
      <c r="Q89" s="831">
        <v>234</v>
      </c>
      <c r="R89" s="827"/>
      <c r="S89" s="832">
        <v>234</v>
      </c>
    </row>
    <row r="90" spans="1:19" ht="14.45" customHeight="1" x14ac:dyDescent="0.2">
      <c r="A90" s="821" t="s">
        <v>2385</v>
      </c>
      <c r="B90" s="822" t="s">
        <v>2386</v>
      </c>
      <c r="C90" s="822" t="s">
        <v>1764</v>
      </c>
      <c r="D90" s="822" t="s">
        <v>1097</v>
      </c>
      <c r="E90" s="822" t="s">
        <v>2400</v>
      </c>
      <c r="F90" s="822" t="s">
        <v>2445</v>
      </c>
      <c r="G90" s="822" t="s">
        <v>2444</v>
      </c>
      <c r="H90" s="831"/>
      <c r="I90" s="831"/>
      <c r="J90" s="822"/>
      <c r="K90" s="822"/>
      <c r="L90" s="831"/>
      <c r="M90" s="831"/>
      <c r="N90" s="822"/>
      <c r="O90" s="822"/>
      <c r="P90" s="831">
        <v>1</v>
      </c>
      <c r="Q90" s="831">
        <v>117</v>
      </c>
      <c r="R90" s="827"/>
      <c r="S90" s="832">
        <v>117</v>
      </c>
    </row>
    <row r="91" spans="1:19" ht="14.45" customHeight="1" x14ac:dyDescent="0.2">
      <c r="A91" s="821" t="s">
        <v>2385</v>
      </c>
      <c r="B91" s="822" t="s">
        <v>2386</v>
      </c>
      <c r="C91" s="822" t="s">
        <v>1764</v>
      </c>
      <c r="D91" s="822" t="s">
        <v>1097</v>
      </c>
      <c r="E91" s="822" t="s">
        <v>2400</v>
      </c>
      <c r="F91" s="822" t="s">
        <v>2446</v>
      </c>
      <c r="G91" s="822"/>
      <c r="H91" s="831"/>
      <c r="I91" s="831"/>
      <c r="J91" s="822"/>
      <c r="K91" s="822"/>
      <c r="L91" s="831"/>
      <c r="M91" s="831"/>
      <c r="N91" s="822"/>
      <c r="O91" s="822"/>
      <c r="P91" s="831">
        <v>0</v>
      </c>
      <c r="Q91" s="831">
        <v>0</v>
      </c>
      <c r="R91" s="827"/>
      <c r="S91" s="832"/>
    </row>
    <row r="92" spans="1:19" ht="14.45" customHeight="1" x14ac:dyDescent="0.2">
      <c r="A92" s="821" t="s">
        <v>2385</v>
      </c>
      <c r="B92" s="822" t="s">
        <v>2386</v>
      </c>
      <c r="C92" s="822" t="s">
        <v>1764</v>
      </c>
      <c r="D92" s="822" t="s">
        <v>1097</v>
      </c>
      <c r="E92" s="822" t="s">
        <v>2400</v>
      </c>
      <c r="F92" s="822" t="s">
        <v>2447</v>
      </c>
      <c r="G92" s="822" t="s">
        <v>2448</v>
      </c>
      <c r="H92" s="831"/>
      <c r="I92" s="831"/>
      <c r="J92" s="822"/>
      <c r="K92" s="822"/>
      <c r="L92" s="831"/>
      <c r="M92" s="831"/>
      <c r="N92" s="822"/>
      <c r="O92" s="822"/>
      <c r="P92" s="831">
        <v>93</v>
      </c>
      <c r="Q92" s="831">
        <v>82491</v>
      </c>
      <c r="R92" s="827"/>
      <c r="S92" s="832">
        <v>887</v>
      </c>
    </row>
    <row r="93" spans="1:19" ht="14.45" customHeight="1" x14ac:dyDescent="0.2">
      <c r="A93" s="821" t="s">
        <v>2385</v>
      </c>
      <c r="B93" s="822" t="s">
        <v>2386</v>
      </c>
      <c r="C93" s="822" t="s">
        <v>1764</v>
      </c>
      <c r="D93" s="822" t="s">
        <v>1097</v>
      </c>
      <c r="E93" s="822" t="s">
        <v>2400</v>
      </c>
      <c r="F93" s="822" t="s">
        <v>2449</v>
      </c>
      <c r="G93" s="822" t="s">
        <v>2450</v>
      </c>
      <c r="H93" s="831"/>
      <c r="I93" s="831"/>
      <c r="J93" s="822"/>
      <c r="K93" s="822"/>
      <c r="L93" s="831"/>
      <c r="M93" s="831"/>
      <c r="N93" s="822"/>
      <c r="O93" s="822"/>
      <c r="P93" s="831">
        <v>48</v>
      </c>
      <c r="Q93" s="831">
        <v>3024</v>
      </c>
      <c r="R93" s="827"/>
      <c r="S93" s="832">
        <v>63</v>
      </c>
    </row>
    <row r="94" spans="1:19" ht="14.45" customHeight="1" x14ac:dyDescent="0.2">
      <c r="A94" s="821" t="s">
        <v>2385</v>
      </c>
      <c r="B94" s="822" t="s">
        <v>2386</v>
      </c>
      <c r="C94" s="822" t="s">
        <v>1764</v>
      </c>
      <c r="D94" s="822" t="s">
        <v>1097</v>
      </c>
      <c r="E94" s="822" t="s">
        <v>2400</v>
      </c>
      <c r="F94" s="822" t="s">
        <v>2451</v>
      </c>
      <c r="G94" s="822" t="s">
        <v>2452</v>
      </c>
      <c r="H94" s="831"/>
      <c r="I94" s="831"/>
      <c r="J94" s="822"/>
      <c r="K94" s="822"/>
      <c r="L94" s="831"/>
      <c r="M94" s="831"/>
      <c r="N94" s="822"/>
      <c r="O94" s="822"/>
      <c r="P94" s="831">
        <v>96</v>
      </c>
      <c r="Q94" s="831">
        <v>29760</v>
      </c>
      <c r="R94" s="827"/>
      <c r="S94" s="832">
        <v>310</v>
      </c>
    </row>
    <row r="95" spans="1:19" ht="14.45" customHeight="1" x14ac:dyDescent="0.2">
      <c r="A95" s="821" t="s">
        <v>2385</v>
      </c>
      <c r="B95" s="822" t="s">
        <v>2386</v>
      </c>
      <c r="C95" s="822" t="s">
        <v>1764</v>
      </c>
      <c r="D95" s="822" t="s">
        <v>1100</v>
      </c>
      <c r="E95" s="822" t="s">
        <v>2400</v>
      </c>
      <c r="F95" s="822" t="s">
        <v>2401</v>
      </c>
      <c r="G95" s="822" t="s">
        <v>2402</v>
      </c>
      <c r="H95" s="831"/>
      <c r="I95" s="831"/>
      <c r="J95" s="822"/>
      <c r="K95" s="822"/>
      <c r="L95" s="831">
        <v>8</v>
      </c>
      <c r="M95" s="831">
        <v>248</v>
      </c>
      <c r="N95" s="822"/>
      <c r="O95" s="822">
        <v>31</v>
      </c>
      <c r="P95" s="831">
        <v>2</v>
      </c>
      <c r="Q95" s="831">
        <v>64</v>
      </c>
      <c r="R95" s="827"/>
      <c r="S95" s="832">
        <v>32</v>
      </c>
    </row>
    <row r="96" spans="1:19" ht="14.45" customHeight="1" x14ac:dyDescent="0.2">
      <c r="A96" s="821" t="s">
        <v>2385</v>
      </c>
      <c r="B96" s="822" t="s">
        <v>2386</v>
      </c>
      <c r="C96" s="822" t="s">
        <v>1764</v>
      </c>
      <c r="D96" s="822" t="s">
        <v>1100</v>
      </c>
      <c r="E96" s="822" t="s">
        <v>2400</v>
      </c>
      <c r="F96" s="822" t="s">
        <v>2403</v>
      </c>
      <c r="G96" s="822" t="s">
        <v>2404</v>
      </c>
      <c r="H96" s="831">
        <v>2</v>
      </c>
      <c r="I96" s="831">
        <v>134</v>
      </c>
      <c r="J96" s="822"/>
      <c r="K96" s="822">
        <v>67</v>
      </c>
      <c r="L96" s="831">
        <v>11</v>
      </c>
      <c r="M96" s="831">
        <v>748</v>
      </c>
      <c r="N96" s="822"/>
      <c r="O96" s="822">
        <v>68</v>
      </c>
      <c r="P96" s="831">
        <v>3</v>
      </c>
      <c r="Q96" s="831">
        <v>216</v>
      </c>
      <c r="R96" s="827"/>
      <c r="S96" s="832">
        <v>72</v>
      </c>
    </row>
    <row r="97" spans="1:19" ht="14.45" customHeight="1" x14ac:dyDescent="0.2">
      <c r="A97" s="821" t="s">
        <v>2385</v>
      </c>
      <c r="B97" s="822" t="s">
        <v>2386</v>
      </c>
      <c r="C97" s="822" t="s">
        <v>1764</v>
      </c>
      <c r="D97" s="822" t="s">
        <v>1100</v>
      </c>
      <c r="E97" s="822" t="s">
        <v>2400</v>
      </c>
      <c r="F97" s="822" t="s">
        <v>2409</v>
      </c>
      <c r="G97" s="822" t="s">
        <v>2410</v>
      </c>
      <c r="H97" s="831">
        <v>46</v>
      </c>
      <c r="I97" s="831">
        <v>1748</v>
      </c>
      <c r="J97" s="822"/>
      <c r="K97" s="822">
        <v>38</v>
      </c>
      <c r="L97" s="831">
        <v>65</v>
      </c>
      <c r="M97" s="831">
        <v>2470</v>
      </c>
      <c r="N97" s="822"/>
      <c r="O97" s="822">
        <v>38</v>
      </c>
      <c r="P97" s="831">
        <v>20</v>
      </c>
      <c r="Q97" s="831">
        <v>800</v>
      </c>
      <c r="R97" s="827"/>
      <c r="S97" s="832">
        <v>40</v>
      </c>
    </row>
    <row r="98" spans="1:19" ht="14.45" customHeight="1" x14ac:dyDescent="0.2">
      <c r="A98" s="821" t="s">
        <v>2385</v>
      </c>
      <c r="B98" s="822" t="s">
        <v>2386</v>
      </c>
      <c r="C98" s="822" t="s">
        <v>1764</v>
      </c>
      <c r="D98" s="822" t="s">
        <v>1100</v>
      </c>
      <c r="E98" s="822" t="s">
        <v>2400</v>
      </c>
      <c r="F98" s="822" t="s">
        <v>2411</v>
      </c>
      <c r="G98" s="822" t="s">
        <v>2412</v>
      </c>
      <c r="H98" s="831"/>
      <c r="I98" s="831"/>
      <c r="J98" s="822"/>
      <c r="K98" s="822"/>
      <c r="L98" s="831">
        <v>4</v>
      </c>
      <c r="M98" s="831">
        <v>720</v>
      </c>
      <c r="N98" s="822"/>
      <c r="O98" s="822">
        <v>180</v>
      </c>
      <c r="P98" s="831">
        <v>2</v>
      </c>
      <c r="Q98" s="831">
        <v>388</v>
      </c>
      <c r="R98" s="827"/>
      <c r="S98" s="832">
        <v>194</v>
      </c>
    </row>
    <row r="99" spans="1:19" ht="14.45" customHeight="1" x14ac:dyDescent="0.2">
      <c r="A99" s="821" t="s">
        <v>2385</v>
      </c>
      <c r="B99" s="822" t="s">
        <v>2386</v>
      </c>
      <c r="C99" s="822" t="s">
        <v>1764</v>
      </c>
      <c r="D99" s="822" t="s">
        <v>1100</v>
      </c>
      <c r="E99" s="822" t="s">
        <v>2400</v>
      </c>
      <c r="F99" s="822" t="s">
        <v>2413</v>
      </c>
      <c r="G99" s="822" t="s">
        <v>2414</v>
      </c>
      <c r="H99" s="831"/>
      <c r="I99" s="831"/>
      <c r="J99" s="822"/>
      <c r="K99" s="822"/>
      <c r="L99" s="831">
        <v>1</v>
      </c>
      <c r="M99" s="831">
        <v>230</v>
      </c>
      <c r="N99" s="822"/>
      <c r="O99" s="822">
        <v>230</v>
      </c>
      <c r="P99" s="831">
        <v>1</v>
      </c>
      <c r="Q99" s="831">
        <v>243</v>
      </c>
      <c r="R99" s="827"/>
      <c r="S99" s="832">
        <v>243</v>
      </c>
    </row>
    <row r="100" spans="1:19" ht="14.45" customHeight="1" x14ac:dyDescent="0.2">
      <c r="A100" s="821" t="s">
        <v>2385</v>
      </c>
      <c r="B100" s="822" t="s">
        <v>2386</v>
      </c>
      <c r="C100" s="822" t="s">
        <v>1764</v>
      </c>
      <c r="D100" s="822" t="s">
        <v>1100</v>
      </c>
      <c r="E100" s="822" t="s">
        <v>2400</v>
      </c>
      <c r="F100" s="822" t="s">
        <v>2417</v>
      </c>
      <c r="G100" s="822" t="s">
        <v>2418</v>
      </c>
      <c r="H100" s="831"/>
      <c r="I100" s="831"/>
      <c r="J100" s="822"/>
      <c r="K100" s="822"/>
      <c r="L100" s="831">
        <v>40</v>
      </c>
      <c r="M100" s="831">
        <v>4680</v>
      </c>
      <c r="N100" s="822"/>
      <c r="O100" s="822">
        <v>117</v>
      </c>
      <c r="P100" s="831">
        <v>34</v>
      </c>
      <c r="Q100" s="831">
        <v>4318</v>
      </c>
      <c r="R100" s="827"/>
      <c r="S100" s="832">
        <v>127</v>
      </c>
    </row>
    <row r="101" spans="1:19" ht="14.45" customHeight="1" x14ac:dyDescent="0.2">
      <c r="A101" s="821" t="s">
        <v>2385</v>
      </c>
      <c r="B101" s="822" t="s">
        <v>2386</v>
      </c>
      <c r="C101" s="822" t="s">
        <v>1764</v>
      </c>
      <c r="D101" s="822" t="s">
        <v>1100</v>
      </c>
      <c r="E101" s="822" t="s">
        <v>2400</v>
      </c>
      <c r="F101" s="822" t="s">
        <v>2423</v>
      </c>
      <c r="G101" s="822" t="s">
        <v>2424</v>
      </c>
      <c r="H101" s="831">
        <v>15</v>
      </c>
      <c r="I101" s="831">
        <v>5370</v>
      </c>
      <c r="J101" s="822"/>
      <c r="K101" s="822">
        <v>358</v>
      </c>
      <c r="L101" s="831">
        <v>59</v>
      </c>
      <c r="M101" s="831">
        <v>21240</v>
      </c>
      <c r="N101" s="822"/>
      <c r="O101" s="822">
        <v>360</v>
      </c>
      <c r="P101" s="831">
        <v>32</v>
      </c>
      <c r="Q101" s="831">
        <v>12416</v>
      </c>
      <c r="R101" s="827"/>
      <c r="S101" s="832">
        <v>388</v>
      </c>
    </row>
    <row r="102" spans="1:19" ht="14.45" customHeight="1" x14ac:dyDescent="0.2">
      <c r="A102" s="821" t="s">
        <v>2385</v>
      </c>
      <c r="B102" s="822" t="s">
        <v>2386</v>
      </c>
      <c r="C102" s="822" t="s">
        <v>1764</v>
      </c>
      <c r="D102" s="822" t="s">
        <v>1100</v>
      </c>
      <c r="E102" s="822" t="s">
        <v>2400</v>
      </c>
      <c r="F102" s="822" t="s">
        <v>2427</v>
      </c>
      <c r="G102" s="822" t="s">
        <v>2428</v>
      </c>
      <c r="H102" s="831">
        <v>3</v>
      </c>
      <c r="I102" s="831">
        <v>2121</v>
      </c>
      <c r="J102" s="822"/>
      <c r="K102" s="822">
        <v>707</v>
      </c>
      <c r="L102" s="831">
        <v>9</v>
      </c>
      <c r="M102" s="831">
        <v>6399</v>
      </c>
      <c r="N102" s="822"/>
      <c r="O102" s="822">
        <v>711</v>
      </c>
      <c r="P102" s="831"/>
      <c r="Q102" s="831"/>
      <c r="R102" s="827"/>
      <c r="S102" s="832"/>
    </row>
    <row r="103" spans="1:19" ht="14.45" customHeight="1" x14ac:dyDescent="0.2">
      <c r="A103" s="821" t="s">
        <v>2385</v>
      </c>
      <c r="B103" s="822" t="s">
        <v>2386</v>
      </c>
      <c r="C103" s="822" t="s">
        <v>1764</v>
      </c>
      <c r="D103" s="822" t="s">
        <v>1100</v>
      </c>
      <c r="E103" s="822" t="s">
        <v>2400</v>
      </c>
      <c r="F103" s="822" t="s">
        <v>2435</v>
      </c>
      <c r="G103" s="822" t="s">
        <v>2436</v>
      </c>
      <c r="H103" s="831"/>
      <c r="I103" s="831"/>
      <c r="J103" s="822"/>
      <c r="K103" s="822"/>
      <c r="L103" s="831">
        <v>1</v>
      </c>
      <c r="M103" s="831">
        <v>62</v>
      </c>
      <c r="N103" s="822"/>
      <c r="O103" s="822">
        <v>62</v>
      </c>
      <c r="P103" s="831"/>
      <c r="Q103" s="831"/>
      <c r="R103" s="827"/>
      <c r="S103" s="832"/>
    </row>
    <row r="104" spans="1:19" ht="14.45" customHeight="1" x14ac:dyDescent="0.2">
      <c r="A104" s="821" t="s">
        <v>2385</v>
      </c>
      <c r="B104" s="822" t="s">
        <v>2386</v>
      </c>
      <c r="C104" s="822" t="s">
        <v>1764</v>
      </c>
      <c r="D104" s="822" t="s">
        <v>1100</v>
      </c>
      <c r="E104" s="822" t="s">
        <v>2400</v>
      </c>
      <c r="F104" s="822" t="s">
        <v>2441</v>
      </c>
      <c r="G104" s="822" t="s">
        <v>2442</v>
      </c>
      <c r="H104" s="831"/>
      <c r="I104" s="831"/>
      <c r="J104" s="822"/>
      <c r="K104" s="822"/>
      <c r="L104" s="831">
        <v>4</v>
      </c>
      <c r="M104" s="831">
        <v>420</v>
      </c>
      <c r="N104" s="822"/>
      <c r="O104" s="822">
        <v>105</v>
      </c>
      <c r="P104" s="831">
        <v>1</v>
      </c>
      <c r="Q104" s="831">
        <v>110</v>
      </c>
      <c r="R104" s="827"/>
      <c r="S104" s="832">
        <v>110</v>
      </c>
    </row>
    <row r="105" spans="1:19" ht="14.45" customHeight="1" x14ac:dyDescent="0.2">
      <c r="A105" s="821" t="s">
        <v>2385</v>
      </c>
      <c r="B105" s="822" t="s">
        <v>2386</v>
      </c>
      <c r="C105" s="822" t="s">
        <v>1764</v>
      </c>
      <c r="D105" s="822" t="s">
        <v>1100</v>
      </c>
      <c r="E105" s="822" t="s">
        <v>2400</v>
      </c>
      <c r="F105" s="822" t="s">
        <v>2447</v>
      </c>
      <c r="G105" s="822" t="s">
        <v>2448</v>
      </c>
      <c r="H105" s="831"/>
      <c r="I105" s="831"/>
      <c r="J105" s="822"/>
      <c r="K105" s="822"/>
      <c r="L105" s="831"/>
      <c r="M105" s="831"/>
      <c r="N105" s="822"/>
      <c r="O105" s="822"/>
      <c r="P105" s="831">
        <v>1</v>
      </c>
      <c r="Q105" s="831">
        <v>887</v>
      </c>
      <c r="R105" s="827"/>
      <c r="S105" s="832">
        <v>887</v>
      </c>
    </row>
    <row r="106" spans="1:19" ht="14.45" customHeight="1" x14ac:dyDescent="0.2">
      <c r="A106" s="821" t="s">
        <v>2385</v>
      </c>
      <c r="B106" s="822" t="s">
        <v>2386</v>
      </c>
      <c r="C106" s="822" t="s">
        <v>1764</v>
      </c>
      <c r="D106" s="822" t="s">
        <v>1100</v>
      </c>
      <c r="E106" s="822" t="s">
        <v>2400</v>
      </c>
      <c r="F106" s="822" t="s">
        <v>2449</v>
      </c>
      <c r="G106" s="822" t="s">
        <v>2450</v>
      </c>
      <c r="H106" s="831"/>
      <c r="I106" s="831"/>
      <c r="J106" s="822"/>
      <c r="K106" s="822"/>
      <c r="L106" s="831"/>
      <c r="M106" s="831"/>
      <c r="N106" s="822"/>
      <c r="O106" s="822"/>
      <c r="P106" s="831">
        <v>2</v>
      </c>
      <c r="Q106" s="831">
        <v>126</v>
      </c>
      <c r="R106" s="827"/>
      <c r="S106" s="832">
        <v>63</v>
      </c>
    </row>
    <row r="107" spans="1:19" ht="14.45" customHeight="1" x14ac:dyDescent="0.2">
      <c r="A107" s="821" t="s">
        <v>2385</v>
      </c>
      <c r="B107" s="822" t="s">
        <v>2386</v>
      </c>
      <c r="C107" s="822" t="s">
        <v>1764</v>
      </c>
      <c r="D107" s="822" t="s">
        <v>1101</v>
      </c>
      <c r="E107" s="822" t="s">
        <v>2400</v>
      </c>
      <c r="F107" s="822" t="s">
        <v>2401</v>
      </c>
      <c r="G107" s="822" t="s">
        <v>2402</v>
      </c>
      <c r="H107" s="831">
        <v>2</v>
      </c>
      <c r="I107" s="831">
        <v>62</v>
      </c>
      <c r="J107" s="822"/>
      <c r="K107" s="822">
        <v>31</v>
      </c>
      <c r="L107" s="831"/>
      <c r="M107" s="831"/>
      <c r="N107" s="822"/>
      <c r="O107" s="822"/>
      <c r="P107" s="831"/>
      <c r="Q107" s="831"/>
      <c r="R107" s="827"/>
      <c r="S107" s="832"/>
    </row>
    <row r="108" spans="1:19" ht="14.45" customHeight="1" x14ac:dyDescent="0.2">
      <c r="A108" s="821" t="s">
        <v>2385</v>
      </c>
      <c r="B108" s="822" t="s">
        <v>2386</v>
      </c>
      <c r="C108" s="822" t="s">
        <v>1764</v>
      </c>
      <c r="D108" s="822" t="s">
        <v>1101</v>
      </c>
      <c r="E108" s="822" t="s">
        <v>2400</v>
      </c>
      <c r="F108" s="822" t="s">
        <v>2403</v>
      </c>
      <c r="G108" s="822" t="s">
        <v>2404</v>
      </c>
      <c r="H108" s="831">
        <v>6</v>
      </c>
      <c r="I108" s="831">
        <v>402</v>
      </c>
      <c r="J108" s="822"/>
      <c r="K108" s="822">
        <v>67</v>
      </c>
      <c r="L108" s="831"/>
      <c r="M108" s="831"/>
      <c r="N108" s="822"/>
      <c r="O108" s="822"/>
      <c r="P108" s="831"/>
      <c r="Q108" s="831"/>
      <c r="R108" s="827"/>
      <c r="S108" s="832"/>
    </row>
    <row r="109" spans="1:19" ht="14.45" customHeight="1" x14ac:dyDescent="0.2">
      <c r="A109" s="821" t="s">
        <v>2385</v>
      </c>
      <c r="B109" s="822" t="s">
        <v>2386</v>
      </c>
      <c r="C109" s="822" t="s">
        <v>1764</v>
      </c>
      <c r="D109" s="822" t="s">
        <v>1101</v>
      </c>
      <c r="E109" s="822" t="s">
        <v>2400</v>
      </c>
      <c r="F109" s="822" t="s">
        <v>2409</v>
      </c>
      <c r="G109" s="822" t="s">
        <v>2410</v>
      </c>
      <c r="H109" s="831">
        <v>67</v>
      </c>
      <c r="I109" s="831">
        <v>2546</v>
      </c>
      <c r="J109" s="822"/>
      <c r="K109" s="822">
        <v>38</v>
      </c>
      <c r="L109" s="831"/>
      <c r="M109" s="831"/>
      <c r="N109" s="822"/>
      <c r="O109" s="822"/>
      <c r="P109" s="831"/>
      <c r="Q109" s="831"/>
      <c r="R109" s="827"/>
      <c r="S109" s="832"/>
    </row>
    <row r="110" spans="1:19" ht="14.45" customHeight="1" x14ac:dyDescent="0.2">
      <c r="A110" s="821" t="s">
        <v>2385</v>
      </c>
      <c r="B110" s="822" t="s">
        <v>2386</v>
      </c>
      <c r="C110" s="822" t="s">
        <v>1764</v>
      </c>
      <c r="D110" s="822" t="s">
        <v>1101</v>
      </c>
      <c r="E110" s="822" t="s">
        <v>2400</v>
      </c>
      <c r="F110" s="822" t="s">
        <v>2417</v>
      </c>
      <c r="G110" s="822" t="s">
        <v>2418</v>
      </c>
      <c r="H110" s="831">
        <v>1</v>
      </c>
      <c r="I110" s="831">
        <v>116</v>
      </c>
      <c r="J110" s="822"/>
      <c r="K110" s="822">
        <v>116</v>
      </c>
      <c r="L110" s="831"/>
      <c r="M110" s="831"/>
      <c r="N110" s="822"/>
      <c r="O110" s="822"/>
      <c r="P110" s="831"/>
      <c r="Q110" s="831"/>
      <c r="R110" s="827"/>
      <c r="S110" s="832"/>
    </row>
    <row r="111" spans="1:19" ht="14.45" customHeight="1" x14ac:dyDescent="0.2">
      <c r="A111" s="821" t="s">
        <v>2385</v>
      </c>
      <c r="B111" s="822" t="s">
        <v>2386</v>
      </c>
      <c r="C111" s="822" t="s">
        <v>1764</v>
      </c>
      <c r="D111" s="822" t="s">
        <v>1101</v>
      </c>
      <c r="E111" s="822" t="s">
        <v>2400</v>
      </c>
      <c r="F111" s="822" t="s">
        <v>2423</v>
      </c>
      <c r="G111" s="822" t="s">
        <v>2424</v>
      </c>
      <c r="H111" s="831">
        <v>8</v>
      </c>
      <c r="I111" s="831">
        <v>2864</v>
      </c>
      <c r="J111" s="822"/>
      <c r="K111" s="822">
        <v>358</v>
      </c>
      <c r="L111" s="831"/>
      <c r="M111" s="831"/>
      <c r="N111" s="822"/>
      <c r="O111" s="822"/>
      <c r="P111" s="831"/>
      <c r="Q111" s="831"/>
      <c r="R111" s="827"/>
      <c r="S111" s="832"/>
    </row>
    <row r="112" spans="1:19" ht="14.45" customHeight="1" x14ac:dyDescent="0.2">
      <c r="A112" s="821" t="s">
        <v>2385</v>
      </c>
      <c r="B112" s="822" t="s">
        <v>2386</v>
      </c>
      <c r="C112" s="822" t="s">
        <v>1764</v>
      </c>
      <c r="D112" s="822" t="s">
        <v>1101</v>
      </c>
      <c r="E112" s="822" t="s">
        <v>2400</v>
      </c>
      <c r="F112" s="822" t="s">
        <v>2427</v>
      </c>
      <c r="G112" s="822" t="s">
        <v>2428</v>
      </c>
      <c r="H112" s="831">
        <v>11</v>
      </c>
      <c r="I112" s="831">
        <v>7777</v>
      </c>
      <c r="J112" s="822"/>
      <c r="K112" s="822">
        <v>707</v>
      </c>
      <c r="L112" s="831"/>
      <c r="M112" s="831"/>
      <c r="N112" s="822"/>
      <c r="O112" s="822"/>
      <c r="P112" s="831"/>
      <c r="Q112" s="831"/>
      <c r="R112" s="827"/>
      <c r="S112" s="832"/>
    </row>
    <row r="113" spans="1:19" ht="14.45" customHeight="1" x14ac:dyDescent="0.2">
      <c r="A113" s="821" t="s">
        <v>2385</v>
      </c>
      <c r="B113" s="822" t="s">
        <v>2386</v>
      </c>
      <c r="C113" s="822" t="s">
        <v>1764</v>
      </c>
      <c r="D113" s="822" t="s">
        <v>1102</v>
      </c>
      <c r="E113" s="822" t="s">
        <v>2388</v>
      </c>
      <c r="F113" s="822" t="s">
        <v>2392</v>
      </c>
      <c r="G113" s="822" t="s">
        <v>2393</v>
      </c>
      <c r="H113" s="831"/>
      <c r="I113" s="831"/>
      <c r="J113" s="822"/>
      <c r="K113" s="822"/>
      <c r="L113" s="831"/>
      <c r="M113" s="831"/>
      <c r="N113" s="822"/>
      <c r="O113" s="822"/>
      <c r="P113" s="831">
        <v>0.1</v>
      </c>
      <c r="Q113" s="831">
        <v>5.88</v>
      </c>
      <c r="R113" s="827"/>
      <c r="S113" s="832">
        <v>58.8</v>
      </c>
    </row>
    <row r="114" spans="1:19" ht="14.45" customHeight="1" x14ac:dyDescent="0.2">
      <c r="A114" s="821" t="s">
        <v>2385</v>
      </c>
      <c r="B114" s="822" t="s">
        <v>2386</v>
      </c>
      <c r="C114" s="822" t="s">
        <v>1764</v>
      </c>
      <c r="D114" s="822" t="s">
        <v>1102</v>
      </c>
      <c r="E114" s="822" t="s">
        <v>2388</v>
      </c>
      <c r="F114" s="822" t="s">
        <v>2389</v>
      </c>
      <c r="G114" s="822" t="s">
        <v>2394</v>
      </c>
      <c r="H114" s="831">
        <v>29</v>
      </c>
      <c r="I114" s="831">
        <v>595185.1</v>
      </c>
      <c r="J114" s="822"/>
      <c r="K114" s="822">
        <v>20523.624137931034</v>
      </c>
      <c r="L114" s="831">
        <v>9</v>
      </c>
      <c r="M114" s="831">
        <v>188046</v>
      </c>
      <c r="N114" s="822"/>
      <c r="O114" s="822">
        <v>20894</v>
      </c>
      <c r="P114" s="831">
        <v>1</v>
      </c>
      <c r="Q114" s="831">
        <v>20894</v>
      </c>
      <c r="R114" s="827"/>
      <c r="S114" s="832">
        <v>20894</v>
      </c>
    </row>
    <row r="115" spans="1:19" ht="14.45" customHeight="1" x14ac:dyDescent="0.2">
      <c r="A115" s="821" t="s">
        <v>2385</v>
      </c>
      <c r="B115" s="822" t="s">
        <v>2386</v>
      </c>
      <c r="C115" s="822" t="s">
        <v>1764</v>
      </c>
      <c r="D115" s="822" t="s">
        <v>1102</v>
      </c>
      <c r="E115" s="822" t="s">
        <v>2388</v>
      </c>
      <c r="F115" s="822" t="s">
        <v>2391</v>
      </c>
      <c r="G115" s="822" t="s">
        <v>2394</v>
      </c>
      <c r="H115" s="831">
        <v>17</v>
      </c>
      <c r="I115" s="831">
        <v>174896.62</v>
      </c>
      <c r="J115" s="822"/>
      <c r="K115" s="822">
        <v>10288.036470588235</v>
      </c>
      <c r="L115" s="831">
        <v>5</v>
      </c>
      <c r="M115" s="831">
        <v>52235</v>
      </c>
      <c r="N115" s="822"/>
      <c r="O115" s="822">
        <v>10447</v>
      </c>
      <c r="P115" s="831">
        <v>1</v>
      </c>
      <c r="Q115" s="831">
        <v>10447</v>
      </c>
      <c r="R115" s="827"/>
      <c r="S115" s="832">
        <v>10447</v>
      </c>
    </row>
    <row r="116" spans="1:19" ht="14.45" customHeight="1" x14ac:dyDescent="0.2">
      <c r="A116" s="821" t="s">
        <v>2385</v>
      </c>
      <c r="B116" s="822" t="s">
        <v>2386</v>
      </c>
      <c r="C116" s="822" t="s">
        <v>1764</v>
      </c>
      <c r="D116" s="822" t="s">
        <v>1102</v>
      </c>
      <c r="E116" s="822" t="s">
        <v>2400</v>
      </c>
      <c r="F116" s="822" t="s">
        <v>2401</v>
      </c>
      <c r="G116" s="822" t="s">
        <v>2402</v>
      </c>
      <c r="H116" s="831"/>
      <c r="I116" s="831"/>
      <c r="J116" s="822"/>
      <c r="K116" s="822"/>
      <c r="L116" s="831">
        <v>2</v>
      </c>
      <c r="M116" s="831">
        <v>62</v>
      </c>
      <c r="N116" s="822"/>
      <c r="O116" s="822">
        <v>31</v>
      </c>
      <c r="P116" s="831"/>
      <c r="Q116" s="831"/>
      <c r="R116" s="827"/>
      <c r="S116" s="832"/>
    </row>
    <row r="117" spans="1:19" ht="14.45" customHeight="1" x14ac:dyDescent="0.2">
      <c r="A117" s="821" t="s">
        <v>2385</v>
      </c>
      <c r="B117" s="822" t="s">
        <v>2386</v>
      </c>
      <c r="C117" s="822" t="s">
        <v>1764</v>
      </c>
      <c r="D117" s="822" t="s">
        <v>1102</v>
      </c>
      <c r="E117" s="822" t="s">
        <v>2400</v>
      </c>
      <c r="F117" s="822" t="s">
        <v>2403</v>
      </c>
      <c r="G117" s="822" t="s">
        <v>2404</v>
      </c>
      <c r="H117" s="831">
        <v>14</v>
      </c>
      <c r="I117" s="831">
        <v>938</v>
      </c>
      <c r="J117" s="822"/>
      <c r="K117" s="822">
        <v>67</v>
      </c>
      <c r="L117" s="831">
        <v>13</v>
      </c>
      <c r="M117" s="831">
        <v>884</v>
      </c>
      <c r="N117" s="822"/>
      <c r="O117" s="822">
        <v>68</v>
      </c>
      <c r="P117" s="831">
        <v>10</v>
      </c>
      <c r="Q117" s="831">
        <v>720</v>
      </c>
      <c r="R117" s="827"/>
      <c r="S117" s="832">
        <v>72</v>
      </c>
    </row>
    <row r="118" spans="1:19" ht="14.45" customHeight="1" x14ac:dyDescent="0.2">
      <c r="A118" s="821" t="s">
        <v>2385</v>
      </c>
      <c r="B118" s="822" t="s">
        <v>2386</v>
      </c>
      <c r="C118" s="822" t="s">
        <v>1764</v>
      </c>
      <c r="D118" s="822" t="s">
        <v>1102</v>
      </c>
      <c r="E118" s="822" t="s">
        <v>2400</v>
      </c>
      <c r="F118" s="822" t="s">
        <v>2409</v>
      </c>
      <c r="G118" s="822" t="s">
        <v>2410</v>
      </c>
      <c r="H118" s="831">
        <v>58</v>
      </c>
      <c r="I118" s="831">
        <v>2204</v>
      </c>
      <c r="J118" s="822"/>
      <c r="K118" s="822">
        <v>38</v>
      </c>
      <c r="L118" s="831">
        <v>35</v>
      </c>
      <c r="M118" s="831">
        <v>1330</v>
      </c>
      <c r="N118" s="822"/>
      <c r="O118" s="822">
        <v>38</v>
      </c>
      <c r="P118" s="831">
        <v>11</v>
      </c>
      <c r="Q118" s="831">
        <v>440</v>
      </c>
      <c r="R118" s="827"/>
      <c r="S118" s="832">
        <v>40</v>
      </c>
    </row>
    <row r="119" spans="1:19" ht="14.45" customHeight="1" x14ac:dyDescent="0.2">
      <c r="A119" s="821" t="s">
        <v>2385</v>
      </c>
      <c r="B119" s="822" t="s">
        <v>2386</v>
      </c>
      <c r="C119" s="822" t="s">
        <v>1764</v>
      </c>
      <c r="D119" s="822" t="s">
        <v>1102</v>
      </c>
      <c r="E119" s="822" t="s">
        <v>2400</v>
      </c>
      <c r="F119" s="822" t="s">
        <v>2411</v>
      </c>
      <c r="G119" s="822" t="s">
        <v>2412</v>
      </c>
      <c r="H119" s="831">
        <v>193</v>
      </c>
      <c r="I119" s="831">
        <v>34547</v>
      </c>
      <c r="J119" s="822"/>
      <c r="K119" s="822">
        <v>179</v>
      </c>
      <c r="L119" s="831">
        <v>197</v>
      </c>
      <c r="M119" s="831">
        <v>35460</v>
      </c>
      <c r="N119" s="822"/>
      <c r="O119" s="822">
        <v>180</v>
      </c>
      <c r="P119" s="831">
        <v>133</v>
      </c>
      <c r="Q119" s="831">
        <v>25802</v>
      </c>
      <c r="R119" s="827"/>
      <c r="S119" s="832">
        <v>194</v>
      </c>
    </row>
    <row r="120" spans="1:19" ht="14.45" customHeight="1" x14ac:dyDescent="0.2">
      <c r="A120" s="821" t="s">
        <v>2385</v>
      </c>
      <c r="B120" s="822" t="s">
        <v>2386</v>
      </c>
      <c r="C120" s="822" t="s">
        <v>1764</v>
      </c>
      <c r="D120" s="822" t="s">
        <v>1102</v>
      </c>
      <c r="E120" s="822" t="s">
        <v>2400</v>
      </c>
      <c r="F120" s="822" t="s">
        <v>2415</v>
      </c>
      <c r="G120" s="822" t="s">
        <v>2416</v>
      </c>
      <c r="H120" s="831">
        <v>35</v>
      </c>
      <c r="I120" s="831">
        <v>0</v>
      </c>
      <c r="J120" s="822"/>
      <c r="K120" s="822">
        <v>0</v>
      </c>
      <c r="L120" s="831">
        <v>10</v>
      </c>
      <c r="M120" s="831">
        <v>0</v>
      </c>
      <c r="N120" s="822"/>
      <c r="O120" s="822">
        <v>0</v>
      </c>
      <c r="P120" s="831">
        <v>2</v>
      </c>
      <c r="Q120" s="831">
        <v>0</v>
      </c>
      <c r="R120" s="827"/>
      <c r="S120" s="832">
        <v>0</v>
      </c>
    </row>
    <row r="121" spans="1:19" ht="14.45" customHeight="1" x14ac:dyDescent="0.2">
      <c r="A121" s="821" t="s">
        <v>2385</v>
      </c>
      <c r="B121" s="822" t="s">
        <v>2386</v>
      </c>
      <c r="C121" s="822" t="s">
        <v>1764</v>
      </c>
      <c r="D121" s="822" t="s">
        <v>1102</v>
      </c>
      <c r="E121" s="822" t="s">
        <v>2400</v>
      </c>
      <c r="F121" s="822" t="s">
        <v>2417</v>
      </c>
      <c r="G121" s="822" t="s">
        <v>2418</v>
      </c>
      <c r="H121" s="831">
        <v>195</v>
      </c>
      <c r="I121" s="831">
        <v>22620</v>
      </c>
      <c r="J121" s="822"/>
      <c r="K121" s="822">
        <v>116</v>
      </c>
      <c r="L121" s="831">
        <v>192</v>
      </c>
      <c r="M121" s="831">
        <v>22464</v>
      </c>
      <c r="N121" s="822"/>
      <c r="O121" s="822">
        <v>117</v>
      </c>
      <c r="P121" s="831">
        <v>140</v>
      </c>
      <c r="Q121" s="831">
        <v>17780</v>
      </c>
      <c r="R121" s="827"/>
      <c r="S121" s="832">
        <v>127</v>
      </c>
    </row>
    <row r="122" spans="1:19" ht="14.45" customHeight="1" x14ac:dyDescent="0.2">
      <c r="A122" s="821" t="s">
        <v>2385</v>
      </c>
      <c r="B122" s="822" t="s">
        <v>2386</v>
      </c>
      <c r="C122" s="822" t="s">
        <v>1764</v>
      </c>
      <c r="D122" s="822" t="s">
        <v>1102</v>
      </c>
      <c r="E122" s="822" t="s">
        <v>2400</v>
      </c>
      <c r="F122" s="822" t="s">
        <v>2421</v>
      </c>
      <c r="G122" s="822" t="s">
        <v>2422</v>
      </c>
      <c r="H122" s="831">
        <v>35</v>
      </c>
      <c r="I122" s="831">
        <v>1155</v>
      </c>
      <c r="J122" s="822"/>
      <c r="K122" s="822">
        <v>33</v>
      </c>
      <c r="L122" s="831">
        <v>10</v>
      </c>
      <c r="M122" s="831">
        <v>330</v>
      </c>
      <c r="N122" s="822"/>
      <c r="O122" s="822">
        <v>33</v>
      </c>
      <c r="P122" s="831">
        <v>3</v>
      </c>
      <c r="Q122" s="831">
        <v>102</v>
      </c>
      <c r="R122" s="827"/>
      <c r="S122" s="832">
        <v>34</v>
      </c>
    </row>
    <row r="123" spans="1:19" ht="14.45" customHeight="1" x14ac:dyDescent="0.2">
      <c r="A123" s="821" t="s">
        <v>2385</v>
      </c>
      <c r="B123" s="822" t="s">
        <v>2386</v>
      </c>
      <c r="C123" s="822" t="s">
        <v>1764</v>
      </c>
      <c r="D123" s="822" t="s">
        <v>1102</v>
      </c>
      <c r="E123" s="822" t="s">
        <v>2400</v>
      </c>
      <c r="F123" s="822" t="s">
        <v>2423</v>
      </c>
      <c r="G123" s="822" t="s">
        <v>2424</v>
      </c>
      <c r="H123" s="831"/>
      <c r="I123" s="831"/>
      <c r="J123" s="822"/>
      <c r="K123" s="822"/>
      <c r="L123" s="831">
        <v>1</v>
      </c>
      <c r="M123" s="831">
        <v>360</v>
      </c>
      <c r="N123" s="822"/>
      <c r="O123" s="822">
        <v>360</v>
      </c>
      <c r="P123" s="831"/>
      <c r="Q123" s="831"/>
      <c r="R123" s="827"/>
      <c r="S123" s="832"/>
    </row>
    <row r="124" spans="1:19" ht="14.45" customHeight="1" x14ac:dyDescent="0.2">
      <c r="A124" s="821" t="s">
        <v>2385</v>
      </c>
      <c r="B124" s="822" t="s">
        <v>2386</v>
      </c>
      <c r="C124" s="822" t="s">
        <v>1764</v>
      </c>
      <c r="D124" s="822" t="s">
        <v>1102</v>
      </c>
      <c r="E124" s="822" t="s">
        <v>2400</v>
      </c>
      <c r="F124" s="822" t="s">
        <v>2425</v>
      </c>
      <c r="G124" s="822" t="s">
        <v>2426</v>
      </c>
      <c r="H124" s="831">
        <v>22</v>
      </c>
      <c r="I124" s="831">
        <v>1650</v>
      </c>
      <c r="J124" s="822"/>
      <c r="K124" s="822">
        <v>75</v>
      </c>
      <c r="L124" s="831">
        <v>32</v>
      </c>
      <c r="M124" s="831">
        <v>2432</v>
      </c>
      <c r="N124" s="822"/>
      <c r="O124" s="822">
        <v>76</v>
      </c>
      <c r="P124" s="831">
        <v>16</v>
      </c>
      <c r="Q124" s="831">
        <v>1296</v>
      </c>
      <c r="R124" s="827"/>
      <c r="S124" s="832">
        <v>81</v>
      </c>
    </row>
    <row r="125" spans="1:19" ht="14.45" customHeight="1" x14ac:dyDescent="0.2">
      <c r="A125" s="821" t="s">
        <v>2385</v>
      </c>
      <c r="B125" s="822" t="s">
        <v>2386</v>
      </c>
      <c r="C125" s="822" t="s">
        <v>1764</v>
      </c>
      <c r="D125" s="822" t="s">
        <v>1102</v>
      </c>
      <c r="E125" s="822" t="s">
        <v>2400</v>
      </c>
      <c r="F125" s="822" t="s">
        <v>2441</v>
      </c>
      <c r="G125" s="822" t="s">
        <v>2442</v>
      </c>
      <c r="H125" s="831"/>
      <c r="I125" s="831"/>
      <c r="J125" s="822"/>
      <c r="K125" s="822"/>
      <c r="L125" s="831">
        <v>5</v>
      </c>
      <c r="M125" s="831">
        <v>525</v>
      </c>
      <c r="N125" s="822"/>
      <c r="O125" s="822">
        <v>105</v>
      </c>
      <c r="P125" s="831"/>
      <c r="Q125" s="831"/>
      <c r="R125" s="827"/>
      <c r="S125" s="832"/>
    </row>
    <row r="126" spans="1:19" ht="14.45" customHeight="1" x14ac:dyDescent="0.2">
      <c r="A126" s="821" t="s">
        <v>2385</v>
      </c>
      <c r="B126" s="822" t="s">
        <v>2386</v>
      </c>
      <c r="C126" s="822" t="s">
        <v>1764</v>
      </c>
      <c r="D126" s="822" t="s">
        <v>1102</v>
      </c>
      <c r="E126" s="822" t="s">
        <v>2400</v>
      </c>
      <c r="F126" s="822" t="s">
        <v>2447</v>
      </c>
      <c r="G126" s="822" t="s">
        <v>2448</v>
      </c>
      <c r="H126" s="831"/>
      <c r="I126" s="831"/>
      <c r="J126" s="822"/>
      <c r="K126" s="822"/>
      <c r="L126" s="831"/>
      <c r="M126" s="831"/>
      <c r="N126" s="822"/>
      <c r="O126" s="822"/>
      <c r="P126" s="831">
        <v>39</v>
      </c>
      <c r="Q126" s="831">
        <v>34593</v>
      </c>
      <c r="R126" s="827"/>
      <c r="S126" s="832">
        <v>887</v>
      </c>
    </row>
    <row r="127" spans="1:19" ht="14.45" customHeight="1" x14ac:dyDescent="0.2">
      <c r="A127" s="821" t="s">
        <v>2385</v>
      </c>
      <c r="B127" s="822" t="s">
        <v>2386</v>
      </c>
      <c r="C127" s="822" t="s">
        <v>1764</v>
      </c>
      <c r="D127" s="822" t="s">
        <v>1102</v>
      </c>
      <c r="E127" s="822" t="s">
        <v>2400</v>
      </c>
      <c r="F127" s="822" t="s">
        <v>2451</v>
      </c>
      <c r="G127" s="822" t="s">
        <v>2452</v>
      </c>
      <c r="H127" s="831"/>
      <c r="I127" s="831"/>
      <c r="J127" s="822"/>
      <c r="K127" s="822"/>
      <c r="L127" s="831"/>
      <c r="M127" s="831"/>
      <c r="N127" s="822"/>
      <c r="O127" s="822"/>
      <c r="P127" s="831">
        <v>14</v>
      </c>
      <c r="Q127" s="831">
        <v>4340</v>
      </c>
      <c r="R127" s="827"/>
      <c r="S127" s="832">
        <v>310</v>
      </c>
    </row>
    <row r="128" spans="1:19" ht="14.45" customHeight="1" x14ac:dyDescent="0.2">
      <c r="A128" s="821" t="s">
        <v>2385</v>
      </c>
      <c r="B128" s="822" t="s">
        <v>2386</v>
      </c>
      <c r="C128" s="822" t="s">
        <v>1764</v>
      </c>
      <c r="D128" s="822" t="s">
        <v>1096</v>
      </c>
      <c r="E128" s="822" t="s">
        <v>2400</v>
      </c>
      <c r="F128" s="822" t="s">
        <v>2401</v>
      </c>
      <c r="G128" s="822" t="s">
        <v>2402</v>
      </c>
      <c r="H128" s="831">
        <v>2</v>
      </c>
      <c r="I128" s="831">
        <v>62</v>
      </c>
      <c r="J128" s="822"/>
      <c r="K128" s="822">
        <v>31</v>
      </c>
      <c r="L128" s="831"/>
      <c r="M128" s="831"/>
      <c r="N128" s="822"/>
      <c r="O128" s="822"/>
      <c r="P128" s="831"/>
      <c r="Q128" s="831"/>
      <c r="R128" s="827"/>
      <c r="S128" s="832"/>
    </row>
    <row r="129" spans="1:19" ht="14.45" customHeight="1" x14ac:dyDescent="0.2">
      <c r="A129" s="821" t="s">
        <v>2385</v>
      </c>
      <c r="B129" s="822" t="s">
        <v>2386</v>
      </c>
      <c r="C129" s="822" t="s">
        <v>1764</v>
      </c>
      <c r="D129" s="822" t="s">
        <v>1096</v>
      </c>
      <c r="E129" s="822" t="s">
        <v>2400</v>
      </c>
      <c r="F129" s="822" t="s">
        <v>2403</v>
      </c>
      <c r="G129" s="822" t="s">
        <v>2404</v>
      </c>
      <c r="H129" s="831">
        <v>7</v>
      </c>
      <c r="I129" s="831">
        <v>469</v>
      </c>
      <c r="J129" s="822"/>
      <c r="K129" s="822">
        <v>67</v>
      </c>
      <c r="L129" s="831">
        <v>5</v>
      </c>
      <c r="M129" s="831">
        <v>340</v>
      </c>
      <c r="N129" s="822"/>
      <c r="O129" s="822">
        <v>68</v>
      </c>
      <c r="P129" s="831">
        <v>8</v>
      </c>
      <c r="Q129" s="831">
        <v>576</v>
      </c>
      <c r="R129" s="827"/>
      <c r="S129" s="832">
        <v>72</v>
      </c>
    </row>
    <row r="130" spans="1:19" ht="14.45" customHeight="1" x14ac:dyDescent="0.2">
      <c r="A130" s="821" t="s">
        <v>2385</v>
      </c>
      <c r="B130" s="822" t="s">
        <v>2386</v>
      </c>
      <c r="C130" s="822" t="s">
        <v>1764</v>
      </c>
      <c r="D130" s="822" t="s">
        <v>1096</v>
      </c>
      <c r="E130" s="822" t="s">
        <v>2400</v>
      </c>
      <c r="F130" s="822" t="s">
        <v>2405</v>
      </c>
      <c r="G130" s="822" t="s">
        <v>2406</v>
      </c>
      <c r="H130" s="831"/>
      <c r="I130" s="831"/>
      <c r="J130" s="822"/>
      <c r="K130" s="822"/>
      <c r="L130" s="831"/>
      <c r="M130" s="831"/>
      <c r="N130" s="822"/>
      <c r="O130" s="822"/>
      <c r="P130" s="831">
        <v>5</v>
      </c>
      <c r="Q130" s="831">
        <v>1100</v>
      </c>
      <c r="R130" s="827"/>
      <c r="S130" s="832">
        <v>220</v>
      </c>
    </row>
    <row r="131" spans="1:19" ht="14.45" customHeight="1" x14ac:dyDescent="0.2">
      <c r="A131" s="821" t="s">
        <v>2385</v>
      </c>
      <c r="B131" s="822" t="s">
        <v>2386</v>
      </c>
      <c r="C131" s="822" t="s">
        <v>1764</v>
      </c>
      <c r="D131" s="822" t="s">
        <v>1096</v>
      </c>
      <c r="E131" s="822" t="s">
        <v>2400</v>
      </c>
      <c r="F131" s="822" t="s">
        <v>2409</v>
      </c>
      <c r="G131" s="822" t="s">
        <v>2410</v>
      </c>
      <c r="H131" s="831">
        <v>19</v>
      </c>
      <c r="I131" s="831">
        <v>722</v>
      </c>
      <c r="J131" s="822"/>
      <c r="K131" s="822">
        <v>38</v>
      </c>
      <c r="L131" s="831">
        <v>24</v>
      </c>
      <c r="M131" s="831">
        <v>912</v>
      </c>
      <c r="N131" s="822"/>
      <c r="O131" s="822">
        <v>38</v>
      </c>
      <c r="P131" s="831">
        <v>44</v>
      </c>
      <c r="Q131" s="831">
        <v>1760</v>
      </c>
      <c r="R131" s="827"/>
      <c r="S131" s="832">
        <v>40</v>
      </c>
    </row>
    <row r="132" spans="1:19" ht="14.45" customHeight="1" x14ac:dyDescent="0.2">
      <c r="A132" s="821" t="s">
        <v>2385</v>
      </c>
      <c r="B132" s="822" t="s">
        <v>2386</v>
      </c>
      <c r="C132" s="822" t="s">
        <v>1764</v>
      </c>
      <c r="D132" s="822" t="s">
        <v>1096</v>
      </c>
      <c r="E132" s="822" t="s">
        <v>2400</v>
      </c>
      <c r="F132" s="822" t="s">
        <v>2411</v>
      </c>
      <c r="G132" s="822" t="s">
        <v>2412</v>
      </c>
      <c r="H132" s="831">
        <v>30</v>
      </c>
      <c r="I132" s="831">
        <v>5370</v>
      </c>
      <c r="J132" s="822"/>
      <c r="K132" s="822">
        <v>179</v>
      </c>
      <c r="L132" s="831">
        <v>35</v>
      </c>
      <c r="M132" s="831">
        <v>6300</v>
      </c>
      <c r="N132" s="822"/>
      <c r="O132" s="822">
        <v>180</v>
      </c>
      <c r="P132" s="831">
        <v>59</v>
      </c>
      <c r="Q132" s="831">
        <v>11446</v>
      </c>
      <c r="R132" s="827"/>
      <c r="S132" s="832">
        <v>194</v>
      </c>
    </row>
    <row r="133" spans="1:19" ht="14.45" customHeight="1" x14ac:dyDescent="0.2">
      <c r="A133" s="821" t="s">
        <v>2385</v>
      </c>
      <c r="B133" s="822" t="s">
        <v>2386</v>
      </c>
      <c r="C133" s="822" t="s">
        <v>1764</v>
      </c>
      <c r="D133" s="822" t="s">
        <v>1096</v>
      </c>
      <c r="E133" s="822" t="s">
        <v>2400</v>
      </c>
      <c r="F133" s="822" t="s">
        <v>2413</v>
      </c>
      <c r="G133" s="822" t="s">
        <v>2414</v>
      </c>
      <c r="H133" s="831">
        <v>1</v>
      </c>
      <c r="I133" s="831">
        <v>227</v>
      </c>
      <c r="J133" s="822"/>
      <c r="K133" s="822">
        <v>227</v>
      </c>
      <c r="L133" s="831">
        <v>2</v>
      </c>
      <c r="M133" s="831">
        <v>460</v>
      </c>
      <c r="N133" s="822"/>
      <c r="O133" s="822">
        <v>230</v>
      </c>
      <c r="P133" s="831">
        <v>11</v>
      </c>
      <c r="Q133" s="831">
        <v>2673</v>
      </c>
      <c r="R133" s="827"/>
      <c r="S133" s="832">
        <v>243</v>
      </c>
    </row>
    <row r="134" spans="1:19" ht="14.45" customHeight="1" x14ac:dyDescent="0.2">
      <c r="A134" s="821" t="s">
        <v>2385</v>
      </c>
      <c r="B134" s="822" t="s">
        <v>2386</v>
      </c>
      <c r="C134" s="822" t="s">
        <v>1764</v>
      </c>
      <c r="D134" s="822" t="s">
        <v>1096</v>
      </c>
      <c r="E134" s="822" t="s">
        <v>2400</v>
      </c>
      <c r="F134" s="822" t="s">
        <v>2415</v>
      </c>
      <c r="G134" s="822" t="s">
        <v>2416</v>
      </c>
      <c r="H134" s="831"/>
      <c r="I134" s="831"/>
      <c r="J134" s="822"/>
      <c r="K134" s="822"/>
      <c r="L134" s="831"/>
      <c r="M134" s="831"/>
      <c r="N134" s="822"/>
      <c r="O134" s="822"/>
      <c r="P134" s="831">
        <v>1</v>
      </c>
      <c r="Q134" s="831">
        <v>0</v>
      </c>
      <c r="R134" s="827"/>
      <c r="S134" s="832">
        <v>0</v>
      </c>
    </row>
    <row r="135" spans="1:19" ht="14.45" customHeight="1" x14ac:dyDescent="0.2">
      <c r="A135" s="821" t="s">
        <v>2385</v>
      </c>
      <c r="B135" s="822" t="s">
        <v>2386</v>
      </c>
      <c r="C135" s="822" t="s">
        <v>1764</v>
      </c>
      <c r="D135" s="822" t="s">
        <v>1096</v>
      </c>
      <c r="E135" s="822" t="s">
        <v>2400</v>
      </c>
      <c r="F135" s="822" t="s">
        <v>2417</v>
      </c>
      <c r="G135" s="822" t="s">
        <v>2418</v>
      </c>
      <c r="H135" s="831">
        <v>37</v>
      </c>
      <c r="I135" s="831">
        <v>4292</v>
      </c>
      <c r="J135" s="822"/>
      <c r="K135" s="822">
        <v>116</v>
      </c>
      <c r="L135" s="831">
        <v>43</v>
      </c>
      <c r="M135" s="831">
        <v>5031</v>
      </c>
      <c r="N135" s="822"/>
      <c r="O135" s="822">
        <v>117</v>
      </c>
      <c r="P135" s="831">
        <v>41</v>
      </c>
      <c r="Q135" s="831">
        <v>5207</v>
      </c>
      <c r="R135" s="827"/>
      <c r="S135" s="832">
        <v>127</v>
      </c>
    </row>
    <row r="136" spans="1:19" ht="14.45" customHeight="1" x14ac:dyDescent="0.2">
      <c r="A136" s="821" t="s">
        <v>2385</v>
      </c>
      <c r="B136" s="822" t="s">
        <v>2386</v>
      </c>
      <c r="C136" s="822" t="s">
        <v>1764</v>
      </c>
      <c r="D136" s="822" t="s">
        <v>1096</v>
      </c>
      <c r="E136" s="822" t="s">
        <v>2400</v>
      </c>
      <c r="F136" s="822" t="s">
        <v>2421</v>
      </c>
      <c r="G136" s="822" t="s">
        <v>2422</v>
      </c>
      <c r="H136" s="831"/>
      <c r="I136" s="831"/>
      <c r="J136" s="822"/>
      <c r="K136" s="822"/>
      <c r="L136" s="831"/>
      <c r="M136" s="831"/>
      <c r="N136" s="822"/>
      <c r="O136" s="822"/>
      <c r="P136" s="831">
        <v>3</v>
      </c>
      <c r="Q136" s="831">
        <v>102</v>
      </c>
      <c r="R136" s="827"/>
      <c r="S136" s="832">
        <v>34</v>
      </c>
    </row>
    <row r="137" spans="1:19" ht="14.45" customHeight="1" x14ac:dyDescent="0.2">
      <c r="A137" s="821" t="s">
        <v>2385</v>
      </c>
      <c r="B137" s="822" t="s">
        <v>2386</v>
      </c>
      <c r="C137" s="822" t="s">
        <v>1764</v>
      </c>
      <c r="D137" s="822" t="s">
        <v>1096</v>
      </c>
      <c r="E137" s="822" t="s">
        <v>2400</v>
      </c>
      <c r="F137" s="822" t="s">
        <v>2423</v>
      </c>
      <c r="G137" s="822" t="s">
        <v>2424</v>
      </c>
      <c r="H137" s="831"/>
      <c r="I137" s="831"/>
      <c r="J137" s="822"/>
      <c r="K137" s="822"/>
      <c r="L137" s="831">
        <v>1</v>
      </c>
      <c r="M137" s="831">
        <v>360</v>
      </c>
      <c r="N137" s="822"/>
      <c r="O137" s="822">
        <v>360</v>
      </c>
      <c r="P137" s="831">
        <v>1</v>
      </c>
      <c r="Q137" s="831">
        <v>388</v>
      </c>
      <c r="R137" s="827"/>
      <c r="S137" s="832">
        <v>388</v>
      </c>
    </row>
    <row r="138" spans="1:19" ht="14.45" customHeight="1" x14ac:dyDescent="0.2">
      <c r="A138" s="821" t="s">
        <v>2385</v>
      </c>
      <c r="B138" s="822" t="s">
        <v>2386</v>
      </c>
      <c r="C138" s="822" t="s">
        <v>1764</v>
      </c>
      <c r="D138" s="822" t="s">
        <v>1096</v>
      </c>
      <c r="E138" s="822" t="s">
        <v>2400</v>
      </c>
      <c r="F138" s="822" t="s">
        <v>2425</v>
      </c>
      <c r="G138" s="822" t="s">
        <v>2426</v>
      </c>
      <c r="H138" s="831">
        <v>6</v>
      </c>
      <c r="I138" s="831">
        <v>450</v>
      </c>
      <c r="J138" s="822"/>
      <c r="K138" s="822">
        <v>75</v>
      </c>
      <c r="L138" s="831">
        <v>5</v>
      </c>
      <c r="M138" s="831">
        <v>380</v>
      </c>
      <c r="N138" s="822"/>
      <c r="O138" s="822">
        <v>76</v>
      </c>
      <c r="P138" s="831">
        <v>13</v>
      </c>
      <c r="Q138" s="831">
        <v>1053</v>
      </c>
      <c r="R138" s="827"/>
      <c r="S138" s="832">
        <v>81</v>
      </c>
    </row>
    <row r="139" spans="1:19" ht="14.45" customHeight="1" x14ac:dyDescent="0.2">
      <c r="A139" s="821" t="s">
        <v>2385</v>
      </c>
      <c r="B139" s="822" t="s">
        <v>2386</v>
      </c>
      <c r="C139" s="822" t="s">
        <v>1764</v>
      </c>
      <c r="D139" s="822" t="s">
        <v>1096</v>
      </c>
      <c r="E139" s="822" t="s">
        <v>2400</v>
      </c>
      <c r="F139" s="822" t="s">
        <v>2427</v>
      </c>
      <c r="G139" s="822" t="s">
        <v>2428</v>
      </c>
      <c r="H139" s="831">
        <v>1</v>
      </c>
      <c r="I139" s="831">
        <v>707</v>
      </c>
      <c r="J139" s="822"/>
      <c r="K139" s="822">
        <v>707</v>
      </c>
      <c r="L139" s="831"/>
      <c r="M139" s="831"/>
      <c r="N139" s="822"/>
      <c r="O139" s="822"/>
      <c r="P139" s="831"/>
      <c r="Q139" s="831"/>
      <c r="R139" s="827"/>
      <c r="S139" s="832"/>
    </row>
    <row r="140" spans="1:19" ht="14.45" customHeight="1" x14ac:dyDescent="0.2">
      <c r="A140" s="821" t="s">
        <v>2385</v>
      </c>
      <c r="B140" s="822" t="s">
        <v>2386</v>
      </c>
      <c r="C140" s="822" t="s">
        <v>1764</v>
      </c>
      <c r="D140" s="822" t="s">
        <v>1096</v>
      </c>
      <c r="E140" s="822" t="s">
        <v>2400</v>
      </c>
      <c r="F140" s="822" t="s">
        <v>2429</v>
      </c>
      <c r="G140" s="822" t="s">
        <v>2430</v>
      </c>
      <c r="H140" s="831"/>
      <c r="I140" s="831"/>
      <c r="J140" s="822"/>
      <c r="K140" s="822"/>
      <c r="L140" s="831"/>
      <c r="M140" s="831"/>
      <c r="N140" s="822"/>
      <c r="O140" s="822"/>
      <c r="P140" s="831">
        <v>1</v>
      </c>
      <c r="Q140" s="831">
        <v>243</v>
      </c>
      <c r="R140" s="827"/>
      <c r="S140" s="832">
        <v>243</v>
      </c>
    </row>
    <row r="141" spans="1:19" ht="14.45" customHeight="1" x14ac:dyDescent="0.2">
      <c r="A141" s="821" t="s">
        <v>2385</v>
      </c>
      <c r="B141" s="822" t="s">
        <v>2386</v>
      </c>
      <c r="C141" s="822" t="s">
        <v>1764</v>
      </c>
      <c r="D141" s="822" t="s">
        <v>1096</v>
      </c>
      <c r="E141" s="822" t="s">
        <v>2400</v>
      </c>
      <c r="F141" s="822" t="s">
        <v>2431</v>
      </c>
      <c r="G141" s="822" t="s">
        <v>2432</v>
      </c>
      <c r="H141" s="831"/>
      <c r="I141" s="831"/>
      <c r="J141" s="822"/>
      <c r="K141" s="822"/>
      <c r="L141" s="831"/>
      <c r="M141" s="831"/>
      <c r="N141" s="822"/>
      <c r="O141" s="822"/>
      <c r="P141" s="831">
        <v>4</v>
      </c>
      <c r="Q141" s="831">
        <v>332</v>
      </c>
      <c r="R141" s="827"/>
      <c r="S141" s="832">
        <v>83</v>
      </c>
    </row>
    <row r="142" spans="1:19" ht="14.45" customHeight="1" x14ac:dyDescent="0.2">
      <c r="A142" s="821" t="s">
        <v>2385</v>
      </c>
      <c r="B142" s="822" t="s">
        <v>2386</v>
      </c>
      <c r="C142" s="822" t="s">
        <v>1764</v>
      </c>
      <c r="D142" s="822" t="s">
        <v>1096</v>
      </c>
      <c r="E142" s="822" t="s">
        <v>2400</v>
      </c>
      <c r="F142" s="822" t="s">
        <v>2433</v>
      </c>
      <c r="G142" s="822" t="s">
        <v>2434</v>
      </c>
      <c r="H142" s="831"/>
      <c r="I142" s="831"/>
      <c r="J142" s="822"/>
      <c r="K142" s="822"/>
      <c r="L142" s="831"/>
      <c r="M142" s="831"/>
      <c r="N142" s="822"/>
      <c r="O142" s="822"/>
      <c r="P142" s="831">
        <v>1</v>
      </c>
      <c r="Q142" s="831">
        <v>243</v>
      </c>
      <c r="R142" s="827"/>
      <c r="S142" s="832">
        <v>243</v>
      </c>
    </row>
    <row r="143" spans="1:19" ht="14.45" customHeight="1" x14ac:dyDescent="0.2">
      <c r="A143" s="821" t="s">
        <v>2385</v>
      </c>
      <c r="B143" s="822" t="s">
        <v>2386</v>
      </c>
      <c r="C143" s="822" t="s">
        <v>1764</v>
      </c>
      <c r="D143" s="822" t="s">
        <v>1096</v>
      </c>
      <c r="E143" s="822" t="s">
        <v>2400</v>
      </c>
      <c r="F143" s="822" t="s">
        <v>2437</v>
      </c>
      <c r="G143" s="822" t="s">
        <v>2438</v>
      </c>
      <c r="H143" s="831"/>
      <c r="I143" s="831"/>
      <c r="J143" s="822"/>
      <c r="K143" s="822"/>
      <c r="L143" s="831"/>
      <c r="M143" s="831"/>
      <c r="N143" s="822"/>
      <c r="O143" s="822"/>
      <c r="P143" s="831">
        <v>2</v>
      </c>
      <c r="Q143" s="831">
        <v>400</v>
      </c>
      <c r="R143" s="827"/>
      <c r="S143" s="832">
        <v>200</v>
      </c>
    </row>
    <row r="144" spans="1:19" ht="14.45" customHeight="1" x14ac:dyDescent="0.2">
      <c r="A144" s="821" t="s">
        <v>2385</v>
      </c>
      <c r="B144" s="822" t="s">
        <v>2386</v>
      </c>
      <c r="C144" s="822" t="s">
        <v>1764</v>
      </c>
      <c r="D144" s="822" t="s">
        <v>1096</v>
      </c>
      <c r="E144" s="822" t="s">
        <v>2400</v>
      </c>
      <c r="F144" s="822" t="s">
        <v>2439</v>
      </c>
      <c r="G144" s="822" t="s">
        <v>2440</v>
      </c>
      <c r="H144" s="831"/>
      <c r="I144" s="831"/>
      <c r="J144" s="822"/>
      <c r="K144" s="822"/>
      <c r="L144" s="831"/>
      <c r="M144" s="831"/>
      <c r="N144" s="822"/>
      <c r="O144" s="822"/>
      <c r="P144" s="831">
        <v>6</v>
      </c>
      <c r="Q144" s="831">
        <v>732</v>
      </c>
      <c r="R144" s="827"/>
      <c r="S144" s="832">
        <v>122</v>
      </c>
    </row>
    <row r="145" spans="1:19" ht="14.45" customHeight="1" x14ac:dyDescent="0.2">
      <c r="A145" s="821" t="s">
        <v>2385</v>
      </c>
      <c r="B145" s="822" t="s">
        <v>2386</v>
      </c>
      <c r="C145" s="822" t="s">
        <v>1764</v>
      </c>
      <c r="D145" s="822" t="s">
        <v>1096</v>
      </c>
      <c r="E145" s="822" t="s">
        <v>2400</v>
      </c>
      <c r="F145" s="822" t="s">
        <v>2441</v>
      </c>
      <c r="G145" s="822" t="s">
        <v>2442</v>
      </c>
      <c r="H145" s="831">
        <v>2</v>
      </c>
      <c r="I145" s="831">
        <v>208</v>
      </c>
      <c r="J145" s="822"/>
      <c r="K145" s="822">
        <v>104</v>
      </c>
      <c r="L145" s="831">
        <v>10</v>
      </c>
      <c r="M145" s="831">
        <v>1050</v>
      </c>
      <c r="N145" s="822"/>
      <c r="O145" s="822">
        <v>105</v>
      </c>
      <c r="P145" s="831">
        <v>17</v>
      </c>
      <c r="Q145" s="831">
        <v>1870</v>
      </c>
      <c r="R145" s="827"/>
      <c r="S145" s="832">
        <v>110</v>
      </c>
    </row>
    <row r="146" spans="1:19" ht="14.45" customHeight="1" x14ac:dyDescent="0.2">
      <c r="A146" s="821" t="s">
        <v>2385</v>
      </c>
      <c r="B146" s="822" t="s">
        <v>2386</v>
      </c>
      <c r="C146" s="822" t="s">
        <v>1764</v>
      </c>
      <c r="D146" s="822" t="s">
        <v>1096</v>
      </c>
      <c r="E146" s="822" t="s">
        <v>2400</v>
      </c>
      <c r="F146" s="822" t="s">
        <v>2447</v>
      </c>
      <c r="G146" s="822" t="s">
        <v>2448</v>
      </c>
      <c r="H146" s="831"/>
      <c r="I146" s="831"/>
      <c r="J146" s="822"/>
      <c r="K146" s="822"/>
      <c r="L146" s="831"/>
      <c r="M146" s="831"/>
      <c r="N146" s="822"/>
      <c r="O146" s="822"/>
      <c r="P146" s="831">
        <v>1</v>
      </c>
      <c r="Q146" s="831">
        <v>887</v>
      </c>
      <c r="R146" s="827"/>
      <c r="S146" s="832">
        <v>887</v>
      </c>
    </row>
    <row r="147" spans="1:19" ht="14.45" customHeight="1" x14ac:dyDescent="0.2">
      <c r="A147" s="821" t="s">
        <v>2385</v>
      </c>
      <c r="B147" s="822" t="s">
        <v>2386</v>
      </c>
      <c r="C147" s="822" t="s">
        <v>1764</v>
      </c>
      <c r="D147" s="822" t="s">
        <v>1096</v>
      </c>
      <c r="E147" s="822" t="s">
        <v>2400</v>
      </c>
      <c r="F147" s="822" t="s">
        <v>2451</v>
      </c>
      <c r="G147" s="822" t="s">
        <v>2452</v>
      </c>
      <c r="H147" s="831"/>
      <c r="I147" s="831"/>
      <c r="J147" s="822"/>
      <c r="K147" s="822"/>
      <c r="L147" s="831"/>
      <c r="M147" s="831"/>
      <c r="N147" s="822"/>
      <c r="O147" s="822"/>
      <c r="P147" s="831">
        <v>14</v>
      </c>
      <c r="Q147" s="831">
        <v>4340</v>
      </c>
      <c r="R147" s="827"/>
      <c r="S147" s="832">
        <v>310</v>
      </c>
    </row>
    <row r="148" spans="1:19" ht="14.45" customHeight="1" x14ac:dyDescent="0.2">
      <c r="A148" s="821" t="s">
        <v>2385</v>
      </c>
      <c r="B148" s="822" t="s">
        <v>2386</v>
      </c>
      <c r="C148" s="822" t="s">
        <v>1764</v>
      </c>
      <c r="D148" s="822" t="s">
        <v>2379</v>
      </c>
      <c r="E148" s="822" t="s">
        <v>2400</v>
      </c>
      <c r="F148" s="822" t="s">
        <v>2409</v>
      </c>
      <c r="G148" s="822" t="s">
        <v>2410</v>
      </c>
      <c r="H148" s="831">
        <v>1</v>
      </c>
      <c r="I148" s="831">
        <v>38</v>
      </c>
      <c r="J148" s="822"/>
      <c r="K148" s="822">
        <v>38</v>
      </c>
      <c r="L148" s="831"/>
      <c r="M148" s="831"/>
      <c r="N148" s="822"/>
      <c r="O148" s="822"/>
      <c r="P148" s="831"/>
      <c r="Q148" s="831"/>
      <c r="R148" s="827"/>
      <c r="S148" s="832"/>
    </row>
    <row r="149" spans="1:19" ht="14.45" customHeight="1" x14ac:dyDescent="0.2">
      <c r="A149" s="821" t="s">
        <v>2385</v>
      </c>
      <c r="B149" s="822" t="s">
        <v>2386</v>
      </c>
      <c r="C149" s="822" t="s">
        <v>1764</v>
      </c>
      <c r="D149" s="822" t="s">
        <v>2383</v>
      </c>
      <c r="E149" s="822" t="s">
        <v>2400</v>
      </c>
      <c r="F149" s="822" t="s">
        <v>2401</v>
      </c>
      <c r="G149" s="822" t="s">
        <v>2402</v>
      </c>
      <c r="H149" s="831">
        <v>3</v>
      </c>
      <c r="I149" s="831">
        <v>93</v>
      </c>
      <c r="J149" s="822"/>
      <c r="K149" s="822">
        <v>31</v>
      </c>
      <c r="L149" s="831"/>
      <c r="M149" s="831"/>
      <c r="N149" s="822"/>
      <c r="O149" s="822"/>
      <c r="P149" s="831"/>
      <c r="Q149" s="831"/>
      <c r="R149" s="827"/>
      <c r="S149" s="832"/>
    </row>
    <row r="150" spans="1:19" ht="14.45" customHeight="1" x14ac:dyDescent="0.2">
      <c r="A150" s="821" t="s">
        <v>2385</v>
      </c>
      <c r="B150" s="822" t="s">
        <v>2386</v>
      </c>
      <c r="C150" s="822" t="s">
        <v>1764</v>
      </c>
      <c r="D150" s="822" t="s">
        <v>2383</v>
      </c>
      <c r="E150" s="822" t="s">
        <v>2400</v>
      </c>
      <c r="F150" s="822" t="s">
        <v>2403</v>
      </c>
      <c r="G150" s="822" t="s">
        <v>2404</v>
      </c>
      <c r="H150" s="831">
        <v>8</v>
      </c>
      <c r="I150" s="831">
        <v>536</v>
      </c>
      <c r="J150" s="822"/>
      <c r="K150" s="822">
        <v>67</v>
      </c>
      <c r="L150" s="831"/>
      <c r="M150" s="831"/>
      <c r="N150" s="822"/>
      <c r="O150" s="822"/>
      <c r="P150" s="831"/>
      <c r="Q150" s="831"/>
      <c r="R150" s="827"/>
      <c r="S150" s="832"/>
    </row>
    <row r="151" spans="1:19" ht="14.45" customHeight="1" x14ac:dyDescent="0.2">
      <c r="A151" s="821" t="s">
        <v>2385</v>
      </c>
      <c r="B151" s="822" t="s">
        <v>2386</v>
      </c>
      <c r="C151" s="822" t="s">
        <v>1764</v>
      </c>
      <c r="D151" s="822" t="s">
        <v>2383</v>
      </c>
      <c r="E151" s="822" t="s">
        <v>2400</v>
      </c>
      <c r="F151" s="822" t="s">
        <v>2409</v>
      </c>
      <c r="G151" s="822" t="s">
        <v>2410</v>
      </c>
      <c r="H151" s="831">
        <v>42</v>
      </c>
      <c r="I151" s="831">
        <v>1596</v>
      </c>
      <c r="J151" s="822"/>
      <c r="K151" s="822">
        <v>38</v>
      </c>
      <c r="L151" s="831"/>
      <c r="M151" s="831"/>
      <c r="N151" s="822"/>
      <c r="O151" s="822"/>
      <c r="P151" s="831">
        <v>4</v>
      </c>
      <c r="Q151" s="831">
        <v>160</v>
      </c>
      <c r="R151" s="827"/>
      <c r="S151" s="832">
        <v>40</v>
      </c>
    </row>
    <row r="152" spans="1:19" ht="14.45" customHeight="1" x14ac:dyDescent="0.2">
      <c r="A152" s="821" t="s">
        <v>2385</v>
      </c>
      <c r="B152" s="822" t="s">
        <v>2386</v>
      </c>
      <c r="C152" s="822" t="s">
        <v>1764</v>
      </c>
      <c r="D152" s="822" t="s">
        <v>2383</v>
      </c>
      <c r="E152" s="822" t="s">
        <v>2400</v>
      </c>
      <c r="F152" s="822" t="s">
        <v>2411</v>
      </c>
      <c r="G152" s="822" t="s">
        <v>2412</v>
      </c>
      <c r="H152" s="831">
        <v>44</v>
      </c>
      <c r="I152" s="831">
        <v>7876</v>
      </c>
      <c r="J152" s="822"/>
      <c r="K152" s="822">
        <v>179</v>
      </c>
      <c r="L152" s="831"/>
      <c r="M152" s="831"/>
      <c r="N152" s="822"/>
      <c r="O152" s="822"/>
      <c r="P152" s="831">
        <v>26</v>
      </c>
      <c r="Q152" s="831">
        <v>5044</v>
      </c>
      <c r="R152" s="827"/>
      <c r="S152" s="832">
        <v>194</v>
      </c>
    </row>
    <row r="153" spans="1:19" ht="14.45" customHeight="1" x14ac:dyDescent="0.2">
      <c r="A153" s="821" t="s">
        <v>2385</v>
      </c>
      <c r="B153" s="822" t="s">
        <v>2386</v>
      </c>
      <c r="C153" s="822" t="s">
        <v>1764</v>
      </c>
      <c r="D153" s="822" t="s">
        <v>2383</v>
      </c>
      <c r="E153" s="822" t="s">
        <v>2400</v>
      </c>
      <c r="F153" s="822" t="s">
        <v>2413</v>
      </c>
      <c r="G153" s="822" t="s">
        <v>2414</v>
      </c>
      <c r="H153" s="831">
        <v>2</v>
      </c>
      <c r="I153" s="831">
        <v>454</v>
      </c>
      <c r="J153" s="822"/>
      <c r="K153" s="822">
        <v>227</v>
      </c>
      <c r="L153" s="831"/>
      <c r="M153" s="831"/>
      <c r="N153" s="822"/>
      <c r="O153" s="822"/>
      <c r="P153" s="831">
        <v>3</v>
      </c>
      <c r="Q153" s="831">
        <v>729</v>
      </c>
      <c r="R153" s="827"/>
      <c r="S153" s="832">
        <v>243</v>
      </c>
    </row>
    <row r="154" spans="1:19" ht="14.45" customHeight="1" x14ac:dyDescent="0.2">
      <c r="A154" s="821" t="s">
        <v>2385</v>
      </c>
      <c r="B154" s="822" t="s">
        <v>2386</v>
      </c>
      <c r="C154" s="822" t="s">
        <v>1764</v>
      </c>
      <c r="D154" s="822" t="s">
        <v>2383</v>
      </c>
      <c r="E154" s="822" t="s">
        <v>2400</v>
      </c>
      <c r="F154" s="822" t="s">
        <v>2417</v>
      </c>
      <c r="G154" s="822" t="s">
        <v>2418</v>
      </c>
      <c r="H154" s="831">
        <v>62</v>
      </c>
      <c r="I154" s="831">
        <v>7192</v>
      </c>
      <c r="J154" s="822"/>
      <c r="K154" s="822">
        <v>116</v>
      </c>
      <c r="L154" s="831"/>
      <c r="M154" s="831"/>
      <c r="N154" s="822"/>
      <c r="O154" s="822"/>
      <c r="P154" s="831">
        <v>30</v>
      </c>
      <c r="Q154" s="831">
        <v>3810</v>
      </c>
      <c r="R154" s="827"/>
      <c r="S154" s="832">
        <v>127</v>
      </c>
    </row>
    <row r="155" spans="1:19" ht="14.45" customHeight="1" x14ac:dyDescent="0.2">
      <c r="A155" s="821" t="s">
        <v>2385</v>
      </c>
      <c r="B155" s="822" t="s">
        <v>2386</v>
      </c>
      <c r="C155" s="822" t="s">
        <v>1764</v>
      </c>
      <c r="D155" s="822" t="s">
        <v>2383</v>
      </c>
      <c r="E155" s="822" t="s">
        <v>2400</v>
      </c>
      <c r="F155" s="822" t="s">
        <v>2423</v>
      </c>
      <c r="G155" s="822" t="s">
        <v>2424</v>
      </c>
      <c r="H155" s="831">
        <v>5</v>
      </c>
      <c r="I155" s="831">
        <v>1790</v>
      </c>
      <c r="J155" s="822"/>
      <c r="K155" s="822">
        <v>358</v>
      </c>
      <c r="L155" s="831"/>
      <c r="M155" s="831"/>
      <c r="N155" s="822"/>
      <c r="O155" s="822"/>
      <c r="P155" s="831">
        <v>1</v>
      </c>
      <c r="Q155" s="831">
        <v>388</v>
      </c>
      <c r="R155" s="827"/>
      <c r="S155" s="832">
        <v>388</v>
      </c>
    </row>
    <row r="156" spans="1:19" ht="14.45" customHeight="1" x14ac:dyDescent="0.2">
      <c r="A156" s="821" t="s">
        <v>2385</v>
      </c>
      <c r="B156" s="822" t="s">
        <v>2386</v>
      </c>
      <c r="C156" s="822" t="s">
        <v>1764</v>
      </c>
      <c r="D156" s="822" t="s">
        <v>2383</v>
      </c>
      <c r="E156" s="822" t="s">
        <v>2400</v>
      </c>
      <c r="F156" s="822" t="s">
        <v>2425</v>
      </c>
      <c r="G156" s="822" t="s">
        <v>2426</v>
      </c>
      <c r="H156" s="831">
        <v>1</v>
      </c>
      <c r="I156" s="831">
        <v>75</v>
      </c>
      <c r="J156" s="822"/>
      <c r="K156" s="822">
        <v>75</v>
      </c>
      <c r="L156" s="831"/>
      <c r="M156" s="831"/>
      <c r="N156" s="822"/>
      <c r="O156" s="822"/>
      <c r="P156" s="831">
        <v>1</v>
      </c>
      <c r="Q156" s="831">
        <v>81</v>
      </c>
      <c r="R156" s="827"/>
      <c r="S156" s="832">
        <v>81</v>
      </c>
    </row>
    <row r="157" spans="1:19" ht="14.45" customHeight="1" x14ac:dyDescent="0.2">
      <c r="A157" s="821" t="s">
        <v>2385</v>
      </c>
      <c r="B157" s="822" t="s">
        <v>2386</v>
      </c>
      <c r="C157" s="822" t="s">
        <v>1764</v>
      </c>
      <c r="D157" s="822" t="s">
        <v>2383</v>
      </c>
      <c r="E157" s="822" t="s">
        <v>2400</v>
      </c>
      <c r="F157" s="822" t="s">
        <v>2427</v>
      </c>
      <c r="G157" s="822" t="s">
        <v>2428</v>
      </c>
      <c r="H157" s="831">
        <v>2</v>
      </c>
      <c r="I157" s="831">
        <v>1414</v>
      </c>
      <c r="J157" s="822"/>
      <c r="K157" s="822">
        <v>707</v>
      </c>
      <c r="L157" s="831"/>
      <c r="M157" s="831"/>
      <c r="N157" s="822"/>
      <c r="O157" s="822"/>
      <c r="P157" s="831"/>
      <c r="Q157" s="831"/>
      <c r="R157" s="827"/>
      <c r="S157" s="832"/>
    </row>
    <row r="158" spans="1:19" ht="14.45" customHeight="1" x14ac:dyDescent="0.2">
      <c r="A158" s="821" t="s">
        <v>2385</v>
      </c>
      <c r="B158" s="822" t="s">
        <v>2386</v>
      </c>
      <c r="C158" s="822" t="s">
        <v>1764</v>
      </c>
      <c r="D158" s="822" t="s">
        <v>2383</v>
      </c>
      <c r="E158" s="822" t="s">
        <v>2400</v>
      </c>
      <c r="F158" s="822" t="s">
        <v>2435</v>
      </c>
      <c r="G158" s="822" t="s">
        <v>2436</v>
      </c>
      <c r="H158" s="831">
        <v>1</v>
      </c>
      <c r="I158" s="831">
        <v>61</v>
      </c>
      <c r="J158" s="822"/>
      <c r="K158" s="822">
        <v>61</v>
      </c>
      <c r="L158" s="831"/>
      <c r="M158" s="831"/>
      <c r="N158" s="822"/>
      <c r="O158" s="822"/>
      <c r="P158" s="831"/>
      <c r="Q158" s="831"/>
      <c r="R158" s="827"/>
      <c r="S158" s="832"/>
    </row>
    <row r="159" spans="1:19" ht="14.45" customHeight="1" x14ac:dyDescent="0.2">
      <c r="A159" s="821" t="s">
        <v>2385</v>
      </c>
      <c r="B159" s="822" t="s">
        <v>2386</v>
      </c>
      <c r="C159" s="822" t="s">
        <v>1764</v>
      </c>
      <c r="D159" s="822" t="s">
        <v>2383</v>
      </c>
      <c r="E159" s="822" t="s">
        <v>2400</v>
      </c>
      <c r="F159" s="822" t="s">
        <v>2439</v>
      </c>
      <c r="G159" s="822" t="s">
        <v>2440</v>
      </c>
      <c r="H159" s="831"/>
      <c r="I159" s="831"/>
      <c r="J159" s="822"/>
      <c r="K159" s="822"/>
      <c r="L159" s="831"/>
      <c r="M159" s="831"/>
      <c r="N159" s="822"/>
      <c r="O159" s="822"/>
      <c r="P159" s="831">
        <v>2</v>
      </c>
      <c r="Q159" s="831">
        <v>244</v>
      </c>
      <c r="R159" s="827"/>
      <c r="S159" s="832">
        <v>122</v>
      </c>
    </row>
    <row r="160" spans="1:19" ht="14.45" customHeight="1" x14ac:dyDescent="0.2">
      <c r="A160" s="821" t="s">
        <v>2385</v>
      </c>
      <c r="B160" s="822" t="s">
        <v>2386</v>
      </c>
      <c r="C160" s="822" t="s">
        <v>1764</v>
      </c>
      <c r="D160" s="822" t="s">
        <v>2383</v>
      </c>
      <c r="E160" s="822" t="s">
        <v>2400</v>
      </c>
      <c r="F160" s="822" t="s">
        <v>2441</v>
      </c>
      <c r="G160" s="822" t="s">
        <v>2442</v>
      </c>
      <c r="H160" s="831">
        <v>1</v>
      </c>
      <c r="I160" s="831">
        <v>104</v>
      </c>
      <c r="J160" s="822"/>
      <c r="K160" s="822">
        <v>104</v>
      </c>
      <c r="L160" s="831"/>
      <c r="M160" s="831"/>
      <c r="N160" s="822"/>
      <c r="O160" s="822"/>
      <c r="P160" s="831">
        <v>10</v>
      </c>
      <c r="Q160" s="831">
        <v>1100</v>
      </c>
      <c r="R160" s="827"/>
      <c r="S160" s="832">
        <v>110</v>
      </c>
    </row>
    <row r="161" spans="1:19" ht="14.45" customHeight="1" x14ac:dyDescent="0.2">
      <c r="A161" s="821" t="s">
        <v>2385</v>
      </c>
      <c r="B161" s="822" t="s">
        <v>2386</v>
      </c>
      <c r="C161" s="822" t="s">
        <v>1764</v>
      </c>
      <c r="D161" s="822" t="s">
        <v>2383</v>
      </c>
      <c r="E161" s="822" t="s">
        <v>2400</v>
      </c>
      <c r="F161" s="822" t="s">
        <v>2449</v>
      </c>
      <c r="G161" s="822" t="s">
        <v>2450</v>
      </c>
      <c r="H161" s="831"/>
      <c r="I161" s="831"/>
      <c r="J161" s="822"/>
      <c r="K161" s="822"/>
      <c r="L161" s="831"/>
      <c r="M161" s="831"/>
      <c r="N161" s="822"/>
      <c r="O161" s="822"/>
      <c r="P161" s="831">
        <v>12</v>
      </c>
      <c r="Q161" s="831">
        <v>756</v>
      </c>
      <c r="R161" s="827"/>
      <c r="S161" s="832">
        <v>63</v>
      </c>
    </row>
    <row r="162" spans="1:19" ht="14.45" customHeight="1" x14ac:dyDescent="0.2">
      <c r="A162" s="821" t="s">
        <v>2385</v>
      </c>
      <c r="B162" s="822" t="s">
        <v>2386</v>
      </c>
      <c r="C162" s="822" t="s">
        <v>1764</v>
      </c>
      <c r="D162" s="822" t="s">
        <v>1098</v>
      </c>
      <c r="E162" s="822" t="s">
        <v>2400</v>
      </c>
      <c r="F162" s="822" t="s">
        <v>2409</v>
      </c>
      <c r="G162" s="822" t="s">
        <v>2410</v>
      </c>
      <c r="H162" s="831"/>
      <c r="I162" s="831"/>
      <c r="J162" s="822"/>
      <c r="K162" s="822"/>
      <c r="L162" s="831"/>
      <c r="M162" s="831"/>
      <c r="N162" s="822"/>
      <c r="O162" s="822"/>
      <c r="P162" s="831">
        <v>1</v>
      </c>
      <c r="Q162" s="831">
        <v>40</v>
      </c>
      <c r="R162" s="827"/>
      <c r="S162" s="832">
        <v>40</v>
      </c>
    </row>
    <row r="163" spans="1:19" ht="14.45" customHeight="1" x14ac:dyDescent="0.2">
      <c r="A163" s="821" t="s">
        <v>2385</v>
      </c>
      <c r="B163" s="822" t="s">
        <v>2386</v>
      </c>
      <c r="C163" s="822" t="s">
        <v>1764</v>
      </c>
      <c r="D163" s="822" t="s">
        <v>1098</v>
      </c>
      <c r="E163" s="822" t="s">
        <v>2400</v>
      </c>
      <c r="F163" s="822" t="s">
        <v>2425</v>
      </c>
      <c r="G163" s="822" t="s">
        <v>2426</v>
      </c>
      <c r="H163" s="831"/>
      <c r="I163" s="831"/>
      <c r="J163" s="822"/>
      <c r="K163" s="822"/>
      <c r="L163" s="831"/>
      <c r="M163" s="831"/>
      <c r="N163" s="822"/>
      <c r="O163" s="822"/>
      <c r="P163" s="831">
        <v>1</v>
      </c>
      <c r="Q163" s="831">
        <v>81</v>
      </c>
      <c r="R163" s="827"/>
      <c r="S163" s="832">
        <v>81</v>
      </c>
    </row>
    <row r="164" spans="1:19" ht="14.45" customHeight="1" x14ac:dyDescent="0.2">
      <c r="A164" s="821" t="s">
        <v>2385</v>
      </c>
      <c r="B164" s="822" t="s">
        <v>2386</v>
      </c>
      <c r="C164" s="822" t="s">
        <v>1764</v>
      </c>
      <c r="D164" s="822" t="s">
        <v>2382</v>
      </c>
      <c r="E164" s="822" t="s">
        <v>2400</v>
      </c>
      <c r="F164" s="822" t="s">
        <v>2403</v>
      </c>
      <c r="G164" s="822" t="s">
        <v>2404</v>
      </c>
      <c r="H164" s="831">
        <v>1</v>
      </c>
      <c r="I164" s="831">
        <v>67</v>
      </c>
      <c r="J164" s="822"/>
      <c r="K164" s="822">
        <v>67</v>
      </c>
      <c r="L164" s="831">
        <v>1</v>
      </c>
      <c r="M164" s="831">
        <v>68</v>
      </c>
      <c r="N164" s="822"/>
      <c r="O164" s="822">
        <v>68</v>
      </c>
      <c r="P164" s="831"/>
      <c r="Q164" s="831"/>
      <c r="R164" s="827"/>
      <c r="S164" s="832"/>
    </row>
    <row r="165" spans="1:19" ht="14.45" customHeight="1" x14ac:dyDescent="0.2">
      <c r="A165" s="821" t="s">
        <v>2385</v>
      </c>
      <c r="B165" s="822" t="s">
        <v>2386</v>
      </c>
      <c r="C165" s="822" t="s">
        <v>1764</v>
      </c>
      <c r="D165" s="822" t="s">
        <v>2382</v>
      </c>
      <c r="E165" s="822" t="s">
        <v>2400</v>
      </c>
      <c r="F165" s="822" t="s">
        <v>2409</v>
      </c>
      <c r="G165" s="822" t="s">
        <v>2410</v>
      </c>
      <c r="H165" s="831"/>
      <c r="I165" s="831"/>
      <c r="J165" s="822"/>
      <c r="K165" s="822"/>
      <c r="L165" s="831">
        <v>2</v>
      </c>
      <c r="M165" s="831">
        <v>76</v>
      </c>
      <c r="N165" s="822"/>
      <c r="O165" s="822">
        <v>38</v>
      </c>
      <c r="P165" s="831"/>
      <c r="Q165" s="831"/>
      <c r="R165" s="827"/>
      <c r="S165" s="832"/>
    </row>
    <row r="166" spans="1:19" ht="14.45" customHeight="1" x14ac:dyDescent="0.2">
      <c r="A166" s="821" t="s">
        <v>2385</v>
      </c>
      <c r="B166" s="822" t="s">
        <v>2386</v>
      </c>
      <c r="C166" s="822" t="s">
        <v>1764</v>
      </c>
      <c r="D166" s="822" t="s">
        <v>2382</v>
      </c>
      <c r="E166" s="822" t="s">
        <v>2400</v>
      </c>
      <c r="F166" s="822" t="s">
        <v>2411</v>
      </c>
      <c r="G166" s="822" t="s">
        <v>2412</v>
      </c>
      <c r="H166" s="831">
        <v>2</v>
      </c>
      <c r="I166" s="831">
        <v>358</v>
      </c>
      <c r="J166" s="822"/>
      <c r="K166" s="822">
        <v>179</v>
      </c>
      <c r="L166" s="831">
        <v>2</v>
      </c>
      <c r="M166" s="831">
        <v>360</v>
      </c>
      <c r="N166" s="822"/>
      <c r="O166" s="822">
        <v>180</v>
      </c>
      <c r="P166" s="831"/>
      <c r="Q166" s="831"/>
      <c r="R166" s="827"/>
      <c r="S166" s="832"/>
    </row>
    <row r="167" spans="1:19" ht="14.45" customHeight="1" x14ac:dyDescent="0.2">
      <c r="A167" s="821" t="s">
        <v>2385</v>
      </c>
      <c r="B167" s="822" t="s">
        <v>2386</v>
      </c>
      <c r="C167" s="822" t="s">
        <v>1764</v>
      </c>
      <c r="D167" s="822" t="s">
        <v>2382</v>
      </c>
      <c r="E167" s="822" t="s">
        <v>2400</v>
      </c>
      <c r="F167" s="822" t="s">
        <v>2413</v>
      </c>
      <c r="G167" s="822" t="s">
        <v>2414</v>
      </c>
      <c r="H167" s="831"/>
      <c r="I167" s="831"/>
      <c r="J167" s="822"/>
      <c r="K167" s="822"/>
      <c r="L167" s="831">
        <v>2</v>
      </c>
      <c r="M167" s="831">
        <v>460</v>
      </c>
      <c r="N167" s="822"/>
      <c r="O167" s="822">
        <v>230</v>
      </c>
      <c r="P167" s="831"/>
      <c r="Q167" s="831"/>
      <c r="R167" s="827"/>
      <c r="S167" s="832"/>
    </row>
    <row r="168" spans="1:19" ht="14.45" customHeight="1" x14ac:dyDescent="0.2">
      <c r="A168" s="821" t="s">
        <v>2385</v>
      </c>
      <c r="B168" s="822" t="s">
        <v>2386</v>
      </c>
      <c r="C168" s="822" t="s">
        <v>1764</v>
      </c>
      <c r="D168" s="822" t="s">
        <v>2382</v>
      </c>
      <c r="E168" s="822" t="s">
        <v>2400</v>
      </c>
      <c r="F168" s="822" t="s">
        <v>2417</v>
      </c>
      <c r="G168" s="822" t="s">
        <v>2418</v>
      </c>
      <c r="H168" s="831">
        <v>2</v>
      </c>
      <c r="I168" s="831">
        <v>232</v>
      </c>
      <c r="J168" s="822"/>
      <c r="K168" s="822">
        <v>116</v>
      </c>
      <c r="L168" s="831">
        <v>4</v>
      </c>
      <c r="M168" s="831">
        <v>468</v>
      </c>
      <c r="N168" s="822"/>
      <c r="O168" s="822">
        <v>117</v>
      </c>
      <c r="P168" s="831"/>
      <c r="Q168" s="831"/>
      <c r="R168" s="827"/>
      <c r="S168" s="832"/>
    </row>
    <row r="169" spans="1:19" ht="14.45" customHeight="1" x14ac:dyDescent="0.2">
      <c r="A169" s="821" t="s">
        <v>2385</v>
      </c>
      <c r="B169" s="822" t="s">
        <v>2386</v>
      </c>
      <c r="C169" s="822" t="s">
        <v>1764</v>
      </c>
      <c r="D169" s="822" t="s">
        <v>2382</v>
      </c>
      <c r="E169" s="822" t="s">
        <v>2400</v>
      </c>
      <c r="F169" s="822" t="s">
        <v>2423</v>
      </c>
      <c r="G169" s="822" t="s">
        <v>2424</v>
      </c>
      <c r="H169" s="831"/>
      <c r="I169" s="831"/>
      <c r="J169" s="822"/>
      <c r="K169" s="822"/>
      <c r="L169" s="831">
        <v>2</v>
      </c>
      <c r="M169" s="831">
        <v>720</v>
      </c>
      <c r="N169" s="822"/>
      <c r="O169" s="822">
        <v>360</v>
      </c>
      <c r="P169" s="831"/>
      <c r="Q169" s="831"/>
      <c r="R169" s="827"/>
      <c r="S169" s="832"/>
    </row>
    <row r="170" spans="1:19" ht="14.45" customHeight="1" x14ac:dyDescent="0.2">
      <c r="A170" s="821" t="s">
        <v>2385</v>
      </c>
      <c r="B170" s="822" t="s">
        <v>2386</v>
      </c>
      <c r="C170" s="822" t="s">
        <v>1764</v>
      </c>
      <c r="D170" s="822" t="s">
        <v>2382</v>
      </c>
      <c r="E170" s="822" t="s">
        <v>2400</v>
      </c>
      <c r="F170" s="822" t="s">
        <v>2425</v>
      </c>
      <c r="G170" s="822" t="s">
        <v>2426</v>
      </c>
      <c r="H170" s="831">
        <v>1</v>
      </c>
      <c r="I170" s="831">
        <v>75</v>
      </c>
      <c r="J170" s="822"/>
      <c r="K170" s="822">
        <v>75</v>
      </c>
      <c r="L170" s="831">
        <v>1</v>
      </c>
      <c r="M170" s="831">
        <v>76</v>
      </c>
      <c r="N170" s="822"/>
      <c r="O170" s="822">
        <v>76</v>
      </c>
      <c r="P170" s="831"/>
      <c r="Q170" s="831"/>
      <c r="R170" s="827"/>
      <c r="S170" s="832"/>
    </row>
    <row r="171" spans="1:19" ht="14.45" customHeight="1" x14ac:dyDescent="0.2">
      <c r="A171" s="821" t="s">
        <v>2385</v>
      </c>
      <c r="B171" s="822" t="s">
        <v>2386</v>
      </c>
      <c r="C171" s="822" t="s">
        <v>1764</v>
      </c>
      <c r="D171" s="822" t="s">
        <v>2382</v>
      </c>
      <c r="E171" s="822" t="s">
        <v>2400</v>
      </c>
      <c r="F171" s="822" t="s">
        <v>2427</v>
      </c>
      <c r="G171" s="822" t="s">
        <v>2428</v>
      </c>
      <c r="H171" s="831">
        <v>1</v>
      </c>
      <c r="I171" s="831">
        <v>707</v>
      </c>
      <c r="J171" s="822"/>
      <c r="K171" s="822">
        <v>707</v>
      </c>
      <c r="L171" s="831"/>
      <c r="M171" s="831"/>
      <c r="N171" s="822"/>
      <c r="O171" s="822"/>
      <c r="P171" s="831"/>
      <c r="Q171" s="831"/>
      <c r="R171" s="827"/>
      <c r="S171" s="832"/>
    </row>
    <row r="172" spans="1:19" ht="14.45" customHeight="1" x14ac:dyDescent="0.2">
      <c r="A172" s="821" t="s">
        <v>2385</v>
      </c>
      <c r="B172" s="822" t="s">
        <v>2386</v>
      </c>
      <c r="C172" s="822" t="s">
        <v>1764</v>
      </c>
      <c r="D172" s="822" t="s">
        <v>2382</v>
      </c>
      <c r="E172" s="822" t="s">
        <v>2400</v>
      </c>
      <c r="F172" s="822" t="s">
        <v>2441</v>
      </c>
      <c r="G172" s="822" t="s">
        <v>2442</v>
      </c>
      <c r="H172" s="831"/>
      <c r="I172" s="831"/>
      <c r="J172" s="822"/>
      <c r="K172" s="822"/>
      <c r="L172" s="831">
        <v>4</v>
      </c>
      <c r="M172" s="831">
        <v>420</v>
      </c>
      <c r="N172" s="822"/>
      <c r="O172" s="822">
        <v>105</v>
      </c>
      <c r="P172" s="831"/>
      <c r="Q172" s="831"/>
      <c r="R172" s="827"/>
      <c r="S172" s="832"/>
    </row>
    <row r="173" spans="1:19" ht="14.45" customHeight="1" x14ac:dyDescent="0.2">
      <c r="A173" s="821" t="s">
        <v>2385</v>
      </c>
      <c r="B173" s="822" t="s">
        <v>2386</v>
      </c>
      <c r="C173" s="822" t="s">
        <v>1764</v>
      </c>
      <c r="D173" s="822" t="s">
        <v>1099</v>
      </c>
      <c r="E173" s="822" t="s">
        <v>2400</v>
      </c>
      <c r="F173" s="822" t="s">
        <v>2403</v>
      </c>
      <c r="G173" s="822" t="s">
        <v>2404</v>
      </c>
      <c r="H173" s="831"/>
      <c r="I173" s="831"/>
      <c r="J173" s="822"/>
      <c r="K173" s="822"/>
      <c r="L173" s="831"/>
      <c r="M173" s="831"/>
      <c r="N173" s="822"/>
      <c r="O173" s="822"/>
      <c r="P173" s="831">
        <v>12</v>
      </c>
      <c r="Q173" s="831">
        <v>864</v>
      </c>
      <c r="R173" s="827"/>
      <c r="S173" s="832">
        <v>72</v>
      </c>
    </row>
    <row r="174" spans="1:19" ht="14.45" customHeight="1" x14ac:dyDescent="0.2">
      <c r="A174" s="821" t="s">
        <v>2385</v>
      </c>
      <c r="B174" s="822" t="s">
        <v>2386</v>
      </c>
      <c r="C174" s="822" t="s">
        <v>1764</v>
      </c>
      <c r="D174" s="822" t="s">
        <v>1099</v>
      </c>
      <c r="E174" s="822" t="s">
        <v>2400</v>
      </c>
      <c r="F174" s="822" t="s">
        <v>2405</v>
      </c>
      <c r="G174" s="822" t="s">
        <v>2406</v>
      </c>
      <c r="H174" s="831"/>
      <c r="I174" s="831"/>
      <c r="J174" s="822"/>
      <c r="K174" s="822"/>
      <c r="L174" s="831"/>
      <c r="M174" s="831"/>
      <c r="N174" s="822"/>
      <c r="O174" s="822"/>
      <c r="P174" s="831">
        <v>5</v>
      </c>
      <c r="Q174" s="831">
        <v>1100</v>
      </c>
      <c r="R174" s="827"/>
      <c r="S174" s="832">
        <v>220</v>
      </c>
    </row>
    <row r="175" spans="1:19" ht="14.45" customHeight="1" x14ac:dyDescent="0.2">
      <c r="A175" s="821" t="s">
        <v>2385</v>
      </c>
      <c r="B175" s="822" t="s">
        <v>2386</v>
      </c>
      <c r="C175" s="822" t="s">
        <v>1764</v>
      </c>
      <c r="D175" s="822" t="s">
        <v>1099</v>
      </c>
      <c r="E175" s="822" t="s">
        <v>2400</v>
      </c>
      <c r="F175" s="822" t="s">
        <v>2409</v>
      </c>
      <c r="G175" s="822" t="s">
        <v>2410</v>
      </c>
      <c r="H175" s="831"/>
      <c r="I175" s="831"/>
      <c r="J175" s="822"/>
      <c r="K175" s="822"/>
      <c r="L175" s="831"/>
      <c r="M175" s="831"/>
      <c r="N175" s="822"/>
      <c r="O175" s="822"/>
      <c r="P175" s="831">
        <v>3</v>
      </c>
      <c r="Q175" s="831">
        <v>120</v>
      </c>
      <c r="R175" s="827"/>
      <c r="S175" s="832">
        <v>40</v>
      </c>
    </row>
    <row r="176" spans="1:19" ht="14.45" customHeight="1" x14ac:dyDescent="0.2">
      <c r="A176" s="821" t="s">
        <v>2385</v>
      </c>
      <c r="B176" s="822" t="s">
        <v>2386</v>
      </c>
      <c r="C176" s="822" t="s">
        <v>1764</v>
      </c>
      <c r="D176" s="822" t="s">
        <v>1099</v>
      </c>
      <c r="E176" s="822" t="s">
        <v>2400</v>
      </c>
      <c r="F176" s="822" t="s">
        <v>2411</v>
      </c>
      <c r="G176" s="822" t="s">
        <v>2412</v>
      </c>
      <c r="H176" s="831"/>
      <c r="I176" s="831"/>
      <c r="J176" s="822"/>
      <c r="K176" s="822"/>
      <c r="L176" s="831"/>
      <c r="M176" s="831"/>
      <c r="N176" s="822"/>
      <c r="O176" s="822"/>
      <c r="P176" s="831">
        <v>25</v>
      </c>
      <c r="Q176" s="831">
        <v>4850</v>
      </c>
      <c r="R176" s="827"/>
      <c r="S176" s="832">
        <v>194</v>
      </c>
    </row>
    <row r="177" spans="1:19" ht="14.45" customHeight="1" x14ac:dyDescent="0.2">
      <c r="A177" s="821" t="s">
        <v>2385</v>
      </c>
      <c r="B177" s="822" t="s">
        <v>2386</v>
      </c>
      <c r="C177" s="822" t="s">
        <v>1764</v>
      </c>
      <c r="D177" s="822" t="s">
        <v>1099</v>
      </c>
      <c r="E177" s="822" t="s">
        <v>2400</v>
      </c>
      <c r="F177" s="822" t="s">
        <v>2413</v>
      </c>
      <c r="G177" s="822" t="s">
        <v>2414</v>
      </c>
      <c r="H177" s="831"/>
      <c r="I177" s="831"/>
      <c r="J177" s="822"/>
      <c r="K177" s="822"/>
      <c r="L177" s="831"/>
      <c r="M177" s="831"/>
      <c r="N177" s="822"/>
      <c r="O177" s="822"/>
      <c r="P177" s="831">
        <v>10</v>
      </c>
      <c r="Q177" s="831">
        <v>2430</v>
      </c>
      <c r="R177" s="827"/>
      <c r="S177" s="832">
        <v>243</v>
      </c>
    </row>
    <row r="178" spans="1:19" ht="14.45" customHeight="1" x14ac:dyDescent="0.2">
      <c r="A178" s="821" t="s">
        <v>2385</v>
      </c>
      <c r="B178" s="822" t="s">
        <v>2386</v>
      </c>
      <c r="C178" s="822" t="s">
        <v>1764</v>
      </c>
      <c r="D178" s="822" t="s">
        <v>1099</v>
      </c>
      <c r="E178" s="822" t="s">
        <v>2400</v>
      </c>
      <c r="F178" s="822" t="s">
        <v>2417</v>
      </c>
      <c r="G178" s="822" t="s">
        <v>2418</v>
      </c>
      <c r="H178" s="831"/>
      <c r="I178" s="831"/>
      <c r="J178" s="822"/>
      <c r="K178" s="822"/>
      <c r="L178" s="831"/>
      <c r="M178" s="831"/>
      <c r="N178" s="822"/>
      <c r="O178" s="822"/>
      <c r="P178" s="831">
        <v>38</v>
      </c>
      <c r="Q178" s="831">
        <v>4826</v>
      </c>
      <c r="R178" s="827"/>
      <c r="S178" s="832">
        <v>127</v>
      </c>
    </row>
    <row r="179" spans="1:19" ht="14.45" customHeight="1" x14ac:dyDescent="0.2">
      <c r="A179" s="821" t="s">
        <v>2385</v>
      </c>
      <c r="B179" s="822" t="s">
        <v>2386</v>
      </c>
      <c r="C179" s="822" t="s">
        <v>1764</v>
      </c>
      <c r="D179" s="822" t="s">
        <v>1099</v>
      </c>
      <c r="E179" s="822" t="s">
        <v>2400</v>
      </c>
      <c r="F179" s="822" t="s">
        <v>2421</v>
      </c>
      <c r="G179" s="822" t="s">
        <v>2422</v>
      </c>
      <c r="H179" s="831"/>
      <c r="I179" s="831"/>
      <c r="J179" s="822"/>
      <c r="K179" s="822"/>
      <c r="L179" s="831"/>
      <c r="M179" s="831"/>
      <c r="N179" s="822"/>
      <c r="O179" s="822"/>
      <c r="P179" s="831">
        <v>1</v>
      </c>
      <c r="Q179" s="831">
        <v>34</v>
      </c>
      <c r="R179" s="827"/>
      <c r="S179" s="832">
        <v>34</v>
      </c>
    </row>
    <row r="180" spans="1:19" ht="14.45" customHeight="1" x14ac:dyDescent="0.2">
      <c r="A180" s="821" t="s">
        <v>2385</v>
      </c>
      <c r="B180" s="822" t="s">
        <v>2386</v>
      </c>
      <c r="C180" s="822" t="s">
        <v>1764</v>
      </c>
      <c r="D180" s="822" t="s">
        <v>1099</v>
      </c>
      <c r="E180" s="822" t="s">
        <v>2400</v>
      </c>
      <c r="F180" s="822" t="s">
        <v>2423</v>
      </c>
      <c r="G180" s="822" t="s">
        <v>2424</v>
      </c>
      <c r="H180" s="831"/>
      <c r="I180" s="831"/>
      <c r="J180" s="822"/>
      <c r="K180" s="822"/>
      <c r="L180" s="831"/>
      <c r="M180" s="831"/>
      <c r="N180" s="822"/>
      <c r="O180" s="822"/>
      <c r="P180" s="831">
        <v>31</v>
      </c>
      <c r="Q180" s="831">
        <v>12028</v>
      </c>
      <c r="R180" s="827"/>
      <c r="S180" s="832">
        <v>388</v>
      </c>
    </row>
    <row r="181" spans="1:19" ht="14.45" customHeight="1" x14ac:dyDescent="0.2">
      <c r="A181" s="821" t="s">
        <v>2385</v>
      </c>
      <c r="B181" s="822" t="s">
        <v>2386</v>
      </c>
      <c r="C181" s="822" t="s">
        <v>1764</v>
      </c>
      <c r="D181" s="822" t="s">
        <v>1099</v>
      </c>
      <c r="E181" s="822" t="s">
        <v>2400</v>
      </c>
      <c r="F181" s="822" t="s">
        <v>2425</v>
      </c>
      <c r="G181" s="822" t="s">
        <v>2426</v>
      </c>
      <c r="H181" s="831"/>
      <c r="I181" s="831"/>
      <c r="J181" s="822"/>
      <c r="K181" s="822"/>
      <c r="L181" s="831"/>
      <c r="M181" s="831"/>
      <c r="N181" s="822"/>
      <c r="O181" s="822"/>
      <c r="P181" s="831">
        <v>2</v>
      </c>
      <c r="Q181" s="831">
        <v>162</v>
      </c>
      <c r="R181" s="827"/>
      <c r="S181" s="832">
        <v>81</v>
      </c>
    </row>
    <row r="182" spans="1:19" ht="14.45" customHeight="1" x14ac:dyDescent="0.2">
      <c r="A182" s="821" t="s">
        <v>2385</v>
      </c>
      <c r="B182" s="822" t="s">
        <v>2386</v>
      </c>
      <c r="C182" s="822" t="s">
        <v>1764</v>
      </c>
      <c r="D182" s="822" t="s">
        <v>1099</v>
      </c>
      <c r="E182" s="822" t="s">
        <v>2400</v>
      </c>
      <c r="F182" s="822" t="s">
        <v>2431</v>
      </c>
      <c r="G182" s="822" t="s">
        <v>2432</v>
      </c>
      <c r="H182" s="831"/>
      <c r="I182" s="831"/>
      <c r="J182" s="822"/>
      <c r="K182" s="822"/>
      <c r="L182" s="831"/>
      <c r="M182" s="831"/>
      <c r="N182" s="822"/>
      <c r="O182" s="822"/>
      <c r="P182" s="831">
        <v>1</v>
      </c>
      <c r="Q182" s="831">
        <v>83</v>
      </c>
      <c r="R182" s="827"/>
      <c r="S182" s="832">
        <v>83</v>
      </c>
    </row>
    <row r="183" spans="1:19" ht="14.45" customHeight="1" x14ac:dyDescent="0.2">
      <c r="A183" s="821" t="s">
        <v>2385</v>
      </c>
      <c r="B183" s="822" t="s">
        <v>2386</v>
      </c>
      <c r="C183" s="822" t="s">
        <v>1764</v>
      </c>
      <c r="D183" s="822" t="s">
        <v>1099</v>
      </c>
      <c r="E183" s="822" t="s">
        <v>2400</v>
      </c>
      <c r="F183" s="822" t="s">
        <v>2435</v>
      </c>
      <c r="G183" s="822" t="s">
        <v>2436</v>
      </c>
      <c r="H183" s="831"/>
      <c r="I183" s="831"/>
      <c r="J183" s="822"/>
      <c r="K183" s="822"/>
      <c r="L183" s="831"/>
      <c r="M183" s="831"/>
      <c r="N183" s="822"/>
      <c r="O183" s="822"/>
      <c r="P183" s="831">
        <v>1</v>
      </c>
      <c r="Q183" s="831">
        <v>66</v>
      </c>
      <c r="R183" s="827"/>
      <c r="S183" s="832">
        <v>66</v>
      </c>
    </row>
    <row r="184" spans="1:19" ht="14.45" customHeight="1" x14ac:dyDescent="0.2">
      <c r="A184" s="821" t="s">
        <v>2385</v>
      </c>
      <c r="B184" s="822" t="s">
        <v>2386</v>
      </c>
      <c r="C184" s="822" t="s">
        <v>1764</v>
      </c>
      <c r="D184" s="822" t="s">
        <v>1099</v>
      </c>
      <c r="E184" s="822" t="s">
        <v>2400</v>
      </c>
      <c r="F184" s="822" t="s">
        <v>2437</v>
      </c>
      <c r="G184" s="822" t="s">
        <v>2438</v>
      </c>
      <c r="H184" s="831"/>
      <c r="I184" s="831"/>
      <c r="J184" s="822"/>
      <c r="K184" s="822"/>
      <c r="L184" s="831"/>
      <c r="M184" s="831"/>
      <c r="N184" s="822"/>
      <c r="O184" s="822"/>
      <c r="P184" s="831">
        <v>0</v>
      </c>
      <c r="Q184" s="831">
        <v>0</v>
      </c>
      <c r="R184" s="827"/>
      <c r="S184" s="832"/>
    </row>
    <row r="185" spans="1:19" ht="14.45" customHeight="1" x14ac:dyDescent="0.2">
      <c r="A185" s="821" t="s">
        <v>2385</v>
      </c>
      <c r="B185" s="822" t="s">
        <v>2386</v>
      </c>
      <c r="C185" s="822" t="s">
        <v>1764</v>
      </c>
      <c r="D185" s="822" t="s">
        <v>1099</v>
      </c>
      <c r="E185" s="822" t="s">
        <v>2400</v>
      </c>
      <c r="F185" s="822" t="s">
        <v>2439</v>
      </c>
      <c r="G185" s="822" t="s">
        <v>2440</v>
      </c>
      <c r="H185" s="831"/>
      <c r="I185" s="831"/>
      <c r="J185" s="822"/>
      <c r="K185" s="822"/>
      <c r="L185" s="831"/>
      <c r="M185" s="831"/>
      <c r="N185" s="822"/>
      <c r="O185" s="822"/>
      <c r="P185" s="831">
        <v>10</v>
      </c>
      <c r="Q185" s="831">
        <v>1220</v>
      </c>
      <c r="R185" s="827"/>
      <c r="S185" s="832">
        <v>122</v>
      </c>
    </row>
    <row r="186" spans="1:19" ht="14.45" customHeight="1" x14ac:dyDescent="0.2">
      <c r="A186" s="821" t="s">
        <v>2385</v>
      </c>
      <c r="B186" s="822" t="s">
        <v>2386</v>
      </c>
      <c r="C186" s="822" t="s">
        <v>1764</v>
      </c>
      <c r="D186" s="822" t="s">
        <v>1099</v>
      </c>
      <c r="E186" s="822" t="s">
        <v>2400</v>
      </c>
      <c r="F186" s="822" t="s">
        <v>2441</v>
      </c>
      <c r="G186" s="822" t="s">
        <v>2442</v>
      </c>
      <c r="H186" s="831"/>
      <c r="I186" s="831"/>
      <c r="J186" s="822"/>
      <c r="K186" s="822"/>
      <c r="L186" s="831"/>
      <c r="M186" s="831"/>
      <c r="N186" s="822"/>
      <c r="O186" s="822"/>
      <c r="P186" s="831">
        <v>12</v>
      </c>
      <c r="Q186" s="831">
        <v>1320</v>
      </c>
      <c r="R186" s="827"/>
      <c r="S186" s="832">
        <v>110</v>
      </c>
    </row>
    <row r="187" spans="1:19" ht="14.45" customHeight="1" x14ac:dyDescent="0.2">
      <c r="A187" s="821" t="s">
        <v>2385</v>
      </c>
      <c r="B187" s="822" t="s">
        <v>2386</v>
      </c>
      <c r="C187" s="822" t="s">
        <v>1764</v>
      </c>
      <c r="D187" s="822" t="s">
        <v>1099</v>
      </c>
      <c r="E187" s="822" t="s">
        <v>2400</v>
      </c>
      <c r="F187" s="822" t="s">
        <v>2447</v>
      </c>
      <c r="G187" s="822" t="s">
        <v>2448</v>
      </c>
      <c r="H187" s="831"/>
      <c r="I187" s="831"/>
      <c r="J187" s="822"/>
      <c r="K187" s="822"/>
      <c r="L187" s="831"/>
      <c r="M187" s="831"/>
      <c r="N187" s="822"/>
      <c r="O187" s="822"/>
      <c r="P187" s="831">
        <v>4</v>
      </c>
      <c r="Q187" s="831">
        <v>3548</v>
      </c>
      <c r="R187" s="827"/>
      <c r="S187" s="832">
        <v>887</v>
      </c>
    </row>
    <row r="188" spans="1:19" ht="14.45" customHeight="1" x14ac:dyDescent="0.2">
      <c r="A188" s="821" t="s">
        <v>2385</v>
      </c>
      <c r="B188" s="822" t="s">
        <v>2386</v>
      </c>
      <c r="C188" s="822" t="s">
        <v>1764</v>
      </c>
      <c r="D188" s="822" t="s">
        <v>1099</v>
      </c>
      <c r="E188" s="822" t="s">
        <v>2400</v>
      </c>
      <c r="F188" s="822" t="s">
        <v>2449</v>
      </c>
      <c r="G188" s="822" t="s">
        <v>2450</v>
      </c>
      <c r="H188" s="831"/>
      <c r="I188" s="831"/>
      <c r="J188" s="822"/>
      <c r="K188" s="822"/>
      <c r="L188" s="831"/>
      <c r="M188" s="831"/>
      <c r="N188" s="822"/>
      <c r="O188" s="822"/>
      <c r="P188" s="831">
        <v>24</v>
      </c>
      <c r="Q188" s="831">
        <v>1512</v>
      </c>
      <c r="R188" s="827"/>
      <c r="S188" s="832">
        <v>63</v>
      </c>
    </row>
    <row r="189" spans="1:19" ht="14.45" customHeight="1" x14ac:dyDescent="0.2">
      <c r="A189" s="821" t="s">
        <v>2385</v>
      </c>
      <c r="B189" s="822" t="s">
        <v>2386</v>
      </c>
      <c r="C189" s="822" t="s">
        <v>1764</v>
      </c>
      <c r="D189" s="822" t="s">
        <v>1099</v>
      </c>
      <c r="E189" s="822" t="s">
        <v>2400</v>
      </c>
      <c r="F189" s="822" t="s">
        <v>2451</v>
      </c>
      <c r="G189" s="822" t="s">
        <v>2452</v>
      </c>
      <c r="H189" s="831"/>
      <c r="I189" s="831"/>
      <c r="J189" s="822"/>
      <c r="K189" s="822"/>
      <c r="L189" s="831"/>
      <c r="M189" s="831"/>
      <c r="N189" s="822"/>
      <c r="O189" s="822"/>
      <c r="P189" s="831">
        <v>25</v>
      </c>
      <c r="Q189" s="831">
        <v>7750</v>
      </c>
      <c r="R189" s="827"/>
      <c r="S189" s="832">
        <v>310</v>
      </c>
    </row>
    <row r="190" spans="1:19" ht="14.45" customHeight="1" x14ac:dyDescent="0.2">
      <c r="A190" s="821" t="s">
        <v>2385</v>
      </c>
      <c r="B190" s="822" t="s">
        <v>2386</v>
      </c>
      <c r="C190" s="822" t="s">
        <v>1764</v>
      </c>
      <c r="D190" s="822" t="s">
        <v>1090</v>
      </c>
      <c r="E190" s="822" t="s">
        <v>2400</v>
      </c>
      <c r="F190" s="822" t="s">
        <v>2401</v>
      </c>
      <c r="G190" s="822" t="s">
        <v>2402</v>
      </c>
      <c r="H190" s="831"/>
      <c r="I190" s="831"/>
      <c r="J190" s="822"/>
      <c r="K190" s="822"/>
      <c r="L190" s="831">
        <v>2</v>
      </c>
      <c r="M190" s="831">
        <v>62</v>
      </c>
      <c r="N190" s="822"/>
      <c r="O190" s="822">
        <v>31</v>
      </c>
      <c r="P190" s="831"/>
      <c r="Q190" s="831"/>
      <c r="R190" s="827"/>
      <c r="S190" s="832"/>
    </row>
    <row r="191" spans="1:19" ht="14.45" customHeight="1" x14ac:dyDescent="0.2">
      <c r="A191" s="821" t="s">
        <v>2385</v>
      </c>
      <c r="B191" s="822" t="s">
        <v>2386</v>
      </c>
      <c r="C191" s="822" t="s">
        <v>1764</v>
      </c>
      <c r="D191" s="822" t="s">
        <v>1090</v>
      </c>
      <c r="E191" s="822" t="s">
        <v>2400</v>
      </c>
      <c r="F191" s="822" t="s">
        <v>2403</v>
      </c>
      <c r="G191" s="822" t="s">
        <v>2404</v>
      </c>
      <c r="H191" s="831"/>
      <c r="I191" s="831"/>
      <c r="J191" s="822"/>
      <c r="K191" s="822"/>
      <c r="L191" s="831">
        <v>1</v>
      </c>
      <c r="M191" s="831">
        <v>68</v>
      </c>
      <c r="N191" s="822"/>
      <c r="O191" s="822">
        <v>68</v>
      </c>
      <c r="P191" s="831"/>
      <c r="Q191" s="831"/>
      <c r="R191" s="827"/>
      <c r="S191" s="832"/>
    </row>
    <row r="192" spans="1:19" ht="14.45" customHeight="1" x14ac:dyDescent="0.2">
      <c r="A192" s="821" t="s">
        <v>2385</v>
      </c>
      <c r="B192" s="822" t="s">
        <v>2386</v>
      </c>
      <c r="C192" s="822" t="s">
        <v>1764</v>
      </c>
      <c r="D192" s="822" t="s">
        <v>1090</v>
      </c>
      <c r="E192" s="822" t="s">
        <v>2400</v>
      </c>
      <c r="F192" s="822" t="s">
        <v>2405</v>
      </c>
      <c r="G192" s="822" t="s">
        <v>2406</v>
      </c>
      <c r="H192" s="831"/>
      <c r="I192" s="831"/>
      <c r="J192" s="822"/>
      <c r="K192" s="822"/>
      <c r="L192" s="831"/>
      <c r="M192" s="831"/>
      <c r="N192" s="822"/>
      <c r="O192" s="822"/>
      <c r="P192" s="831">
        <v>3</v>
      </c>
      <c r="Q192" s="831">
        <v>660</v>
      </c>
      <c r="R192" s="827"/>
      <c r="S192" s="832">
        <v>220</v>
      </c>
    </row>
    <row r="193" spans="1:19" ht="14.45" customHeight="1" x14ac:dyDescent="0.2">
      <c r="A193" s="821" t="s">
        <v>2385</v>
      </c>
      <c r="B193" s="822" t="s">
        <v>2386</v>
      </c>
      <c r="C193" s="822" t="s">
        <v>1764</v>
      </c>
      <c r="D193" s="822" t="s">
        <v>1090</v>
      </c>
      <c r="E193" s="822" t="s">
        <v>2400</v>
      </c>
      <c r="F193" s="822" t="s">
        <v>2409</v>
      </c>
      <c r="G193" s="822" t="s">
        <v>2410</v>
      </c>
      <c r="H193" s="831"/>
      <c r="I193" s="831"/>
      <c r="J193" s="822"/>
      <c r="K193" s="822"/>
      <c r="L193" s="831">
        <v>2</v>
      </c>
      <c r="M193" s="831">
        <v>76</v>
      </c>
      <c r="N193" s="822"/>
      <c r="O193" s="822">
        <v>38</v>
      </c>
      <c r="P193" s="831"/>
      <c r="Q193" s="831"/>
      <c r="R193" s="827"/>
      <c r="S193" s="832"/>
    </row>
    <row r="194" spans="1:19" ht="14.45" customHeight="1" x14ac:dyDescent="0.2">
      <c r="A194" s="821" t="s">
        <v>2385</v>
      </c>
      <c r="B194" s="822" t="s">
        <v>2386</v>
      </c>
      <c r="C194" s="822" t="s">
        <v>1764</v>
      </c>
      <c r="D194" s="822" t="s">
        <v>1090</v>
      </c>
      <c r="E194" s="822" t="s">
        <v>2400</v>
      </c>
      <c r="F194" s="822" t="s">
        <v>2411</v>
      </c>
      <c r="G194" s="822" t="s">
        <v>2412</v>
      </c>
      <c r="H194" s="831"/>
      <c r="I194" s="831"/>
      <c r="J194" s="822"/>
      <c r="K194" s="822"/>
      <c r="L194" s="831">
        <v>15</v>
      </c>
      <c r="M194" s="831">
        <v>2700</v>
      </c>
      <c r="N194" s="822"/>
      <c r="O194" s="822">
        <v>180</v>
      </c>
      <c r="P194" s="831">
        <v>23</v>
      </c>
      <c r="Q194" s="831">
        <v>4462</v>
      </c>
      <c r="R194" s="827"/>
      <c r="S194" s="832">
        <v>194</v>
      </c>
    </row>
    <row r="195" spans="1:19" ht="14.45" customHeight="1" x14ac:dyDescent="0.2">
      <c r="A195" s="821" t="s">
        <v>2385</v>
      </c>
      <c r="B195" s="822" t="s">
        <v>2386</v>
      </c>
      <c r="C195" s="822" t="s">
        <v>1764</v>
      </c>
      <c r="D195" s="822" t="s">
        <v>1090</v>
      </c>
      <c r="E195" s="822" t="s">
        <v>2400</v>
      </c>
      <c r="F195" s="822" t="s">
        <v>2413</v>
      </c>
      <c r="G195" s="822" t="s">
        <v>2414</v>
      </c>
      <c r="H195" s="831"/>
      <c r="I195" s="831"/>
      <c r="J195" s="822"/>
      <c r="K195" s="822"/>
      <c r="L195" s="831">
        <v>0</v>
      </c>
      <c r="M195" s="831">
        <v>0</v>
      </c>
      <c r="N195" s="822"/>
      <c r="O195" s="822"/>
      <c r="P195" s="831">
        <v>3</v>
      </c>
      <c r="Q195" s="831">
        <v>729</v>
      </c>
      <c r="R195" s="827"/>
      <c r="S195" s="832">
        <v>243</v>
      </c>
    </row>
    <row r="196" spans="1:19" ht="14.45" customHeight="1" x14ac:dyDescent="0.2">
      <c r="A196" s="821" t="s">
        <v>2385</v>
      </c>
      <c r="B196" s="822" t="s">
        <v>2386</v>
      </c>
      <c r="C196" s="822" t="s">
        <v>1764</v>
      </c>
      <c r="D196" s="822" t="s">
        <v>1090</v>
      </c>
      <c r="E196" s="822" t="s">
        <v>2400</v>
      </c>
      <c r="F196" s="822" t="s">
        <v>2417</v>
      </c>
      <c r="G196" s="822" t="s">
        <v>2418</v>
      </c>
      <c r="H196" s="831"/>
      <c r="I196" s="831"/>
      <c r="J196" s="822"/>
      <c r="K196" s="822"/>
      <c r="L196" s="831">
        <v>17</v>
      </c>
      <c r="M196" s="831">
        <v>1989</v>
      </c>
      <c r="N196" s="822"/>
      <c r="O196" s="822">
        <v>117</v>
      </c>
      <c r="P196" s="831">
        <v>24</v>
      </c>
      <c r="Q196" s="831">
        <v>3048</v>
      </c>
      <c r="R196" s="827"/>
      <c r="S196" s="832">
        <v>127</v>
      </c>
    </row>
    <row r="197" spans="1:19" ht="14.45" customHeight="1" x14ac:dyDescent="0.2">
      <c r="A197" s="821" t="s">
        <v>2385</v>
      </c>
      <c r="B197" s="822" t="s">
        <v>2386</v>
      </c>
      <c r="C197" s="822" t="s">
        <v>1764</v>
      </c>
      <c r="D197" s="822" t="s">
        <v>1090</v>
      </c>
      <c r="E197" s="822" t="s">
        <v>2400</v>
      </c>
      <c r="F197" s="822" t="s">
        <v>2425</v>
      </c>
      <c r="G197" s="822" t="s">
        <v>2426</v>
      </c>
      <c r="H197" s="831"/>
      <c r="I197" s="831"/>
      <c r="J197" s="822"/>
      <c r="K197" s="822"/>
      <c r="L197" s="831"/>
      <c r="M197" s="831"/>
      <c r="N197" s="822"/>
      <c r="O197" s="822"/>
      <c r="P197" s="831">
        <v>2</v>
      </c>
      <c r="Q197" s="831">
        <v>162</v>
      </c>
      <c r="R197" s="827"/>
      <c r="S197" s="832">
        <v>81</v>
      </c>
    </row>
    <row r="198" spans="1:19" ht="14.45" customHeight="1" x14ac:dyDescent="0.2">
      <c r="A198" s="821" t="s">
        <v>2385</v>
      </c>
      <c r="B198" s="822" t="s">
        <v>2386</v>
      </c>
      <c r="C198" s="822" t="s">
        <v>1764</v>
      </c>
      <c r="D198" s="822" t="s">
        <v>1090</v>
      </c>
      <c r="E198" s="822" t="s">
        <v>2400</v>
      </c>
      <c r="F198" s="822" t="s">
        <v>2427</v>
      </c>
      <c r="G198" s="822" t="s">
        <v>2428</v>
      </c>
      <c r="H198" s="831"/>
      <c r="I198" s="831"/>
      <c r="J198" s="822"/>
      <c r="K198" s="822"/>
      <c r="L198" s="831"/>
      <c r="M198" s="831"/>
      <c r="N198" s="822"/>
      <c r="O198" s="822"/>
      <c r="P198" s="831">
        <v>1</v>
      </c>
      <c r="Q198" s="831">
        <v>768</v>
      </c>
      <c r="R198" s="827"/>
      <c r="S198" s="832">
        <v>768</v>
      </c>
    </row>
    <row r="199" spans="1:19" ht="14.45" customHeight="1" x14ac:dyDescent="0.2">
      <c r="A199" s="821" t="s">
        <v>2385</v>
      </c>
      <c r="B199" s="822" t="s">
        <v>2386</v>
      </c>
      <c r="C199" s="822" t="s">
        <v>1764</v>
      </c>
      <c r="D199" s="822" t="s">
        <v>1090</v>
      </c>
      <c r="E199" s="822" t="s">
        <v>2400</v>
      </c>
      <c r="F199" s="822" t="s">
        <v>2435</v>
      </c>
      <c r="G199" s="822" t="s">
        <v>2436</v>
      </c>
      <c r="H199" s="831"/>
      <c r="I199" s="831"/>
      <c r="J199" s="822"/>
      <c r="K199" s="822"/>
      <c r="L199" s="831"/>
      <c r="M199" s="831"/>
      <c r="N199" s="822"/>
      <c r="O199" s="822"/>
      <c r="P199" s="831">
        <v>1</v>
      </c>
      <c r="Q199" s="831">
        <v>66</v>
      </c>
      <c r="R199" s="827"/>
      <c r="S199" s="832">
        <v>66</v>
      </c>
    </row>
    <row r="200" spans="1:19" ht="14.45" customHeight="1" x14ac:dyDescent="0.2">
      <c r="A200" s="821" t="s">
        <v>2385</v>
      </c>
      <c r="B200" s="822" t="s">
        <v>2386</v>
      </c>
      <c r="C200" s="822" t="s">
        <v>1764</v>
      </c>
      <c r="D200" s="822" t="s">
        <v>1090</v>
      </c>
      <c r="E200" s="822" t="s">
        <v>2400</v>
      </c>
      <c r="F200" s="822" t="s">
        <v>2439</v>
      </c>
      <c r="G200" s="822" t="s">
        <v>2440</v>
      </c>
      <c r="H200" s="831"/>
      <c r="I200" s="831"/>
      <c r="J200" s="822"/>
      <c r="K200" s="822"/>
      <c r="L200" s="831"/>
      <c r="M200" s="831"/>
      <c r="N200" s="822"/>
      <c r="O200" s="822"/>
      <c r="P200" s="831">
        <v>1</v>
      </c>
      <c r="Q200" s="831">
        <v>122</v>
      </c>
      <c r="R200" s="827"/>
      <c r="S200" s="832">
        <v>122</v>
      </c>
    </row>
    <row r="201" spans="1:19" ht="14.45" customHeight="1" x14ac:dyDescent="0.2">
      <c r="A201" s="821" t="s">
        <v>2385</v>
      </c>
      <c r="B201" s="822" t="s">
        <v>2386</v>
      </c>
      <c r="C201" s="822" t="s">
        <v>1764</v>
      </c>
      <c r="D201" s="822" t="s">
        <v>1090</v>
      </c>
      <c r="E201" s="822" t="s">
        <v>2400</v>
      </c>
      <c r="F201" s="822" t="s">
        <v>2441</v>
      </c>
      <c r="G201" s="822" t="s">
        <v>2442</v>
      </c>
      <c r="H201" s="831"/>
      <c r="I201" s="831"/>
      <c r="J201" s="822"/>
      <c r="K201" s="822"/>
      <c r="L201" s="831">
        <v>5</v>
      </c>
      <c r="M201" s="831">
        <v>525</v>
      </c>
      <c r="N201" s="822"/>
      <c r="O201" s="822">
        <v>105</v>
      </c>
      <c r="P201" s="831">
        <v>9</v>
      </c>
      <c r="Q201" s="831">
        <v>990</v>
      </c>
      <c r="R201" s="827"/>
      <c r="S201" s="832">
        <v>110</v>
      </c>
    </row>
    <row r="202" spans="1:19" ht="14.45" customHeight="1" x14ac:dyDescent="0.2">
      <c r="A202" s="821" t="s">
        <v>2385</v>
      </c>
      <c r="B202" s="822" t="s">
        <v>2386</v>
      </c>
      <c r="C202" s="822" t="s">
        <v>1764</v>
      </c>
      <c r="D202" s="822" t="s">
        <v>1090</v>
      </c>
      <c r="E202" s="822" t="s">
        <v>2400</v>
      </c>
      <c r="F202" s="822" t="s">
        <v>2447</v>
      </c>
      <c r="G202" s="822" t="s">
        <v>2448</v>
      </c>
      <c r="H202" s="831"/>
      <c r="I202" s="831"/>
      <c r="J202" s="822"/>
      <c r="K202" s="822"/>
      <c r="L202" s="831"/>
      <c r="M202" s="831"/>
      <c r="N202" s="822"/>
      <c r="O202" s="822"/>
      <c r="P202" s="831">
        <v>0</v>
      </c>
      <c r="Q202" s="831">
        <v>0</v>
      </c>
      <c r="R202" s="827"/>
      <c r="S202" s="832"/>
    </row>
    <row r="203" spans="1:19" ht="14.45" customHeight="1" x14ac:dyDescent="0.2">
      <c r="A203" s="821" t="s">
        <v>2385</v>
      </c>
      <c r="B203" s="822" t="s">
        <v>2386</v>
      </c>
      <c r="C203" s="822" t="s">
        <v>1764</v>
      </c>
      <c r="D203" s="822" t="s">
        <v>1090</v>
      </c>
      <c r="E203" s="822" t="s">
        <v>2400</v>
      </c>
      <c r="F203" s="822" t="s">
        <v>2449</v>
      </c>
      <c r="G203" s="822" t="s">
        <v>2450</v>
      </c>
      <c r="H203" s="831"/>
      <c r="I203" s="831"/>
      <c r="J203" s="822"/>
      <c r="K203" s="822"/>
      <c r="L203" s="831"/>
      <c r="M203" s="831"/>
      <c r="N203" s="822"/>
      <c r="O203" s="822"/>
      <c r="P203" s="831">
        <v>3</v>
      </c>
      <c r="Q203" s="831">
        <v>189</v>
      </c>
      <c r="R203" s="827"/>
      <c r="S203" s="832">
        <v>63</v>
      </c>
    </row>
    <row r="204" spans="1:19" ht="14.45" customHeight="1" x14ac:dyDescent="0.2">
      <c r="A204" s="821" t="s">
        <v>2385</v>
      </c>
      <c r="B204" s="822" t="s">
        <v>2386</v>
      </c>
      <c r="C204" s="822" t="s">
        <v>1764</v>
      </c>
      <c r="D204" s="822" t="s">
        <v>2378</v>
      </c>
      <c r="E204" s="822" t="s">
        <v>2400</v>
      </c>
      <c r="F204" s="822" t="s">
        <v>2409</v>
      </c>
      <c r="G204" s="822" t="s">
        <v>2410</v>
      </c>
      <c r="H204" s="831">
        <v>1</v>
      </c>
      <c r="I204" s="831">
        <v>38</v>
      </c>
      <c r="J204" s="822"/>
      <c r="K204" s="822">
        <v>38</v>
      </c>
      <c r="L204" s="831"/>
      <c r="M204" s="831"/>
      <c r="N204" s="822"/>
      <c r="O204" s="822"/>
      <c r="P204" s="831"/>
      <c r="Q204" s="831"/>
      <c r="R204" s="827"/>
      <c r="S204" s="832"/>
    </row>
    <row r="205" spans="1:19" ht="14.45" customHeight="1" x14ac:dyDescent="0.2">
      <c r="A205" s="821" t="s">
        <v>2385</v>
      </c>
      <c r="B205" s="822" t="s">
        <v>2386</v>
      </c>
      <c r="C205" s="822" t="s">
        <v>1764</v>
      </c>
      <c r="D205" s="822" t="s">
        <v>2378</v>
      </c>
      <c r="E205" s="822" t="s">
        <v>2400</v>
      </c>
      <c r="F205" s="822" t="s">
        <v>2411</v>
      </c>
      <c r="G205" s="822" t="s">
        <v>2412</v>
      </c>
      <c r="H205" s="831">
        <v>2</v>
      </c>
      <c r="I205" s="831">
        <v>358</v>
      </c>
      <c r="J205" s="822"/>
      <c r="K205" s="822">
        <v>179</v>
      </c>
      <c r="L205" s="831"/>
      <c r="M205" s="831"/>
      <c r="N205" s="822"/>
      <c r="O205" s="822"/>
      <c r="P205" s="831"/>
      <c r="Q205" s="831"/>
      <c r="R205" s="827"/>
      <c r="S205" s="832"/>
    </row>
    <row r="206" spans="1:19" ht="14.45" customHeight="1" x14ac:dyDescent="0.2">
      <c r="A206" s="821" t="s">
        <v>2385</v>
      </c>
      <c r="B206" s="822" t="s">
        <v>2386</v>
      </c>
      <c r="C206" s="822" t="s">
        <v>1764</v>
      </c>
      <c r="D206" s="822" t="s">
        <v>2378</v>
      </c>
      <c r="E206" s="822" t="s">
        <v>2400</v>
      </c>
      <c r="F206" s="822" t="s">
        <v>2417</v>
      </c>
      <c r="G206" s="822" t="s">
        <v>2418</v>
      </c>
      <c r="H206" s="831">
        <v>4</v>
      </c>
      <c r="I206" s="831">
        <v>464</v>
      </c>
      <c r="J206" s="822"/>
      <c r="K206" s="822">
        <v>116</v>
      </c>
      <c r="L206" s="831"/>
      <c r="M206" s="831"/>
      <c r="N206" s="822"/>
      <c r="O206" s="822"/>
      <c r="P206" s="831"/>
      <c r="Q206" s="831"/>
      <c r="R206" s="827"/>
      <c r="S206" s="832"/>
    </row>
    <row r="207" spans="1:19" ht="14.45" customHeight="1" x14ac:dyDescent="0.2">
      <c r="A207" s="821" t="s">
        <v>2385</v>
      </c>
      <c r="B207" s="822" t="s">
        <v>2386</v>
      </c>
      <c r="C207" s="822" t="s">
        <v>1764</v>
      </c>
      <c r="D207" s="822" t="s">
        <v>2378</v>
      </c>
      <c r="E207" s="822" t="s">
        <v>2400</v>
      </c>
      <c r="F207" s="822" t="s">
        <v>2423</v>
      </c>
      <c r="G207" s="822" t="s">
        <v>2424</v>
      </c>
      <c r="H207" s="831">
        <v>4</v>
      </c>
      <c r="I207" s="831">
        <v>1432</v>
      </c>
      <c r="J207" s="822"/>
      <c r="K207" s="822">
        <v>358</v>
      </c>
      <c r="L207" s="831"/>
      <c r="M207" s="831"/>
      <c r="N207" s="822"/>
      <c r="O207" s="822"/>
      <c r="P207" s="831"/>
      <c r="Q207" s="831"/>
      <c r="R207" s="827"/>
      <c r="S207" s="832"/>
    </row>
    <row r="208" spans="1:19" ht="14.45" customHeight="1" x14ac:dyDescent="0.2">
      <c r="A208" s="821" t="s">
        <v>2385</v>
      </c>
      <c r="B208" s="822" t="s">
        <v>2386</v>
      </c>
      <c r="C208" s="822" t="s">
        <v>1764</v>
      </c>
      <c r="D208" s="822" t="s">
        <v>2381</v>
      </c>
      <c r="E208" s="822" t="s">
        <v>2400</v>
      </c>
      <c r="F208" s="822" t="s">
        <v>2411</v>
      </c>
      <c r="G208" s="822" t="s">
        <v>2412</v>
      </c>
      <c r="H208" s="831"/>
      <c r="I208" s="831"/>
      <c r="J208" s="822"/>
      <c r="K208" s="822"/>
      <c r="L208" s="831"/>
      <c r="M208" s="831"/>
      <c r="N208" s="822"/>
      <c r="O208" s="822"/>
      <c r="P208" s="831">
        <v>2</v>
      </c>
      <c r="Q208" s="831">
        <v>388</v>
      </c>
      <c r="R208" s="827"/>
      <c r="S208" s="832">
        <v>194</v>
      </c>
    </row>
    <row r="209" spans="1:19" ht="14.45" customHeight="1" x14ac:dyDescent="0.2">
      <c r="A209" s="821" t="s">
        <v>2385</v>
      </c>
      <c r="B209" s="822" t="s">
        <v>2386</v>
      </c>
      <c r="C209" s="822" t="s">
        <v>1764</v>
      </c>
      <c r="D209" s="822" t="s">
        <v>2381</v>
      </c>
      <c r="E209" s="822" t="s">
        <v>2400</v>
      </c>
      <c r="F209" s="822" t="s">
        <v>2417</v>
      </c>
      <c r="G209" s="822" t="s">
        <v>2418</v>
      </c>
      <c r="H209" s="831"/>
      <c r="I209" s="831"/>
      <c r="J209" s="822"/>
      <c r="K209" s="822"/>
      <c r="L209" s="831"/>
      <c r="M209" s="831"/>
      <c r="N209" s="822"/>
      <c r="O209" s="822"/>
      <c r="P209" s="831">
        <v>2</v>
      </c>
      <c r="Q209" s="831">
        <v>254</v>
      </c>
      <c r="R209" s="827"/>
      <c r="S209" s="832">
        <v>127</v>
      </c>
    </row>
    <row r="210" spans="1:19" ht="14.45" customHeight="1" x14ac:dyDescent="0.2">
      <c r="A210" s="821" t="s">
        <v>2385</v>
      </c>
      <c r="B210" s="822" t="s">
        <v>2386</v>
      </c>
      <c r="C210" s="822" t="s">
        <v>1764</v>
      </c>
      <c r="D210" s="822" t="s">
        <v>2380</v>
      </c>
      <c r="E210" s="822" t="s">
        <v>2400</v>
      </c>
      <c r="F210" s="822" t="s">
        <v>2405</v>
      </c>
      <c r="G210" s="822" t="s">
        <v>2406</v>
      </c>
      <c r="H210" s="831"/>
      <c r="I210" s="831"/>
      <c r="J210" s="822"/>
      <c r="K210" s="822"/>
      <c r="L210" s="831"/>
      <c r="M210" s="831"/>
      <c r="N210" s="822"/>
      <c r="O210" s="822"/>
      <c r="P210" s="831">
        <v>1</v>
      </c>
      <c r="Q210" s="831">
        <v>220</v>
      </c>
      <c r="R210" s="827"/>
      <c r="S210" s="832">
        <v>220</v>
      </c>
    </row>
    <row r="211" spans="1:19" ht="14.45" customHeight="1" x14ac:dyDescent="0.2">
      <c r="A211" s="821" t="s">
        <v>2385</v>
      </c>
      <c r="B211" s="822" t="s">
        <v>2386</v>
      </c>
      <c r="C211" s="822" t="s">
        <v>1764</v>
      </c>
      <c r="D211" s="822" t="s">
        <v>2380</v>
      </c>
      <c r="E211" s="822" t="s">
        <v>2400</v>
      </c>
      <c r="F211" s="822" t="s">
        <v>2409</v>
      </c>
      <c r="G211" s="822" t="s">
        <v>2410</v>
      </c>
      <c r="H211" s="831"/>
      <c r="I211" s="831"/>
      <c r="J211" s="822"/>
      <c r="K211" s="822"/>
      <c r="L211" s="831"/>
      <c r="M211" s="831"/>
      <c r="N211" s="822"/>
      <c r="O211" s="822"/>
      <c r="P211" s="831">
        <v>2</v>
      </c>
      <c r="Q211" s="831">
        <v>80</v>
      </c>
      <c r="R211" s="827"/>
      <c r="S211" s="832">
        <v>40</v>
      </c>
    </row>
    <row r="212" spans="1:19" ht="14.45" customHeight="1" x14ac:dyDescent="0.2">
      <c r="A212" s="821" t="s">
        <v>2385</v>
      </c>
      <c r="B212" s="822" t="s">
        <v>2386</v>
      </c>
      <c r="C212" s="822" t="s">
        <v>1764</v>
      </c>
      <c r="D212" s="822" t="s">
        <v>2380</v>
      </c>
      <c r="E212" s="822" t="s">
        <v>2400</v>
      </c>
      <c r="F212" s="822" t="s">
        <v>2423</v>
      </c>
      <c r="G212" s="822" t="s">
        <v>2424</v>
      </c>
      <c r="H212" s="831"/>
      <c r="I212" s="831"/>
      <c r="J212" s="822"/>
      <c r="K212" s="822"/>
      <c r="L212" s="831"/>
      <c r="M212" s="831"/>
      <c r="N212" s="822"/>
      <c r="O212" s="822"/>
      <c r="P212" s="831">
        <v>1</v>
      </c>
      <c r="Q212" s="831">
        <v>388</v>
      </c>
      <c r="R212" s="827"/>
      <c r="S212" s="832">
        <v>388</v>
      </c>
    </row>
    <row r="213" spans="1:19" ht="14.45" customHeight="1" x14ac:dyDescent="0.2">
      <c r="A213" s="821" t="s">
        <v>2385</v>
      </c>
      <c r="B213" s="822" t="s">
        <v>2386</v>
      </c>
      <c r="C213" s="822" t="s">
        <v>1764</v>
      </c>
      <c r="D213" s="822" t="s">
        <v>2380</v>
      </c>
      <c r="E213" s="822" t="s">
        <v>2400</v>
      </c>
      <c r="F213" s="822" t="s">
        <v>2441</v>
      </c>
      <c r="G213" s="822" t="s">
        <v>2442</v>
      </c>
      <c r="H213" s="831"/>
      <c r="I213" s="831"/>
      <c r="J213" s="822"/>
      <c r="K213" s="822"/>
      <c r="L213" s="831"/>
      <c r="M213" s="831"/>
      <c r="N213" s="822"/>
      <c r="O213" s="822"/>
      <c r="P213" s="831">
        <v>1</v>
      </c>
      <c r="Q213" s="831">
        <v>110</v>
      </c>
      <c r="R213" s="827"/>
      <c r="S213" s="832">
        <v>110</v>
      </c>
    </row>
    <row r="214" spans="1:19" ht="14.45" customHeight="1" thickBot="1" x14ac:dyDescent="0.25">
      <c r="A214" s="813" t="s">
        <v>2385</v>
      </c>
      <c r="B214" s="814" t="s">
        <v>2386</v>
      </c>
      <c r="C214" s="814" t="s">
        <v>1764</v>
      </c>
      <c r="D214" s="814" t="s">
        <v>2380</v>
      </c>
      <c r="E214" s="814" t="s">
        <v>2400</v>
      </c>
      <c r="F214" s="814" t="s">
        <v>2451</v>
      </c>
      <c r="G214" s="814" t="s">
        <v>2452</v>
      </c>
      <c r="H214" s="833"/>
      <c r="I214" s="833"/>
      <c r="J214" s="814"/>
      <c r="K214" s="814"/>
      <c r="L214" s="833"/>
      <c r="M214" s="833"/>
      <c r="N214" s="814"/>
      <c r="O214" s="814"/>
      <c r="P214" s="833">
        <v>2</v>
      </c>
      <c r="Q214" s="833">
        <v>620</v>
      </c>
      <c r="R214" s="819"/>
      <c r="S214" s="834">
        <v>310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C30B442E-2E2A-46E2-AE17-22FCF05794DD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247" bestFit="1" customWidth="1" collapsed="1"/>
    <col min="2" max="2" width="7.7109375" style="215" hidden="1" customWidth="1" outlineLevel="1"/>
    <col min="3" max="3" width="0.140625" style="247" hidden="1" customWidth="1"/>
    <col min="4" max="4" width="7.7109375" style="215" customWidth="1"/>
    <col min="5" max="5" width="5.42578125" style="247" hidden="1" customWidth="1"/>
    <col min="6" max="6" width="7.7109375" style="215" customWidth="1"/>
    <col min="7" max="7" width="7.7109375" style="331" customWidth="1" collapsed="1"/>
    <col min="8" max="8" width="7.7109375" style="215" hidden="1" customWidth="1" outlineLevel="1"/>
    <col min="9" max="9" width="5.42578125" style="247" hidden="1" customWidth="1"/>
    <col min="10" max="10" width="7.7109375" style="215" customWidth="1"/>
    <col min="11" max="11" width="5.42578125" style="247" hidden="1" customWidth="1"/>
    <col min="12" max="12" width="7.7109375" style="215" customWidth="1"/>
    <col min="13" max="13" width="7.7109375" style="331" customWidth="1" collapsed="1"/>
    <col min="14" max="14" width="7.7109375" style="215" hidden="1" customWidth="1" outlineLevel="1"/>
    <col min="15" max="15" width="5" style="247" hidden="1" customWidth="1"/>
    <col min="16" max="16" width="7.7109375" style="215" customWidth="1"/>
    <col min="17" max="17" width="5" style="247" hidden="1" customWidth="1"/>
    <col min="18" max="18" width="7.7109375" style="215" customWidth="1"/>
    <col min="19" max="19" width="7.7109375" style="331" customWidth="1"/>
    <col min="20" max="16384" width="8.85546875" style="247"/>
  </cols>
  <sheetData>
    <row r="1" spans="1:19" ht="18.600000000000001" customHeight="1" thickBot="1" x14ac:dyDescent="0.35">
      <c r="A1" s="528" t="s">
        <v>156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</row>
    <row r="2" spans="1:19" ht="14.45" customHeight="1" thickBot="1" x14ac:dyDescent="0.25">
      <c r="A2" s="370" t="s">
        <v>328</v>
      </c>
      <c r="B2" s="347"/>
      <c r="C2" s="220"/>
      <c r="D2" s="347"/>
      <c r="E2" s="220"/>
      <c r="F2" s="347"/>
      <c r="G2" s="348"/>
      <c r="H2" s="347"/>
      <c r="I2" s="220"/>
      <c r="J2" s="347"/>
      <c r="K2" s="220"/>
      <c r="L2" s="347"/>
      <c r="M2" s="348"/>
      <c r="N2" s="347"/>
      <c r="O2" s="220"/>
      <c r="P2" s="347"/>
      <c r="Q2" s="220"/>
      <c r="R2" s="347"/>
      <c r="S2" s="348"/>
    </row>
    <row r="3" spans="1:19" ht="14.45" customHeight="1" thickBot="1" x14ac:dyDescent="0.25">
      <c r="A3" s="341" t="s">
        <v>158</v>
      </c>
      <c r="B3" s="342">
        <f>SUBTOTAL(9,B6:B1048576)</f>
        <v>44886468</v>
      </c>
      <c r="C3" s="343">
        <f t="shared" ref="C3:R3" si="0">SUBTOTAL(9,C6:C1048576)</f>
        <v>0</v>
      </c>
      <c r="D3" s="343">
        <f t="shared" si="0"/>
        <v>45248030</v>
      </c>
      <c r="E3" s="343">
        <f t="shared" si="0"/>
        <v>0</v>
      </c>
      <c r="F3" s="343">
        <f t="shared" si="0"/>
        <v>46313484</v>
      </c>
      <c r="G3" s="346">
        <f>IF(D3&lt;&gt;0,F3/D3,"")</f>
        <v>1.0235469698901809</v>
      </c>
      <c r="H3" s="342">
        <f t="shared" si="0"/>
        <v>803107.14000000013</v>
      </c>
      <c r="I3" s="343">
        <f t="shared" si="0"/>
        <v>0</v>
      </c>
      <c r="J3" s="343">
        <f t="shared" si="0"/>
        <v>412655.98999999993</v>
      </c>
      <c r="K3" s="343">
        <f t="shared" si="0"/>
        <v>0</v>
      </c>
      <c r="L3" s="343">
        <f t="shared" si="0"/>
        <v>796176.94000000053</v>
      </c>
      <c r="M3" s="344">
        <f>IF(J3&lt;&gt;0,L3/J3,"")</f>
        <v>1.9293962993242886</v>
      </c>
      <c r="N3" s="345">
        <f t="shared" si="0"/>
        <v>142925.71000000002</v>
      </c>
      <c r="O3" s="343">
        <f t="shared" si="0"/>
        <v>0</v>
      </c>
      <c r="P3" s="343">
        <f t="shared" si="0"/>
        <v>41788</v>
      </c>
      <c r="Q3" s="343">
        <f t="shared" si="0"/>
        <v>0</v>
      </c>
      <c r="R3" s="343">
        <f t="shared" si="0"/>
        <v>135811</v>
      </c>
      <c r="S3" s="344">
        <f>IF(P3&lt;&gt;0,R3/P3,"")</f>
        <v>3.25</v>
      </c>
    </row>
    <row r="4" spans="1:19" ht="14.45" customHeight="1" x14ac:dyDescent="0.2">
      <c r="A4" s="627" t="s">
        <v>128</v>
      </c>
      <c r="B4" s="628" t="s">
        <v>122</v>
      </c>
      <c r="C4" s="629"/>
      <c r="D4" s="629"/>
      <c r="E4" s="629"/>
      <c r="F4" s="629"/>
      <c r="G4" s="631"/>
      <c r="H4" s="628" t="s">
        <v>123</v>
      </c>
      <c r="I4" s="629"/>
      <c r="J4" s="629"/>
      <c r="K4" s="629"/>
      <c r="L4" s="629"/>
      <c r="M4" s="631"/>
      <c r="N4" s="628" t="s">
        <v>124</v>
      </c>
      <c r="O4" s="629"/>
      <c r="P4" s="629"/>
      <c r="Q4" s="629"/>
      <c r="R4" s="629"/>
      <c r="S4" s="631"/>
    </row>
    <row r="5" spans="1:19" ht="14.45" customHeight="1" thickBot="1" x14ac:dyDescent="0.25">
      <c r="A5" s="841"/>
      <c r="B5" s="842">
        <v>2019</v>
      </c>
      <c r="C5" s="843"/>
      <c r="D5" s="843">
        <v>2020</v>
      </c>
      <c r="E5" s="843"/>
      <c r="F5" s="843">
        <v>2021</v>
      </c>
      <c r="G5" s="877" t="s">
        <v>2</v>
      </c>
      <c r="H5" s="842">
        <v>2019</v>
      </c>
      <c r="I5" s="843"/>
      <c r="J5" s="843">
        <v>2020</v>
      </c>
      <c r="K5" s="843"/>
      <c r="L5" s="843">
        <v>2021</v>
      </c>
      <c r="M5" s="877" t="s">
        <v>2</v>
      </c>
      <c r="N5" s="842">
        <v>2019</v>
      </c>
      <c r="O5" s="843"/>
      <c r="P5" s="843">
        <v>2020</v>
      </c>
      <c r="Q5" s="843"/>
      <c r="R5" s="843">
        <v>2021</v>
      </c>
      <c r="S5" s="877" t="s">
        <v>2</v>
      </c>
    </row>
    <row r="6" spans="1:19" ht="14.45" customHeight="1" x14ac:dyDescent="0.2">
      <c r="A6" s="835" t="s">
        <v>2455</v>
      </c>
      <c r="B6" s="859"/>
      <c r="C6" s="807"/>
      <c r="D6" s="859"/>
      <c r="E6" s="807"/>
      <c r="F6" s="859">
        <v>80</v>
      </c>
      <c r="G6" s="812"/>
      <c r="H6" s="859"/>
      <c r="I6" s="807"/>
      <c r="J6" s="859"/>
      <c r="K6" s="807"/>
      <c r="L6" s="859"/>
      <c r="M6" s="812"/>
      <c r="N6" s="859"/>
      <c r="O6" s="807"/>
      <c r="P6" s="859"/>
      <c r="Q6" s="807"/>
      <c r="R6" s="859"/>
      <c r="S6" s="231"/>
    </row>
    <row r="7" spans="1:19" ht="14.45" customHeight="1" x14ac:dyDescent="0.2">
      <c r="A7" s="836" t="s">
        <v>1076</v>
      </c>
      <c r="B7" s="861">
        <v>44886430</v>
      </c>
      <c r="C7" s="822"/>
      <c r="D7" s="861">
        <v>45247632</v>
      </c>
      <c r="E7" s="822"/>
      <c r="F7" s="861">
        <v>46313404</v>
      </c>
      <c r="G7" s="827"/>
      <c r="H7" s="861">
        <v>803107.14000000013</v>
      </c>
      <c r="I7" s="822"/>
      <c r="J7" s="861">
        <v>412655.98999999993</v>
      </c>
      <c r="K7" s="822"/>
      <c r="L7" s="861">
        <v>796176.94000000053</v>
      </c>
      <c r="M7" s="827"/>
      <c r="N7" s="861">
        <v>142925.71000000002</v>
      </c>
      <c r="O7" s="822"/>
      <c r="P7" s="861">
        <v>41788</v>
      </c>
      <c r="Q7" s="822"/>
      <c r="R7" s="861">
        <v>135811</v>
      </c>
      <c r="S7" s="828"/>
    </row>
    <row r="8" spans="1:19" ht="14.45" customHeight="1" thickBot="1" x14ac:dyDescent="0.25">
      <c r="A8" s="865" t="s">
        <v>2456</v>
      </c>
      <c r="B8" s="863">
        <v>38</v>
      </c>
      <c r="C8" s="814"/>
      <c r="D8" s="863">
        <v>398</v>
      </c>
      <c r="E8" s="814"/>
      <c r="F8" s="863"/>
      <c r="G8" s="819"/>
      <c r="H8" s="863"/>
      <c r="I8" s="814"/>
      <c r="J8" s="863"/>
      <c r="K8" s="814"/>
      <c r="L8" s="863"/>
      <c r="M8" s="819"/>
      <c r="N8" s="863"/>
      <c r="O8" s="814"/>
      <c r="P8" s="863"/>
      <c r="Q8" s="814"/>
      <c r="R8" s="863"/>
      <c r="S8" s="82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70F0600F-772C-4ABD-8E62-37265157BCBB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16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8" hidden="1" customWidth="1" outlineLevel="1"/>
    <col min="8" max="9" width="9.28515625" style="328" hidden="1" customWidth="1"/>
    <col min="10" max="11" width="11.140625" style="328" customWidth="1"/>
    <col min="12" max="13" width="9.28515625" style="328" hidden="1" customWidth="1"/>
    <col min="14" max="15" width="11.140625" style="328" customWidth="1"/>
    <col min="16" max="16" width="11.140625" style="331" customWidth="1"/>
    <col min="17" max="17" width="11.140625" style="328" customWidth="1"/>
    <col min="18" max="16384" width="8.85546875" style="247"/>
  </cols>
  <sheetData>
    <row r="1" spans="1:17" ht="18.600000000000001" customHeight="1" thickBot="1" x14ac:dyDescent="0.35">
      <c r="A1" s="516" t="s">
        <v>2648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ht="14.45" customHeight="1" thickBot="1" x14ac:dyDescent="0.25">
      <c r="A2" s="370" t="s">
        <v>328</v>
      </c>
      <c r="B2" s="248"/>
      <c r="C2" s="248"/>
      <c r="D2" s="248"/>
      <c r="E2" s="248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50"/>
      <c r="Q2" s="349"/>
    </row>
    <row r="3" spans="1:17" ht="14.45" customHeight="1" thickBot="1" x14ac:dyDescent="0.25">
      <c r="E3" s="112" t="s">
        <v>158</v>
      </c>
      <c r="F3" s="207">
        <f t="shared" ref="F3:O3" si="0">SUBTOTAL(9,F6:F1048576)</f>
        <v>26131.119999999999</v>
      </c>
      <c r="G3" s="208">
        <f t="shared" si="0"/>
        <v>45832500.850000001</v>
      </c>
      <c r="H3" s="208"/>
      <c r="I3" s="208"/>
      <c r="J3" s="208">
        <f t="shared" si="0"/>
        <v>25375.500000000004</v>
      </c>
      <c r="K3" s="208">
        <f t="shared" si="0"/>
        <v>45702473.990000002</v>
      </c>
      <c r="L3" s="208"/>
      <c r="M3" s="208"/>
      <c r="N3" s="208">
        <f t="shared" si="0"/>
        <v>25645.999999999996</v>
      </c>
      <c r="O3" s="208">
        <f t="shared" si="0"/>
        <v>47245471.940000005</v>
      </c>
      <c r="P3" s="79">
        <f>IF(K3=0,0,O3/K3)</f>
        <v>1.0337618035806468</v>
      </c>
      <c r="Q3" s="209">
        <f>IF(N3=0,0,O3/N3)</f>
        <v>1842.2160157529445</v>
      </c>
    </row>
    <row r="4" spans="1:17" ht="14.45" customHeight="1" x14ac:dyDescent="0.2">
      <c r="A4" s="636" t="s">
        <v>73</v>
      </c>
      <c r="B4" s="634" t="s">
        <v>118</v>
      </c>
      <c r="C4" s="636" t="s">
        <v>119</v>
      </c>
      <c r="D4" s="645" t="s">
        <v>120</v>
      </c>
      <c r="E4" s="637" t="s">
        <v>80</v>
      </c>
      <c r="F4" s="643">
        <v>2019</v>
      </c>
      <c r="G4" s="644"/>
      <c r="H4" s="210"/>
      <c r="I4" s="210"/>
      <c r="J4" s="643">
        <v>2020</v>
      </c>
      <c r="K4" s="644"/>
      <c r="L4" s="210"/>
      <c r="M4" s="210"/>
      <c r="N4" s="643">
        <v>2021</v>
      </c>
      <c r="O4" s="644"/>
      <c r="P4" s="646" t="s">
        <v>2</v>
      </c>
      <c r="Q4" s="635" t="s">
        <v>121</v>
      </c>
    </row>
    <row r="5" spans="1:17" ht="14.45" customHeight="1" thickBot="1" x14ac:dyDescent="0.25">
      <c r="A5" s="868"/>
      <c r="B5" s="866"/>
      <c r="C5" s="868"/>
      <c r="D5" s="878"/>
      <c r="E5" s="870"/>
      <c r="F5" s="879" t="s">
        <v>90</v>
      </c>
      <c r="G5" s="880" t="s">
        <v>14</v>
      </c>
      <c r="H5" s="881"/>
      <c r="I5" s="881"/>
      <c r="J5" s="879" t="s">
        <v>90</v>
      </c>
      <c r="K5" s="880" t="s">
        <v>14</v>
      </c>
      <c r="L5" s="881"/>
      <c r="M5" s="881"/>
      <c r="N5" s="879" t="s">
        <v>90</v>
      </c>
      <c r="O5" s="880" t="s">
        <v>14</v>
      </c>
      <c r="P5" s="882"/>
      <c r="Q5" s="875"/>
    </row>
    <row r="6" spans="1:17" ht="14.45" customHeight="1" x14ac:dyDescent="0.2">
      <c r="A6" s="806" t="s">
        <v>2457</v>
      </c>
      <c r="B6" s="807" t="s">
        <v>2386</v>
      </c>
      <c r="C6" s="807" t="s">
        <v>2400</v>
      </c>
      <c r="D6" s="807" t="s">
        <v>2409</v>
      </c>
      <c r="E6" s="807" t="s">
        <v>2410</v>
      </c>
      <c r="F6" s="225"/>
      <c r="G6" s="225"/>
      <c r="H6" s="225"/>
      <c r="I6" s="225"/>
      <c r="J6" s="225"/>
      <c r="K6" s="225"/>
      <c r="L6" s="225"/>
      <c r="M6" s="225"/>
      <c r="N6" s="225">
        <v>2</v>
      </c>
      <c r="O6" s="225">
        <v>80</v>
      </c>
      <c r="P6" s="812"/>
      <c r="Q6" s="830">
        <v>40</v>
      </c>
    </row>
    <row r="7" spans="1:17" ht="14.45" customHeight="1" x14ac:dyDescent="0.2">
      <c r="A7" s="821" t="s">
        <v>587</v>
      </c>
      <c r="B7" s="822" t="s">
        <v>2386</v>
      </c>
      <c r="C7" s="822" t="s">
        <v>2388</v>
      </c>
      <c r="D7" s="822" t="s">
        <v>2389</v>
      </c>
      <c r="E7" s="822" t="s">
        <v>2390</v>
      </c>
      <c r="F7" s="831"/>
      <c r="G7" s="831"/>
      <c r="H7" s="831"/>
      <c r="I7" s="831"/>
      <c r="J7" s="831"/>
      <c r="K7" s="831"/>
      <c r="L7" s="831"/>
      <c r="M7" s="831"/>
      <c r="N7" s="831">
        <v>0</v>
      </c>
      <c r="O7" s="831">
        <v>0</v>
      </c>
      <c r="P7" s="827"/>
      <c r="Q7" s="832"/>
    </row>
    <row r="8" spans="1:17" ht="14.45" customHeight="1" x14ac:dyDescent="0.2">
      <c r="A8" s="821" t="s">
        <v>587</v>
      </c>
      <c r="B8" s="822" t="s">
        <v>2386</v>
      </c>
      <c r="C8" s="822" t="s">
        <v>2388</v>
      </c>
      <c r="D8" s="822" t="s">
        <v>2389</v>
      </c>
      <c r="E8" s="822" t="s">
        <v>2394</v>
      </c>
      <c r="F8" s="831"/>
      <c r="G8" s="831"/>
      <c r="H8" s="831"/>
      <c r="I8" s="831"/>
      <c r="J8" s="831"/>
      <c r="K8" s="831"/>
      <c r="L8" s="831"/>
      <c r="M8" s="831"/>
      <c r="N8" s="831">
        <v>3</v>
      </c>
      <c r="O8" s="831">
        <v>62682</v>
      </c>
      <c r="P8" s="827"/>
      <c r="Q8" s="832">
        <v>20894</v>
      </c>
    </row>
    <row r="9" spans="1:17" ht="14.45" customHeight="1" x14ac:dyDescent="0.2">
      <c r="A9" s="821" t="s">
        <v>587</v>
      </c>
      <c r="B9" s="822" t="s">
        <v>2386</v>
      </c>
      <c r="C9" s="822" t="s">
        <v>2388</v>
      </c>
      <c r="D9" s="822" t="s">
        <v>2391</v>
      </c>
      <c r="E9" s="822" t="s">
        <v>2390</v>
      </c>
      <c r="F9" s="831">
        <v>0</v>
      </c>
      <c r="G9" s="831">
        <v>2.1827872842550278E-11</v>
      </c>
      <c r="H9" s="831"/>
      <c r="I9" s="831"/>
      <c r="J9" s="831">
        <v>0</v>
      </c>
      <c r="K9" s="831">
        <v>0</v>
      </c>
      <c r="L9" s="831"/>
      <c r="M9" s="831"/>
      <c r="N9" s="831">
        <v>0</v>
      </c>
      <c r="O9" s="831">
        <v>0</v>
      </c>
      <c r="P9" s="827"/>
      <c r="Q9" s="832"/>
    </row>
    <row r="10" spans="1:17" ht="14.45" customHeight="1" x14ac:dyDescent="0.2">
      <c r="A10" s="821" t="s">
        <v>587</v>
      </c>
      <c r="B10" s="822" t="s">
        <v>2386</v>
      </c>
      <c r="C10" s="822" t="s">
        <v>2388</v>
      </c>
      <c r="D10" s="822" t="s">
        <v>2391</v>
      </c>
      <c r="E10" s="822" t="s">
        <v>2394</v>
      </c>
      <c r="F10" s="831">
        <v>14</v>
      </c>
      <c r="G10" s="831">
        <v>142925.71000000002</v>
      </c>
      <c r="H10" s="831"/>
      <c r="I10" s="831">
        <v>10208.979285714287</v>
      </c>
      <c r="J10" s="831">
        <v>4</v>
      </c>
      <c r="K10" s="831">
        <v>41788</v>
      </c>
      <c r="L10" s="831"/>
      <c r="M10" s="831">
        <v>10447</v>
      </c>
      <c r="N10" s="831">
        <v>7</v>
      </c>
      <c r="O10" s="831">
        <v>73129</v>
      </c>
      <c r="P10" s="827"/>
      <c r="Q10" s="832">
        <v>10447</v>
      </c>
    </row>
    <row r="11" spans="1:17" ht="14.45" customHeight="1" x14ac:dyDescent="0.2">
      <c r="A11" s="821" t="s">
        <v>587</v>
      </c>
      <c r="B11" s="822" t="s">
        <v>2386</v>
      </c>
      <c r="C11" s="822" t="s">
        <v>2400</v>
      </c>
      <c r="D11" s="822" t="s">
        <v>2403</v>
      </c>
      <c r="E11" s="822" t="s">
        <v>2404</v>
      </c>
      <c r="F11" s="831"/>
      <c r="G11" s="831"/>
      <c r="H11" s="831"/>
      <c r="I11" s="831"/>
      <c r="J11" s="831"/>
      <c r="K11" s="831"/>
      <c r="L11" s="831"/>
      <c r="M11" s="831"/>
      <c r="N11" s="831">
        <v>1</v>
      </c>
      <c r="O11" s="831">
        <v>72</v>
      </c>
      <c r="P11" s="827"/>
      <c r="Q11" s="832">
        <v>72</v>
      </c>
    </row>
    <row r="12" spans="1:17" ht="14.45" customHeight="1" x14ac:dyDescent="0.2">
      <c r="A12" s="821" t="s">
        <v>587</v>
      </c>
      <c r="B12" s="822" t="s">
        <v>2386</v>
      </c>
      <c r="C12" s="822" t="s">
        <v>2400</v>
      </c>
      <c r="D12" s="822" t="s">
        <v>2409</v>
      </c>
      <c r="E12" s="822" t="s">
        <v>2410</v>
      </c>
      <c r="F12" s="831">
        <v>6</v>
      </c>
      <c r="G12" s="831">
        <v>228</v>
      </c>
      <c r="H12" s="831"/>
      <c r="I12" s="831">
        <v>38</v>
      </c>
      <c r="J12" s="831">
        <v>1</v>
      </c>
      <c r="K12" s="831">
        <v>38</v>
      </c>
      <c r="L12" s="831"/>
      <c r="M12" s="831">
        <v>38</v>
      </c>
      <c r="N12" s="831">
        <v>14</v>
      </c>
      <c r="O12" s="831">
        <v>560</v>
      </c>
      <c r="P12" s="827"/>
      <c r="Q12" s="832">
        <v>40</v>
      </c>
    </row>
    <row r="13" spans="1:17" ht="14.45" customHeight="1" x14ac:dyDescent="0.2">
      <c r="A13" s="821" t="s">
        <v>587</v>
      </c>
      <c r="B13" s="822" t="s">
        <v>2386</v>
      </c>
      <c r="C13" s="822" t="s">
        <v>2400</v>
      </c>
      <c r="D13" s="822" t="s">
        <v>2411</v>
      </c>
      <c r="E13" s="822" t="s">
        <v>2412</v>
      </c>
      <c r="F13" s="831">
        <v>4</v>
      </c>
      <c r="G13" s="831">
        <v>716</v>
      </c>
      <c r="H13" s="831"/>
      <c r="I13" s="831">
        <v>179</v>
      </c>
      <c r="J13" s="831">
        <v>4</v>
      </c>
      <c r="K13" s="831">
        <v>720</v>
      </c>
      <c r="L13" s="831"/>
      <c r="M13" s="831">
        <v>180</v>
      </c>
      <c r="N13" s="831">
        <v>27</v>
      </c>
      <c r="O13" s="831">
        <v>5238</v>
      </c>
      <c r="P13" s="827"/>
      <c r="Q13" s="832">
        <v>194</v>
      </c>
    </row>
    <row r="14" spans="1:17" ht="14.45" customHeight="1" x14ac:dyDescent="0.2">
      <c r="A14" s="821" t="s">
        <v>587</v>
      </c>
      <c r="B14" s="822" t="s">
        <v>2386</v>
      </c>
      <c r="C14" s="822" t="s">
        <v>2400</v>
      </c>
      <c r="D14" s="822" t="s">
        <v>2413</v>
      </c>
      <c r="E14" s="822" t="s">
        <v>2414</v>
      </c>
      <c r="F14" s="831"/>
      <c r="G14" s="831"/>
      <c r="H14" s="831"/>
      <c r="I14" s="831"/>
      <c r="J14" s="831"/>
      <c r="K14" s="831"/>
      <c r="L14" s="831"/>
      <c r="M14" s="831"/>
      <c r="N14" s="831">
        <v>5</v>
      </c>
      <c r="O14" s="831">
        <v>1215</v>
      </c>
      <c r="P14" s="827"/>
      <c r="Q14" s="832">
        <v>243</v>
      </c>
    </row>
    <row r="15" spans="1:17" ht="14.45" customHeight="1" x14ac:dyDescent="0.2">
      <c r="A15" s="821" t="s">
        <v>587</v>
      </c>
      <c r="B15" s="822" t="s">
        <v>2386</v>
      </c>
      <c r="C15" s="822" t="s">
        <v>2400</v>
      </c>
      <c r="D15" s="822" t="s">
        <v>2415</v>
      </c>
      <c r="E15" s="822" t="s">
        <v>2416</v>
      </c>
      <c r="F15" s="831">
        <v>14</v>
      </c>
      <c r="G15" s="831">
        <v>0</v>
      </c>
      <c r="H15" s="831"/>
      <c r="I15" s="831">
        <v>0</v>
      </c>
      <c r="J15" s="831">
        <v>4</v>
      </c>
      <c r="K15" s="831">
        <v>0</v>
      </c>
      <c r="L15" s="831"/>
      <c r="M15" s="831">
        <v>0</v>
      </c>
      <c r="N15" s="831">
        <v>10</v>
      </c>
      <c r="O15" s="831">
        <v>0</v>
      </c>
      <c r="P15" s="827"/>
      <c r="Q15" s="832">
        <v>0</v>
      </c>
    </row>
    <row r="16" spans="1:17" ht="14.45" customHeight="1" x14ac:dyDescent="0.2">
      <c r="A16" s="821" t="s">
        <v>587</v>
      </c>
      <c r="B16" s="822" t="s">
        <v>2386</v>
      </c>
      <c r="C16" s="822" t="s">
        <v>2400</v>
      </c>
      <c r="D16" s="822" t="s">
        <v>2458</v>
      </c>
      <c r="E16" s="822" t="s">
        <v>2459</v>
      </c>
      <c r="F16" s="831">
        <v>1</v>
      </c>
      <c r="G16" s="831">
        <v>0</v>
      </c>
      <c r="H16" s="831"/>
      <c r="I16" s="831">
        <v>0</v>
      </c>
      <c r="J16" s="831"/>
      <c r="K16" s="831"/>
      <c r="L16" s="831"/>
      <c r="M16" s="831"/>
      <c r="N16" s="831"/>
      <c r="O16" s="831"/>
      <c r="P16" s="827"/>
      <c r="Q16" s="832"/>
    </row>
    <row r="17" spans="1:17" ht="14.45" customHeight="1" x14ac:dyDescent="0.2">
      <c r="A17" s="821" t="s">
        <v>587</v>
      </c>
      <c r="B17" s="822" t="s">
        <v>2386</v>
      </c>
      <c r="C17" s="822" t="s">
        <v>2400</v>
      </c>
      <c r="D17" s="822" t="s">
        <v>2423</v>
      </c>
      <c r="E17" s="822" t="s">
        <v>2424</v>
      </c>
      <c r="F17" s="831">
        <v>6</v>
      </c>
      <c r="G17" s="831">
        <v>2148</v>
      </c>
      <c r="H17" s="831"/>
      <c r="I17" s="831">
        <v>358</v>
      </c>
      <c r="J17" s="831">
        <v>2</v>
      </c>
      <c r="K17" s="831">
        <v>720</v>
      </c>
      <c r="L17" s="831"/>
      <c r="M17" s="831">
        <v>360</v>
      </c>
      <c r="N17" s="831">
        <v>50</v>
      </c>
      <c r="O17" s="831">
        <v>19400</v>
      </c>
      <c r="P17" s="827"/>
      <c r="Q17" s="832">
        <v>388</v>
      </c>
    </row>
    <row r="18" spans="1:17" ht="14.45" customHeight="1" x14ac:dyDescent="0.2">
      <c r="A18" s="821" t="s">
        <v>587</v>
      </c>
      <c r="B18" s="822" t="s">
        <v>2386</v>
      </c>
      <c r="C18" s="822" t="s">
        <v>2400</v>
      </c>
      <c r="D18" s="822" t="s">
        <v>2427</v>
      </c>
      <c r="E18" s="822" t="s">
        <v>2428</v>
      </c>
      <c r="F18" s="831">
        <v>2</v>
      </c>
      <c r="G18" s="831">
        <v>1414</v>
      </c>
      <c r="H18" s="831"/>
      <c r="I18" s="831">
        <v>707</v>
      </c>
      <c r="J18" s="831"/>
      <c r="K18" s="831"/>
      <c r="L18" s="831"/>
      <c r="M18" s="831"/>
      <c r="N18" s="831"/>
      <c r="O18" s="831"/>
      <c r="P18" s="827"/>
      <c r="Q18" s="832"/>
    </row>
    <row r="19" spans="1:17" ht="14.45" customHeight="1" x14ac:dyDescent="0.2">
      <c r="A19" s="821" t="s">
        <v>587</v>
      </c>
      <c r="B19" s="822" t="s">
        <v>2386</v>
      </c>
      <c r="C19" s="822" t="s">
        <v>2400</v>
      </c>
      <c r="D19" s="822" t="s">
        <v>2439</v>
      </c>
      <c r="E19" s="822" t="s">
        <v>2440</v>
      </c>
      <c r="F19" s="831"/>
      <c r="G19" s="831"/>
      <c r="H19" s="831"/>
      <c r="I19" s="831"/>
      <c r="J19" s="831"/>
      <c r="K19" s="831"/>
      <c r="L19" s="831"/>
      <c r="M19" s="831"/>
      <c r="N19" s="831">
        <v>4</v>
      </c>
      <c r="O19" s="831">
        <v>488</v>
      </c>
      <c r="P19" s="827"/>
      <c r="Q19" s="832">
        <v>122</v>
      </c>
    </row>
    <row r="20" spans="1:17" ht="14.45" customHeight="1" x14ac:dyDescent="0.2">
      <c r="A20" s="821" t="s">
        <v>587</v>
      </c>
      <c r="B20" s="822" t="s">
        <v>2460</v>
      </c>
      <c r="C20" s="822" t="s">
        <v>2388</v>
      </c>
      <c r="D20" s="822" t="s">
        <v>2461</v>
      </c>
      <c r="E20" s="822" t="s">
        <v>2462</v>
      </c>
      <c r="F20" s="831">
        <v>2</v>
      </c>
      <c r="G20" s="831">
        <v>147.86000000000001</v>
      </c>
      <c r="H20" s="831"/>
      <c r="I20" s="831">
        <v>73.930000000000007</v>
      </c>
      <c r="J20" s="831"/>
      <c r="K20" s="831"/>
      <c r="L20" s="831"/>
      <c r="M20" s="831"/>
      <c r="N20" s="831">
        <v>5</v>
      </c>
      <c r="O20" s="831">
        <v>369.16999999999996</v>
      </c>
      <c r="P20" s="827"/>
      <c r="Q20" s="832">
        <v>73.833999999999989</v>
      </c>
    </row>
    <row r="21" spans="1:17" ht="14.45" customHeight="1" x14ac:dyDescent="0.2">
      <c r="A21" s="821" t="s">
        <v>587</v>
      </c>
      <c r="B21" s="822" t="s">
        <v>2460</v>
      </c>
      <c r="C21" s="822" t="s">
        <v>2388</v>
      </c>
      <c r="D21" s="822" t="s">
        <v>2463</v>
      </c>
      <c r="E21" s="822" t="s">
        <v>2464</v>
      </c>
      <c r="F21" s="831"/>
      <c r="G21" s="831"/>
      <c r="H21" s="831"/>
      <c r="I21" s="831"/>
      <c r="J21" s="831">
        <v>1</v>
      </c>
      <c r="K21" s="831">
        <v>1142.0899999999999</v>
      </c>
      <c r="L21" s="831"/>
      <c r="M21" s="831">
        <v>1142.0899999999999</v>
      </c>
      <c r="N21" s="831"/>
      <c r="O21" s="831"/>
      <c r="P21" s="827"/>
      <c r="Q21" s="832"/>
    </row>
    <row r="22" spans="1:17" ht="14.45" customHeight="1" x14ac:dyDescent="0.2">
      <c r="A22" s="821" t="s">
        <v>587</v>
      </c>
      <c r="B22" s="822" t="s">
        <v>2460</v>
      </c>
      <c r="C22" s="822" t="s">
        <v>2388</v>
      </c>
      <c r="D22" s="822" t="s">
        <v>2465</v>
      </c>
      <c r="E22" s="822" t="s">
        <v>1025</v>
      </c>
      <c r="F22" s="831">
        <v>0.7</v>
      </c>
      <c r="G22" s="831">
        <v>173.01</v>
      </c>
      <c r="H22" s="831"/>
      <c r="I22" s="831">
        <v>247.15714285714287</v>
      </c>
      <c r="J22" s="831"/>
      <c r="K22" s="831"/>
      <c r="L22" s="831"/>
      <c r="M22" s="831"/>
      <c r="N22" s="831"/>
      <c r="O22" s="831"/>
      <c r="P22" s="827"/>
      <c r="Q22" s="832"/>
    </row>
    <row r="23" spans="1:17" ht="14.45" customHeight="1" x14ac:dyDescent="0.2">
      <c r="A23" s="821" t="s">
        <v>587</v>
      </c>
      <c r="B23" s="822" t="s">
        <v>2460</v>
      </c>
      <c r="C23" s="822" t="s">
        <v>2388</v>
      </c>
      <c r="D23" s="822" t="s">
        <v>2466</v>
      </c>
      <c r="E23" s="822" t="s">
        <v>2467</v>
      </c>
      <c r="F23" s="831"/>
      <c r="G23" s="831"/>
      <c r="H23" s="831"/>
      <c r="I23" s="831"/>
      <c r="J23" s="831">
        <v>1.1000000000000001</v>
      </c>
      <c r="K23" s="831">
        <v>149.44</v>
      </c>
      <c r="L23" s="831"/>
      <c r="M23" s="831">
        <v>135.85454545454544</v>
      </c>
      <c r="N23" s="831"/>
      <c r="O23" s="831"/>
      <c r="P23" s="827"/>
      <c r="Q23" s="832"/>
    </row>
    <row r="24" spans="1:17" ht="14.45" customHeight="1" x14ac:dyDescent="0.2">
      <c r="A24" s="821" t="s">
        <v>587</v>
      </c>
      <c r="B24" s="822" t="s">
        <v>2460</v>
      </c>
      <c r="C24" s="822" t="s">
        <v>2388</v>
      </c>
      <c r="D24" s="822" t="s">
        <v>2468</v>
      </c>
      <c r="E24" s="822" t="s">
        <v>2469</v>
      </c>
      <c r="F24" s="831"/>
      <c r="G24" s="831"/>
      <c r="H24" s="831"/>
      <c r="I24" s="831"/>
      <c r="J24" s="831"/>
      <c r="K24" s="831"/>
      <c r="L24" s="831"/>
      <c r="M24" s="831"/>
      <c r="N24" s="831">
        <v>0.4</v>
      </c>
      <c r="O24" s="831">
        <v>652.72</v>
      </c>
      <c r="P24" s="827"/>
      <c r="Q24" s="832">
        <v>1631.8</v>
      </c>
    </row>
    <row r="25" spans="1:17" ht="14.45" customHeight="1" x14ac:dyDescent="0.2">
      <c r="A25" s="821" t="s">
        <v>587</v>
      </c>
      <c r="B25" s="822" t="s">
        <v>2460</v>
      </c>
      <c r="C25" s="822" t="s">
        <v>2388</v>
      </c>
      <c r="D25" s="822" t="s">
        <v>2392</v>
      </c>
      <c r="E25" s="822" t="s">
        <v>2393</v>
      </c>
      <c r="F25" s="831">
        <v>2.6</v>
      </c>
      <c r="G25" s="831">
        <v>153.38000000000002</v>
      </c>
      <c r="H25" s="831"/>
      <c r="I25" s="831">
        <v>58.992307692307698</v>
      </c>
      <c r="J25" s="831">
        <v>4.7</v>
      </c>
      <c r="K25" s="831">
        <v>276.94000000000005</v>
      </c>
      <c r="L25" s="831"/>
      <c r="M25" s="831">
        <v>58.923404255319156</v>
      </c>
      <c r="N25" s="831">
        <v>6.2999999999999989</v>
      </c>
      <c r="O25" s="831">
        <v>370.59999999999997</v>
      </c>
      <c r="P25" s="827"/>
      <c r="Q25" s="832">
        <v>58.82539682539683</v>
      </c>
    </row>
    <row r="26" spans="1:17" ht="14.45" customHeight="1" x14ac:dyDescent="0.2">
      <c r="A26" s="821" t="s">
        <v>587</v>
      </c>
      <c r="B26" s="822" t="s">
        <v>2460</v>
      </c>
      <c r="C26" s="822" t="s">
        <v>2388</v>
      </c>
      <c r="D26" s="822" t="s">
        <v>2470</v>
      </c>
      <c r="E26" s="822" t="s">
        <v>2471</v>
      </c>
      <c r="F26" s="831">
        <v>0.30000000000000004</v>
      </c>
      <c r="G26" s="831">
        <v>489.54</v>
      </c>
      <c r="H26" s="831"/>
      <c r="I26" s="831">
        <v>1631.7999999999997</v>
      </c>
      <c r="J26" s="831"/>
      <c r="K26" s="831"/>
      <c r="L26" s="831"/>
      <c r="M26" s="831"/>
      <c r="N26" s="831"/>
      <c r="O26" s="831"/>
      <c r="P26" s="827"/>
      <c r="Q26" s="832"/>
    </row>
    <row r="27" spans="1:17" ht="14.45" customHeight="1" x14ac:dyDescent="0.2">
      <c r="A27" s="821" t="s">
        <v>587</v>
      </c>
      <c r="B27" s="822" t="s">
        <v>2460</v>
      </c>
      <c r="C27" s="822" t="s">
        <v>2388</v>
      </c>
      <c r="D27" s="822" t="s">
        <v>2472</v>
      </c>
      <c r="E27" s="822" t="s">
        <v>1025</v>
      </c>
      <c r="F27" s="831">
        <v>0.5</v>
      </c>
      <c r="G27" s="831">
        <v>71.849999999999994</v>
      </c>
      <c r="H27" s="831"/>
      <c r="I27" s="831">
        <v>143.69999999999999</v>
      </c>
      <c r="J27" s="831"/>
      <c r="K27" s="831"/>
      <c r="L27" s="831"/>
      <c r="M27" s="831"/>
      <c r="N27" s="831"/>
      <c r="O27" s="831"/>
      <c r="P27" s="827"/>
      <c r="Q27" s="832"/>
    </row>
    <row r="28" spans="1:17" ht="14.45" customHeight="1" x14ac:dyDescent="0.2">
      <c r="A28" s="821" t="s">
        <v>587</v>
      </c>
      <c r="B28" s="822" t="s">
        <v>2460</v>
      </c>
      <c r="C28" s="822" t="s">
        <v>2388</v>
      </c>
      <c r="D28" s="822" t="s">
        <v>2473</v>
      </c>
      <c r="E28" s="822" t="s">
        <v>1037</v>
      </c>
      <c r="F28" s="831">
        <v>1</v>
      </c>
      <c r="G28" s="831">
        <v>33.39</v>
      </c>
      <c r="H28" s="831"/>
      <c r="I28" s="831">
        <v>33.39</v>
      </c>
      <c r="J28" s="831"/>
      <c r="K28" s="831"/>
      <c r="L28" s="831"/>
      <c r="M28" s="831"/>
      <c r="N28" s="831"/>
      <c r="O28" s="831"/>
      <c r="P28" s="827"/>
      <c r="Q28" s="832"/>
    </row>
    <row r="29" spans="1:17" ht="14.45" customHeight="1" x14ac:dyDescent="0.2">
      <c r="A29" s="821" t="s">
        <v>587</v>
      </c>
      <c r="B29" s="822" t="s">
        <v>2460</v>
      </c>
      <c r="C29" s="822" t="s">
        <v>2388</v>
      </c>
      <c r="D29" s="822" t="s">
        <v>2474</v>
      </c>
      <c r="E29" s="822" t="s">
        <v>2475</v>
      </c>
      <c r="F29" s="831"/>
      <c r="G29" s="831"/>
      <c r="H29" s="831"/>
      <c r="I29" s="831"/>
      <c r="J29" s="831">
        <v>0.5</v>
      </c>
      <c r="K29" s="831">
        <v>135.05000000000001</v>
      </c>
      <c r="L29" s="831"/>
      <c r="M29" s="831">
        <v>270.10000000000002</v>
      </c>
      <c r="N29" s="831"/>
      <c r="O29" s="831"/>
      <c r="P29" s="827"/>
      <c r="Q29" s="832"/>
    </row>
    <row r="30" spans="1:17" ht="14.45" customHeight="1" x14ac:dyDescent="0.2">
      <c r="A30" s="821" t="s">
        <v>587</v>
      </c>
      <c r="B30" s="822" t="s">
        <v>2460</v>
      </c>
      <c r="C30" s="822" t="s">
        <v>2388</v>
      </c>
      <c r="D30" s="822" t="s">
        <v>2476</v>
      </c>
      <c r="E30" s="822" t="s">
        <v>679</v>
      </c>
      <c r="F30" s="831">
        <v>2.1</v>
      </c>
      <c r="G30" s="831">
        <v>283.71000000000004</v>
      </c>
      <c r="H30" s="831"/>
      <c r="I30" s="831">
        <v>135.10000000000002</v>
      </c>
      <c r="J30" s="831">
        <v>5.8999999999999995</v>
      </c>
      <c r="K30" s="831">
        <v>797.08999999999992</v>
      </c>
      <c r="L30" s="831"/>
      <c r="M30" s="831">
        <v>135.1</v>
      </c>
      <c r="N30" s="831">
        <v>6.4</v>
      </c>
      <c r="O30" s="831">
        <v>864.63999999999987</v>
      </c>
      <c r="P30" s="827"/>
      <c r="Q30" s="832">
        <v>135.09999999999997</v>
      </c>
    </row>
    <row r="31" spans="1:17" ht="14.45" customHeight="1" x14ac:dyDescent="0.2">
      <c r="A31" s="821" t="s">
        <v>587</v>
      </c>
      <c r="B31" s="822" t="s">
        <v>2460</v>
      </c>
      <c r="C31" s="822" t="s">
        <v>2388</v>
      </c>
      <c r="D31" s="822" t="s">
        <v>2477</v>
      </c>
      <c r="E31" s="822" t="s">
        <v>705</v>
      </c>
      <c r="F31" s="831"/>
      <c r="G31" s="831"/>
      <c r="H31" s="831"/>
      <c r="I31" s="831"/>
      <c r="J31" s="831"/>
      <c r="K31" s="831"/>
      <c r="L31" s="831"/>
      <c r="M31" s="831"/>
      <c r="N31" s="831">
        <v>0.1</v>
      </c>
      <c r="O31" s="831">
        <v>54.11</v>
      </c>
      <c r="P31" s="827"/>
      <c r="Q31" s="832">
        <v>541.09999999999991</v>
      </c>
    </row>
    <row r="32" spans="1:17" ht="14.45" customHeight="1" x14ac:dyDescent="0.2">
      <c r="A32" s="821" t="s">
        <v>587</v>
      </c>
      <c r="B32" s="822" t="s">
        <v>2460</v>
      </c>
      <c r="C32" s="822" t="s">
        <v>2388</v>
      </c>
      <c r="D32" s="822" t="s">
        <v>2478</v>
      </c>
      <c r="E32" s="822" t="s">
        <v>697</v>
      </c>
      <c r="F32" s="831"/>
      <c r="G32" s="831"/>
      <c r="H32" s="831"/>
      <c r="I32" s="831"/>
      <c r="J32" s="831"/>
      <c r="K32" s="831"/>
      <c r="L32" s="831"/>
      <c r="M32" s="831"/>
      <c r="N32" s="831">
        <v>0.1</v>
      </c>
      <c r="O32" s="831">
        <v>71.55</v>
      </c>
      <c r="P32" s="827"/>
      <c r="Q32" s="832">
        <v>715.49999999999989</v>
      </c>
    </row>
    <row r="33" spans="1:17" ht="14.45" customHeight="1" x14ac:dyDescent="0.2">
      <c r="A33" s="821" t="s">
        <v>587</v>
      </c>
      <c r="B33" s="822" t="s">
        <v>2460</v>
      </c>
      <c r="C33" s="822" t="s">
        <v>2395</v>
      </c>
      <c r="D33" s="822" t="s">
        <v>2479</v>
      </c>
      <c r="E33" s="822" t="s">
        <v>2397</v>
      </c>
      <c r="F33" s="831"/>
      <c r="G33" s="831"/>
      <c r="H33" s="831"/>
      <c r="I33" s="831"/>
      <c r="J33" s="831">
        <v>1</v>
      </c>
      <c r="K33" s="831">
        <v>2707.83</v>
      </c>
      <c r="L33" s="831"/>
      <c r="M33" s="831">
        <v>2707.83</v>
      </c>
      <c r="N33" s="831"/>
      <c r="O33" s="831"/>
      <c r="P33" s="827"/>
      <c r="Q33" s="832"/>
    </row>
    <row r="34" spans="1:17" ht="14.45" customHeight="1" x14ac:dyDescent="0.2">
      <c r="A34" s="821" t="s">
        <v>587</v>
      </c>
      <c r="B34" s="822" t="s">
        <v>2460</v>
      </c>
      <c r="C34" s="822" t="s">
        <v>2395</v>
      </c>
      <c r="D34" s="822" t="s">
        <v>2396</v>
      </c>
      <c r="E34" s="822" t="s">
        <v>2397</v>
      </c>
      <c r="F34" s="831">
        <v>3</v>
      </c>
      <c r="G34" s="831">
        <v>5027.92</v>
      </c>
      <c r="H34" s="831"/>
      <c r="I34" s="831">
        <v>1675.9733333333334</v>
      </c>
      <c r="J34" s="831"/>
      <c r="K34" s="831"/>
      <c r="L34" s="831"/>
      <c r="M34" s="831"/>
      <c r="N34" s="831">
        <v>2</v>
      </c>
      <c r="O34" s="831">
        <v>3400.18</v>
      </c>
      <c r="P34" s="827"/>
      <c r="Q34" s="832">
        <v>1700.09</v>
      </c>
    </row>
    <row r="35" spans="1:17" ht="14.45" customHeight="1" x14ac:dyDescent="0.2">
      <c r="A35" s="821" t="s">
        <v>587</v>
      </c>
      <c r="B35" s="822" t="s">
        <v>2460</v>
      </c>
      <c r="C35" s="822" t="s">
        <v>2395</v>
      </c>
      <c r="D35" s="822" t="s">
        <v>2398</v>
      </c>
      <c r="E35" s="822" t="s">
        <v>2399</v>
      </c>
      <c r="F35" s="831">
        <v>2</v>
      </c>
      <c r="G35" s="831">
        <v>499.92</v>
      </c>
      <c r="H35" s="831"/>
      <c r="I35" s="831">
        <v>249.96</v>
      </c>
      <c r="J35" s="831">
        <v>1</v>
      </c>
      <c r="K35" s="831">
        <v>253.18</v>
      </c>
      <c r="L35" s="831"/>
      <c r="M35" s="831">
        <v>253.18</v>
      </c>
      <c r="N35" s="831">
        <v>2</v>
      </c>
      <c r="O35" s="831">
        <v>506.36</v>
      </c>
      <c r="P35" s="827"/>
      <c r="Q35" s="832">
        <v>253.18</v>
      </c>
    </row>
    <row r="36" spans="1:17" ht="14.45" customHeight="1" x14ac:dyDescent="0.2">
      <c r="A36" s="821" t="s">
        <v>587</v>
      </c>
      <c r="B36" s="822" t="s">
        <v>2460</v>
      </c>
      <c r="C36" s="822" t="s">
        <v>2480</v>
      </c>
      <c r="D36" s="822" t="s">
        <v>2481</v>
      </c>
      <c r="E36" s="822" t="s">
        <v>2482</v>
      </c>
      <c r="F36" s="831"/>
      <c r="G36" s="831"/>
      <c r="H36" s="831"/>
      <c r="I36" s="831"/>
      <c r="J36" s="831">
        <v>1</v>
      </c>
      <c r="K36" s="831">
        <v>460.67</v>
      </c>
      <c r="L36" s="831"/>
      <c r="M36" s="831">
        <v>460.67</v>
      </c>
      <c r="N36" s="831"/>
      <c r="O36" s="831"/>
      <c r="P36" s="827"/>
      <c r="Q36" s="832"/>
    </row>
    <row r="37" spans="1:17" ht="14.45" customHeight="1" x14ac:dyDescent="0.2">
      <c r="A37" s="821" t="s">
        <v>587</v>
      </c>
      <c r="B37" s="822" t="s">
        <v>2460</v>
      </c>
      <c r="C37" s="822" t="s">
        <v>2480</v>
      </c>
      <c r="D37" s="822" t="s">
        <v>2483</v>
      </c>
      <c r="E37" s="822" t="s">
        <v>2484</v>
      </c>
      <c r="F37" s="831">
        <v>1</v>
      </c>
      <c r="G37" s="831">
        <v>4227.33</v>
      </c>
      <c r="H37" s="831"/>
      <c r="I37" s="831">
        <v>4227.33</v>
      </c>
      <c r="J37" s="831"/>
      <c r="K37" s="831"/>
      <c r="L37" s="831"/>
      <c r="M37" s="831"/>
      <c r="N37" s="831"/>
      <c r="O37" s="831"/>
      <c r="P37" s="827"/>
      <c r="Q37" s="832"/>
    </row>
    <row r="38" spans="1:17" ht="14.45" customHeight="1" x14ac:dyDescent="0.2">
      <c r="A38" s="821" t="s">
        <v>587</v>
      </c>
      <c r="B38" s="822" t="s">
        <v>2460</v>
      </c>
      <c r="C38" s="822" t="s">
        <v>2400</v>
      </c>
      <c r="D38" s="822" t="s">
        <v>2485</v>
      </c>
      <c r="E38" s="822" t="s">
        <v>2486</v>
      </c>
      <c r="F38" s="831">
        <v>414</v>
      </c>
      <c r="G38" s="831">
        <v>74934</v>
      </c>
      <c r="H38" s="831"/>
      <c r="I38" s="831">
        <v>181</v>
      </c>
      <c r="J38" s="831">
        <v>294</v>
      </c>
      <c r="K38" s="831">
        <v>63834</v>
      </c>
      <c r="L38" s="831"/>
      <c r="M38" s="831">
        <v>217.12244897959184</v>
      </c>
      <c r="N38" s="831">
        <v>229</v>
      </c>
      <c r="O38" s="831">
        <v>42594</v>
      </c>
      <c r="P38" s="827"/>
      <c r="Q38" s="832">
        <v>186</v>
      </c>
    </row>
    <row r="39" spans="1:17" ht="14.45" customHeight="1" x14ac:dyDescent="0.2">
      <c r="A39" s="821" t="s">
        <v>587</v>
      </c>
      <c r="B39" s="822" t="s">
        <v>2460</v>
      </c>
      <c r="C39" s="822" t="s">
        <v>2400</v>
      </c>
      <c r="D39" s="822" t="s">
        <v>2407</v>
      </c>
      <c r="E39" s="822" t="s">
        <v>2408</v>
      </c>
      <c r="F39" s="831">
        <v>1</v>
      </c>
      <c r="G39" s="831">
        <v>199</v>
      </c>
      <c r="H39" s="831"/>
      <c r="I39" s="831">
        <v>199</v>
      </c>
      <c r="J39" s="831">
        <v>1</v>
      </c>
      <c r="K39" s="831">
        <v>201</v>
      </c>
      <c r="L39" s="831"/>
      <c r="M39" s="831">
        <v>201</v>
      </c>
      <c r="N39" s="831">
        <v>2</v>
      </c>
      <c r="O39" s="831">
        <v>420</v>
      </c>
      <c r="P39" s="827"/>
      <c r="Q39" s="832">
        <v>210</v>
      </c>
    </row>
    <row r="40" spans="1:17" ht="14.45" customHeight="1" x14ac:dyDescent="0.2">
      <c r="A40" s="821" t="s">
        <v>587</v>
      </c>
      <c r="B40" s="822" t="s">
        <v>2460</v>
      </c>
      <c r="C40" s="822" t="s">
        <v>2400</v>
      </c>
      <c r="D40" s="822" t="s">
        <v>2487</v>
      </c>
      <c r="E40" s="822" t="s">
        <v>2488</v>
      </c>
      <c r="F40" s="831">
        <v>8</v>
      </c>
      <c r="G40" s="831">
        <v>8104</v>
      </c>
      <c r="H40" s="831"/>
      <c r="I40" s="831">
        <v>1013</v>
      </c>
      <c r="J40" s="831">
        <v>8</v>
      </c>
      <c r="K40" s="831">
        <v>8128</v>
      </c>
      <c r="L40" s="831"/>
      <c r="M40" s="831">
        <v>1016</v>
      </c>
      <c r="N40" s="831">
        <v>4</v>
      </c>
      <c r="O40" s="831">
        <v>4180</v>
      </c>
      <c r="P40" s="827"/>
      <c r="Q40" s="832">
        <v>1045</v>
      </c>
    </row>
    <row r="41" spans="1:17" ht="14.45" customHeight="1" x14ac:dyDescent="0.2">
      <c r="A41" s="821" t="s">
        <v>587</v>
      </c>
      <c r="B41" s="822" t="s">
        <v>2460</v>
      </c>
      <c r="C41" s="822" t="s">
        <v>2400</v>
      </c>
      <c r="D41" s="822" t="s">
        <v>2489</v>
      </c>
      <c r="E41" s="822" t="s">
        <v>2490</v>
      </c>
      <c r="F41" s="831">
        <v>1</v>
      </c>
      <c r="G41" s="831">
        <v>11910</v>
      </c>
      <c r="H41" s="831"/>
      <c r="I41" s="831">
        <v>11910</v>
      </c>
      <c r="J41" s="831"/>
      <c r="K41" s="831"/>
      <c r="L41" s="831"/>
      <c r="M41" s="831"/>
      <c r="N41" s="831"/>
      <c r="O41" s="831"/>
      <c r="P41" s="827"/>
      <c r="Q41" s="832"/>
    </row>
    <row r="42" spans="1:17" ht="14.45" customHeight="1" x14ac:dyDescent="0.2">
      <c r="A42" s="821" t="s">
        <v>587</v>
      </c>
      <c r="B42" s="822" t="s">
        <v>2460</v>
      </c>
      <c r="C42" s="822" t="s">
        <v>2400</v>
      </c>
      <c r="D42" s="822" t="s">
        <v>2491</v>
      </c>
      <c r="E42" s="822" t="s">
        <v>2492</v>
      </c>
      <c r="F42" s="831">
        <v>1</v>
      </c>
      <c r="G42" s="831">
        <v>5259</v>
      </c>
      <c r="H42" s="831"/>
      <c r="I42" s="831">
        <v>5259</v>
      </c>
      <c r="J42" s="831"/>
      <c r="K42" s="831"/>
      <c r="L42" s="831"/>
      <c r="M42" s="831"/>
      <c r="N42" s="831"/>
      <c r="O42" s="831"/>
      <c r="P42" s="827"/>
      <c r="Q42" s="832"/>
    </row>
    <row r="43" spans="1:17" ht="14.45" customHeight="1" x14ac:dyDescent="0.2">
      <c r="A43" s="821" t="s">
        <v>587</v>
      </c>
      <c r="B43" s="822" t="s">
        <v>2460</v>
      </c>
      <c r="C43" s="822" t="s">
        <v>2400</v>
      </c>
      <c r="D43" s="822" t="s">
        <v>2413</v>
      </c>
      <c r="E43" s="822" t="s">
        <v>2414</v>
      </c>
      <c r="F43" s="831">
        <v>1781</v>
      </c>
      <c r="G43" s="831">
        <v>404287</v>
      </c>
      <c r="H43" s="831"/>
      <c r="I43" s="831">
        <v>227</v>
      </c>
      <c r="J43" s="831">
        <v>1797</v>
      </c>
      <c r="K43" s="831">
        <v>413310</v>
      </c>
      <c r="L43" s="831"/>
      <c r="M43" s="831">
        <v>230</v>
      </c>
      <c r="N43" s="831">
        <v>1772</v>
      </c>
      <c r="O43" s="831">
        <v>430531</v>
      </c>
      <c r="P43" s="827"/>
      <c r="Q43" s="832">
        <v>242.96331828442439</v>
      </c>
    </row>
    <row r="44" spans="1:17" ht="14.45" customHeight="1" x14ac:dyDescent="0.2">
      <c r="A44" s="821" t="s">
        <v>587</v>
      </c>
      <c r="B44" s="822" t="s">
        <v>2460</v>
      </c>
      <c r="C44" s="822" t="s">
        <v>2400</v>
      </c>
      <c r="D44" s="822" t="s">
        <v>2493</v>
      </c>
      <c r="E44" s="822" t="s">
        <v>2494</v>
      </c>
      <c r="F44" s="831">
        <v>0</v>
      </c>
      <c r="G44" s="831">
        <v>0</v>
      </c>
      <c r="H44" s="831"/>
      <c r="I44" s="831"/>
      <c r="J44" s="831">
        <v>0</v>
      </c>
      <c r="K44" s="831">
        <v>0</v>
      </c>
      <c r="L44" s="831"/>
      <c r="M44" s="831"/>
      <c r="N44" s="831">
        <v>0</v>
      </c>
      <c r="O44" s="831">
        <v>0</v>
      </c>
      <c r="P44" s="827"/>
      <c r="Q44" s="832"/>
    </row>
    <row r="45" spans="1:17" ht="14.45" customHeight="1" x14ac:dyDescent="0.2">
      <c r="A45" s="821" t="s">
        <v>587</v>
      </c>
      <c r="B45" s="822" t="s">
        <v>2460</v>
      </c>
      <c r="C45" s="822" t="s">
        <v>2400</v>
      </c>
      <c r="D45" s="822" t="s">
        <v>2495</v>
      </c>
      <c r="E45" s="822" t="s">
        <v>2496</v>
      </c>
      <c r="F45" s="831">
        <v>2665</v>
      </c>
      <c r="G45" s="831">
        <v>0</v>
      </c>
      <c r="H45" s="831"/>
      <c r="I45" s="831">
        <v>0</v>
      </c>
      <c r="J45" s="831">
        <v>2774</v>
      </c>
      <c r="K45" s="831">
        <v>0</v>
      </c>
      <c r="L45" s="831"/>
      <c r="M45" s="831">
        <v>0</v>
      </c>
      <c r="N45" s="831">
        <v>3010</v>
      </c>
      <c r="O45" s="831">
        <v>0</v>
      </c>
      <c r="P45" s="827"/>
      <c r="Q45" s="832">
        <v>0</v>
      </c>
    </row>
    <row r="46" spans="1:17" ht="14.45" customHeight="1" x14ac:dyDescent="0.2">
      <c r="A46" s="821" t="s">
        <v>587</v>
      </c>
      <c r="B46" s="822" t="s">
        <v>2460</v>
      </c>
      <c r="C46" s="822" t="s">
        <v>2400</v>
      </c>
      <c r="D46" s="822" t="s">
        <v>2497</v>
      </c>
      <c r="E46" s="822" t="s">
        <v>2498</v>
      </c>
      <c r="F46" s="831">
        <v>37</v>
      </c>
      <c r="G46" s="831">
        <v>0</v>
      </c>
      <c r="H46" s="831"/>
      <c r="I46" s="831">
        <v>0</v>
      </c>
      <c r="J46" s="831">
        <v>9</v>
      </c>
      <c r="K46" s="831">
        <v>0</v>
      </c>
      <c r="L46" s="831"/>
      <c r="M46" s="831">
        <v>0</v>
      </c>
      <c r="N46" s="831">
        <v>56</v>
      </c>
      <c r="O46" s="831">
        <v>0</v>
      </c>
      <c r="P46" s="827"/>
      <c r="Q46" s="832">
        <v>0</v>
      </c>
    </row>
    <row r="47" spans="1:17" ht="14.45" customHeight="1" x14ac:dyDescent="0.2">
      <c r="A47" s="821" t="s">
        <v>587</v>
      </c>
      <c r="B47" s="822" t="s">
        <v>2460</v>
      </c>
      <c r="C47" s="822" t="s">
        <v>2400</v>
      </c>
      <c r="D47" s="822" t="s">
        <v>2499</v>
      </c>
      <c r="E47" s="822" t="s">
        <v>2500</v>
      </c>
      <c r="F47" s="831">
        <v>1712</v>
      </c>
      <c r="G47" s="831">
        <v>0</v>
      </c>
      <c r="H47" s="831"/>
      <c r="I47" s="831">
        <v>0</v>
      </c>
      <c r="J47" s="831">
        <v>1719</v>
      </c>
      <c r="K47" s="831">
        <v>0</v>
      </c>
      <c r="L47" s="831"/>
      <c r="M47" s="831">
        <v>0</v>
      </c>
      <c r="N47" s="831">
        <v>1649</v>
      </c>
      <c r="O47" s="831">
        <v>0</v>
      </c>
      <c r="P47" s="827"/>
      <c r="Q47" s="832">
        <v>0</v>
      </c>
    </row>
    <row r="48" spans="1:17" ht="14.45" customHeight="1" x14ac:dyDescent="0.2">
      <c r="A48" s="821" t="s">
        <v>587</v>
      </c>
      <c r="B48" s="822" t="s">
        <v>2460</v>
      </c>
      <c r="C48" s="822" t="s">
        <v>2400</v>
      </c>
      <c r="D48" s="822" t="s">
        <v>2501</v>
      </c>
      <c r="E48" s="822" t="s">
        <v>2502</v>
      </c>
      <c r="F48" s="831">
        <v>0</v>
      </c>
      <c r="G48" s="831">
        <v>0</v>
      </c>
      <c r="H48" s="831"/>
      <c r="I48" s="831"/>
      <c r="J48" s="831">
        <v>0</v>
      </c>
      <c r="K48" s="831">
        <v>0</v>
      </c>
      <c r="L48" s="831"/>
      <c r="M48" s="831"/>
      <c r="N48" s="831"/>
      <c r="O48" s="831"/>
      <c r="P48" s="827"/>
      <c r="Q48" s="832"/>
    </row>
    <row r="49" spans="1:17" ht="14.45" customHeight="1" x14ac:dyDescent="0.2">
      <c r="A49" s="821" t="s">
        <v>587</v>
      </c>
      <c r="B49" s="822" t="s">
        <v>2460</v>
      </c>
      <c r="C49" s="822" t="s">
        <v>2400</v>
      </c>
      <c r="D49" s="822" t="s">
        <v>2423</v>
      </c>
      <c r="E49" s="822" t="s">
        <v>2424</v>
      </c>
      <c r="F49" s="831">
        <v>1876</v>
      </c>
      <c r="G49" s="831">
        <v>671608</v>
      </c>
      <c r="H49" s="831"/>
      <c r="I49" s="831">
        <v>358</v>
      </c>
      <c r="J49" s="831">
        <v>1875</v>
      </c>
      <c r="K49" s="831">
        <v>675000</v>
      </c>
      <c r="L49" s="831"/>
      <c r="M49" s="831">
        <v>360</v>
      </c>
      <c r="N49" s="831">
        <v>1873</v>
      </c>
      <c r="O49" s="831">
        <v>726724</v>
      </c>
      <c r="P49" s="827"/>
      <c r="Q49" s="832">
        <v>388</v>
      </c>
    </row>
    <row r="50" spans="1:17" ht="14.45" customHeight="1" x14ac:dyDescent="0.2">
      <c r="A50" s="821" t="s">
        <v>587</v>
      </c>
      <c r="B50" s="822" t="s">
        <v>2460</v>
      </c>
      <c r="C50" s="822" t="s">
        <v>2400</v>
      </c>
      <c r="D50" s="822" t="s">
        <v>2427</v>
      </c>
      <c r="E50" s="822" t="s">
        <v>2428</v>
      </c>
      <c r="F50" s="831">
        <v>1695</v>
      </c>
      <c r="G50" s="831">
        <v>1198300</v>
      </c>
      <c r="H50" s="831"/>
      <c r="I50" s="831">
        <v>706.96165191740408</v>
      </c>
      <c r="J50" s="831">
        <v>1680</v>
      </c>
      <c r="K50" s="831">
        <v>1194416</v>
      </c>
      <c r="L50" s="831"/>
      <c r="M50" s="831">
        <v>710.96190476190475</v>
      </c>
      <c r="N50" s="831">
        <v>1641</v>
      </c>
      <c r="O50" s="831">
        <v>1259661</v>
      </c>
      <c r="P50" s="827"/>
      <c r="Q50" s="832">
        <v>767.61791590493601</v>
      </c>
    </row>
    <row r="51" spans="1:17" ht="14.45" customHeight="1" x14ac:dyDescent="0.2">
      <c r="A51" s="821" t="s">
        <v>587</v>
      </c>
      <c r="B51" s="822" t="s">
        <v>2460</v>
      </c>
      <c r="C51" s="822" t="s">
        <v>2400</v>
      </c>
      <c r="D51" s="822" t="s">
        <v>2503</v>
      </c>
      <c r="E51" s="822" t="s">
        <v>2504</v>
      </c>
      <c r="F51" s="831">
        <v>11</v>
      </c>
      <c r="G51" s="831">
        <v>0</v>
      </c>
      <c r="H51" s="831"/>
      <c r="I51" s="831">
        <v>0</v>
      </c>
      <c r="J51" s="831">
        <v>9</v>
      </c>
      <c r="K51" s="831">
        <v>0</v>
      </c>
      <c r="L51" s="831"/>
      <c r="M51" s="831">
        <v>0</v>
      </c>
      <c r="N51" s="831">
        <v>11</v>
      </c>
      <c r="O51" s="831">
        <v>0</v>
      </c>
      <c r="P51" s="827"/>
      <c r="Q51" s="832">
        <v>0</v>
      </c>
    </row>
    <row r="52" spans="1:17" ht="14.45" customHeight="1" x14ac:dyDescent="0.2">
      <c r="A52" s="821" t="s">
        <v>587</v>
      </c>
      <c r="B52" s="822" t="s">
        <v>2460</v>
      </c>
      <c r="C52" s="822" t="s">
        <v>2400</v>
      </c>
      <c r="D52" s="822" t="s">
        <v>2505</v>
      </c>
      <c r="E52" s="822" t="s">
        <v>2506</v>
      </c>
      <c r="F52" s="831">
        <v>164</v>
      </c>
      <c r="G52" s="831">
        <v>25911</v>
      </c>
      <c r="H52" s="831"/>
      <c r="I52" s="831">
        <v>157.9939024390244</v>
      </c>
      <c r="J52" s="831">
        <v>148</v>
      </c>
      <c r="K52" s="831">
        <v>23680</v>
      </c>
      <c r="L52" s="831"/>
      <c r="M52" s="831">
        <v>160</v>
      </c>
      <c r="N52" s="831">
        <v>170</v>
      </c>
      <c r="O52" s="831">
        <v>29059</v>
      </c>
      <c r="P52" s="827"/>
      <c r="Q52" s="832">
        <v>170.93529411764706</v>
      </c>
    </row>
    <row r="53" spans="1:17" ht="14.45" customHeight="1" x14ac:dyDescent="0.2">
      <c r="A53" s="821" t="s">
        <v>587</v>
      </c>
      <c r="B53" s="822" t="s">
        <v>2460</v>
      </c>
      <c r="C53" s="822" t="s">
        <v>2400</v>
      </c>
      <c r="D53" s="822" t="s">
        <v>2507</v>
      </c>
      <c r="E53" s="822" t="s">
        <v>2508</v>
      </c>
      <c r="F53" s="831">
        <v>6505</v>
      </c>
      <c r="G53" s="831">
        <v>6204525</v>
      </c>
      <c r="H53" s="831"/>
      <c r="I53" s="831">
        <v>953.80860876249039</v>
      </c>
      <c r="J53" s="831">
        <v>5934</v>
      </c>
      <c r="K53" s="831">
        <v>5689516</v>
      </c>
      <c r="L53" s="831"/>
      <c r="M53" s="831">
        <v>958.79946073474889</v>
      </c>
      <c r="N53" s="831">
        <v>5563</v>
      </c>
      <c r="O53" s="831">
        <v>5351492</v>
      </c>
      <c r="P53" s="827"/>
      <c r="Q53" s="832">
        <v>961.97950746000356</v>
      </c>
    </row>
    <row r="54" spans="1:17" ht="14.45" customHeight="1" x14ac:dyDescent="0.2">
      <c r="A54" s="821" t="s">
        <v>587</v>
      </c>
      <c r="B54" s="822" t="s">
        <v>2460</v>
      </c>
      <c r="C54" s="822" t="s">
        <v>2400</v>
      </c>
      <c r="D54" s="822" t="s">
        <v>2509</v>
      </c>
      <c r="E54" s="822" t="s">
        <v>2510</v>
      </c>
      <c r="F54" s="831"/>
      <c r="G54" s="831"/>
      <c r="H54" s="831"/>
      <c r="I54" s="831"/>
      <c r="J54" s="831">
        <v>1</v>
      </c>
      <c r="K54" s="831">
        <v>323</v>
      </c>
      <c r="L54" s="831"/>
      <c r="M54" s="831">
        <v>323</v>
      </c>
      <c r="N54" s="831">
        <v>1</v>
      </c>
      <c r="O54" s="831">
        <v>335</v>
      </c>
      <c r="P54" s="827"/>
      <c r="Q54" s="832">
        <v>335</v>
      </c>
    </row>
    <row r="55" spans="1:17" ht="14.45" customHeight="1" x14ac:dyDescent="0.2">
      <c r="A55" s="821" t="s">
        <v>587</v>
      </c>
      <c r="B55" s="822" t="s">
        <v>2460</v>
      </c>
      <c r="C55" s="822" t="s">
        <v>2400</v>
      </c>
      <c r="D55" s="822" t="s">
        <v>2511</v>
      </c>
      <c r="E55" s="822" t="s">
        <v>2512</v>
      </c>
      <c r="F55" s="831">
        <v>1</v>
      </c>
      <c r="G55" s="831">
        <v>2392</v>
      </c>
      <c r="H55" s="831"/>
      <c r="I55" s="831">
        <v>2392</v>
      </c>
      <c r="J55" s="831"/>
      <c r="K55" s="831"/>
      <c r="L55" s="831"/>
      <c r="M55" s="831"/>
      <c r="N55" s="831"/>
      <c r="O55" s="831"/>
      <c r="P55" s="827"/>
      <c r="Q55" s="832"/>
    </row>
    <row r="56" spans="1:17" ht="14.45" customHeight="1" x14ac:dyDescent="0.2">
      <c r="A56" s="821" t="s">
        <v>587</v>
      </c>
      <c r="B56" s="822" t="s">
        <v>2460</v>
      </c>
      <c r="C56" s="822" t="s">
        <v>2400</v>
      </c>
      <c r="D56" s="822" t="s">
        <v>2513</v>
      </c>
      <c r="E56" s="822" t="s">
        <v>2514</v>
      </c>
      <c r="F56" s="831">
        <v>1</v>
      </c>
      <c r="G56" s="831">
        <v>0</v>
      </c>
      <c r="H56" s="831"/>
      <c r="I56" s="831">
        <v>0</v>
      </c>
      <c r="J56" s="831">
        <v>1</v>
      </c>
      <c r="K56" s="831">
        <v>0</v>
      </c>
      <c r="L56" s="831"/>
      <c r="M56" s="831">
        <v>0</v>
      </c>
      <c r="N56" s="831"/>
      <c r="O56" s="831"/>
      <c r="P56" s="827"/>
      <c r="Q56" s="832"/>
    </row>
    <row r="57" spans="1:17" ht="14.45" customHeight="1" x14ac:dyDescent="0.2">
      <c r="A57" s="821" t="s">
        <v>587</v>
      </c>
      <c r="B57" s="822" t="s">
        <v>2460</v>
      </c>
      <c r="C57" s="822" t="s">
        <v>2400</v>
      </c>
      <c r="D57" s="822" t="s">
        <v>2515</v>
      </c>
      <c r="E57" s="822" t="s">
        <v>2516</v>
      </c>
      <c r="F57" s="831">
        <v>1613</v>
      </c>
      <c r="G57" s="831">
        <v>0</v>
      </c>
      <c r="H57" s="831"/>
      <c r="I57" s="831">
        <v>0</v>
      </c>
      <c r="J57" s="831">
        <v>1686</v>
      </c>
      <c r="K57" s="831">
        <v>0</v>
      </c>
      <c r="L57" s="831"/>
      <c r="M57" s="831">
        <v>0</v>
      </c>
      <c r="N57" s="831">
        <v>1637</v>
      </c>
      <c r="O57" s="831">
        <v>0</v>
      </c>
      <c r="P57" s="827"/>
      <c r="Q57" s="832">
        <v>0</v>
      </c>
    </row>
    <row r="58" spans="1:17" ht="14.45" customHeight="1" x14ac:dyDescent="0.2">
      <c r="A58" s="821" t="s">
        <v>587</v>
      </c>
      <c r="B58" s="822" t="s">
        <v>2460</v>
      </c>
      <c r="C58" s="822" t="s">
        <v>2400</v>
      </c>
      <c r="D58" s="822" t="s">
        <v>2439</v>
      </c>
      <c r="E58" s="822" t="s">
        <v>2440</v>
      </c>
      <c r="F58" s="831">
        <v>1348</v>
      </c>
      <c r="G58" s="831">
        <v>152324</v>
      </c>
      <c r="H58" s="831"/>
      <c r="I58" s="831">
        <v>113</v>
      </c>
      <c r="J58" s="831">
        <v>1731</v>
      </c>
      <c r="K58" s="831">
        <v>197334</v>
      </c>
      <c r="L58" s="831"/>
      <c r="M58" s="831">
        <v>114</v>
      </c>
      <c r="N58" s="831">
        <v>1707</v>
      </c>
      <c r="O58" s="831">
        <v>208214</v>
      </c>
      <c r="P58" s="827"/>
      <c r="Q58" s="832">
        <v>121.97656707674282</v>
      </c>
    </row>
    <row r="59" spans="1:17" ht="14.45" customHeight="1" x14ac:dyDescent="0.2">
      <c r="A59" s="821" t="s">
        <v>587</v>
      </c>
      <c r="B59" s="822" t="s">
        <v>2460</v>
      </c>
      <c r="C59" s="822" t="s">
        <v>2400</v>
      </c>
      <c r="D59" s="822" t="s">
        <v>2517</v>
      </c>
      <c r="E59" s="822" t="s">
        <v>2518</v>
      </c>
      <c r="F59" s="831">
        <v>49</v>
      </c>
      <c r="G59" s="831">
        <v>0</v>
      </c>
      <c r="H59" s="831"/>
      <c r="I59" s="831">
        <v>0</v>
      </c>
      <c r="J59" s="831">
        <v>6</v>
      </c>
      <c r="K59" s="831">
        <v>0</v>
      </c>
      <c r="L59" s="831"/>
      <c r="M59" s="831">
        <v>0</v>
      </c>
      <c r="N59" s="831">
        <v>24</v>
      </c>
      <c r="O59" s="831">
        <v>0</v>
      </c>
      <c r="P59" s="827"/>
      <c r="Q59" s="832">
        <v>0</v>
      </c>
    </row>
    <row r="60" spans="1:17" ht="14.45" customHeight="1" x14ac:dyDescent="0.2">
      <c r="A60" s="821" t="s">
        <v>587</v>
      </c>
      <c r="B60" s="822" t="s">
        <v>2460</v>
      </c>
      <c r="C60" s="822" t="s">
        <v>2400</v>
      </c>
      <c r="D60" s="822" t="s">
        <v>2519</v>
      </c>
      <c r="E60" s="822" t="s">
        <v>2520</v>
      </c>
      <c r="F60" s="831">
        <v>2</v>
      </c>
      <c r="G60" s="831">
        <v>0</v>
      </c>
      <c r="H60" s="831"/>
      <c r="I60" s="831">
        <v>0</v>
      </c>
      <c r="J60" s="831">
        <v>1</v>
      </c>
      <c r="K60" s="831">
        <v>0</v>
      </c>
      <c r="L60" s="831"/>
      <c r="M60" s="831">
        <v>0</v>
      </c>
      <c r="N60" s="831">
        <v>3</v>
      </c>
      <c r="O60" s="831">
        <v>0</v>
      </c>
      <c r="P60" s="827"/>
      <c r="Q60" s="832">
        <v>0</v>
      </c>
    </row>
    <row r="61" spans="1:17" ht="14.45" customHeight="1" x14ac:dyDescent="0.2">
      <c r="A61" s="821" t="s">
        <v>587</v>
      </c>
      <c r="B61" s="822" t="s">
        <v>2460</v>
      </c>
      <c r="C61" s="822" t="s">
        <v>2400</v>
      </c>
      <c r="D61" s="822" t="s">
        <v>2521</v>
      </c>
      <c r="E61" s="822" t="s">
        <v>2522</v>
      </c>
      <c r="F61" s="831">
        <v>1</v>
      </c>
      <c r="G61" s="831">
        <v>0</v>
      </c>
      <c r="H61" s="831"/>
      <c r="I61" s="831">
        <v>0</v>
      </c>
      <c r="J61" s="831"/>
      <c r="K61" s="831"/>
      <c r="L61" s="831"/>
      <c r="M61" s="831"/>
      <c r="N61" s="831"/>
      <c r="O61" s="831"/>
      <c r="P61" s="827"/>
      <c r="Q61" s="832"/>
    </row>
    <row r="62" spans="1:17" ht="14.45" customHeight="1" x14ac:dyDescent="0.2">
      <c r="A62" s="821" t="s">
        <v>587</v>
      </c>
      <c r="B62" s="822" t="s">
        <v>2460</v>
      </c>
      <c r="C62" s="822" t="s">
        <v>2400</v>
      </c>
      <c r="D62" s="822" t="s">
        <v>2523</v>
      </c>
      <c r="E62" s="822" t="s">
        <v>2524</v>
      </c>
      <c r="F62" s="831">
        <v>3</v>
      </c>
      <c r="G62" s="831">
        <v>0</v>
      </c>
      <c r="H62" s="831"/>
      <c r="I62" s="831">
        <v>0</v>
      </c>
      <c r="J62" s="831">
        <v>2</v>
      </c>
      <c r="K62" s="831">
        <v>0</v>
      </c>
      <c r="L62" s="831"/>
      <c r="M62" s="831">
        <v>0</v>
      </c>
      <c r="N62" s="831">
        <v>2</v>
      </c>
      <c r="O62" s="831">
        <v>0</v>
      </c>
      <c r="P62" s="827"/>
      <c r="Q62" s="832">
        <v>0</v>
      </c>
    </row>
    <row r="63" spans="1:17" ht="14.45" customHeight="1" x14ac:dyDescent="0.2">
      <c r="A63" s="821" t="s">
        <v>587</v>
      </c>
      <c r="B63" s="822" t="s">
        <v>2460</v>
      </c>
      <c r="C63" s="822" t="s">
        <v>2400</v>
      </c>
      <c r="D63" s="822" t="s">
        <v>2525</v>
      </c>
      <c r="E63" s="822" t="s">
        <v>2526</v>
      </c>
      <c r="F63" s="831">
        <v>1</v>
      </c>
      <c r="G63" s="831">
        <v>0</v>
      </c>
      <c r="H63" s="831"/>
      <c r="I63" s="831">
        <v>0</v>
      </c>
      <c r="J63" s="831"/>
      <c r="K63" s="831"/>
      <c r="L63" s="831"/>
      <c r="M63" s="831"/>
      <c r="N63" s="831"/>
      <c r="O63" s="831"/>
      <c r="P63" s="827"/>
      <c r="Q63" s="832"/>
    </row>
    <row r="64" spans="1:17" ht="14.45" customHeight="1" x14ac:dyDescent="0.2">
      <c r="A64" s="821" t="s">
        <v>587</v>
      </c>
      <c r="B64" s="822" t="s">
        <v>2527</v>
      </c>
      <c r="C64" s="822" t="s">
        <v>2388</v>
      </c>
      <c r="D64" s="822" t="s">
        <v>2461</v>
      </c>
      <c r="E64" s="822" t="s">
        <v>2462</v>
      </c>
      <c r="F64" s="831">
        <v>59.2</v>
      </c>
      <c r="G64" s="831">
        <v>4370.26</v>
      </c>
      <c r="H64" s="831"/>
      <c r="I64" s="831">
        <v>73.821959459459464</v>
      </c>
      <c r="J64" s="831">
        <v>31</v>
      </c>
      <c r="K64" s="831">
        <v>2288.3000000000002</v>
      </c>
      <c r="L64" s="831"/>
      <c r="M64" s="831">
        <v>73.816129032258075</v>
      </c>
      <c r="N64" s="831">
        <v>73</v>
      </c>
      <c r="O64" s="831">
        <v>5386.53</v>
      </c>
      <c r="P64" s="827"/>
      <c r="Q64" s="832">
        <v>73.788082191780816</v>
      </c>
    </row>
    <row r="65" spans="1:17" ht="14.45" customHeight="1" x14ac:dyDescent="0.2">
      <c r="A65" s="821" t="s">
        <v>587</v>
      </c>
      <c r="B65" s="822" t="s">
        <v>2527</v>
      </c>
      <c r="C65" s="822" t="s">
        <v>2388</v>
      </c>
      <c r="D65" s="822" t="s">
        <v>2528</v>
      </c>
      <c r="E65" s="822" t="s">
        <v>2529</v>
      </c>
      <c r="F65" s="831">
        <v>1.5</v>
      </c>
      <c r="G65" s="831">
        <v>559.31999999999994</v>
      </c>
      <c r="H65" s="831"/>
      <c r="I65" s="831">
        <v>372.87999999999994</v>
      </c>
      <c r="J65" s="831">
        <v>0.6</v>
      </c>
      <c r="K65" s="831">
        <v>228.62</v>
      </c>
      <c r="L65" s="831"/>
      <c r="M65" s="831">
        <v>381.03333333333336</v>
      </c>
      <c r="N65" s="831">
        <v>0.9</v>
      </c>
      <c r="O65" s="831">
        <v>397.08</v>
      </c>
      <c r="P65" s="827"/>
      <c r="Q65" s="832">
        <v>441.2</v>
      </c>
    </row>
    <row r="66" spans="1:17" ht="14.45" customHeight="1" x14ac:dyDescent="0.2">
      <c r="A66" s="821" t="s">
        <v>587</v>
      </c>
      <c r="B66" s="822" t="s">
        <v>2527</v>
      </c>
      <c r="C66" s="822" t="s">
        <v>2388</v>
      </c>
      <c r="D66" s="822" t="s">
        <v>2530</v>
      </c>
      <c r="E66" s="822" t="s">
        <v>2531</v>
      </c>
      <c r="F66" s="831">
        <v>19</v>
      </c>
      <c r="G66" s="831">
        <v>828.08999999999992</v>
      </c>
      <c r="H66" s="831"/>
      <c r="I66" s="831">
        <v>43.583684210526314</v>
      </c>
      <c r="J66" s="831"/>
      <c r="K66" s="831"/>
      <c r="L66" s="831"/>
      <c r="M66" s="831"/>
      <c r="N66" s="831">
        <v>10</v>
      </c>
      <c r="O66" s="831">
        <v>584</v>
      </c>
      <c r="P66" s="827"/>
      <c r="Q66" s="832">
        <v>58.4</v>
      </c>
    </row>
    <row r="67" spans="1:17" ht="14.45" customHeight="1" x14ac:dyDescent="0.2">
      <c r="A67" s="821" t="s">
        <v>587</v>
      </c>
      <c r="B67" s="822" t="s">
        <v>2527</v>
      </c>
      <c r="C67" s="822" t="s">
        <v>2388</v>
      </c>
      <c r="D67" s="822" t="s">
        <v>2532</v>
      </c>
      <c r="E67" s="822" t="s">
        <v>2533</v>
      </c>
      <c r="F67" s="831"/>
      <c r="G67" s="831"/>
      <c r="H67" s="831"/>
      <c r="I67" s="831"/>
      <c r="J67" s="831"/>
      <c r="K67" s="831"/>
      <c r="L67" s="831"/>
      <c r="M67" s="831"/>
      <c r="N67" s="831">
        <v>2</v>
      </c>
      <c r="O67" s="831">
        <v>4667.3999999999996</v>
      </c>
      <c r="P67" s="827"/>
      <c r="Q67" s="832">
        <v>2333.6999999999998</v>
      </c>
    </row>
    <row r="68" spans="1:17" ht="14.45" customHeight="1" x14ac:dyDescent="0.2">
      <c r="A68" s="821" t="s">
        <v>587</v>
      </c>
      <c r="B68" s="822" t="s">
        <v>2527</v>
      </c>
      <c r="C68" s="822" t="s">
        <v>2388</v>
      </c>
      <c r="D68" s="822" t="s">
        <v>2534</v>
      </c>
      <c r="E68" s="822" t="s">
        <v>2535</v>
      </c>
      <c r="F68" s="831">
        <v>6</v>
      </c>
      <c r="G68" s="831">
        <v>772.44</v>
      </c>
      <c r="H68" s="831"/>
      <c r="I68" s="831">
        <v>128.74</v>
      </c>
      <c r="J68" s="831">
        <v>1</v>
      </c>
      <c r="K68" s="831">
        <v>128.74</v>
      </c>
      <c r="L68" s="831"/>
      <c r="M68" s="831">
        <v>128.74</v>
      </c>
      <c r="N68" s="831"/>
      <c r="O68" s="831"/>
      <c r="P68" s="827"/>
      <c r="Q68" s="832"/>
    </row>
    <row r="69" spans="1:17" ht="14.45" customHeight="1" x14ac:dyDescent="0.2">
      <c r="A69" s="821" t="s">
        <v>587</v>
      </c>
      <c r="B69" s="822" t="s">
        <v>2527</v>
      </c>
      <c r="C69" s="822" t="s">
        <v>2388</v>
      </c>
      <c r="D69" s="822" t="s">
        <v>2534</v>
      </c>
      <c r="E69" s="822"/>
      <c r="F69" s="831">
        <v>10</v>
      </c>
      <c r="G69" s="831">
        <v>1287.4000000000001</v>
      </c>
      <c r="H69" s="831"/>
      <c r="I69" s="831">
        <v>128.74</v>
      </c>
      <c r="J69" s="831">
        <v>5</v>
      </c>
      <c r="K69" s="831">
        <v>643.70000000000005</v>
      </c>
      <c r="L69" s="831"/>
      <c r="M69" s="831">
        <v>128.74</v>
      </c>
      <c r="N69" s="831">
        <v>2</v>
      </c>
      <c r="O69" s="831">
        <v>257.48</v>
      </c>
      <c r="P69" s="827"/>
      <c r="Q69" s="832">
        <v>128.74</v>
      </c>
    </row>
    <row r="70" spans="1:17" ht="14.45" customHeight="1" x14ac:dyDescent="0.2">
      <c r="A70" s="821" t="s">
        <v>587</v>
      </c>
      <c r="B70" s="822" t="s">
        <v>2527</v>
      </c>
      <c r="C70" s="822" t="s">
        <v>2388</v>
      </c>
      <c r="D70" s="822" t="s">
        <v>2536</v>
      </c>
      <c r="E70" s="822" t="s">
        <v>927</v>
      </c>
      <c r="F70" s="831"/>
      <c r="G70" s="831"/>
      <c r="H70" s="831"/>
      <c r="I70" s="831"/>
      <c r="J70" s="831"/>
      <c r="K70" s="831"/>
      <c r="L70" s="831"/>
      <c r="M70" s="831"/>
      <c r="N70" s="831">
        <v>1</v>
      </c>
      <c r="O70" s="831">
        <v>9158.27</v>
      </c>
      <c r="P70" s="827"/>
      <c r="Q70" s="832">
        <v>9158.27</v>
      </c>
    </row>
    <row r="71" spans="1:17" ht="14.45" customHeight="1" x14ac:dyDescent="0.2">
      <c r="A71" s="821" t="s">
        <v>587</v>
      </c>
      <c r="B71" s="822" t="s">
        <v>2527</v>
      </c>
      <c r="C71" s="822" t="s">
        <v>2388</v>
      </c>
      <c r="D71" s="822" t="s">
        <v>2537</v>
      </c>
      <c r="E71" s="822" t="s">
        <v>2538</v>
      </c>
      <c r="F71" s="831"/>
      <c r="G71" s="831"/>
      <c r="H71" s="831"/>
      <c r="I71" s="831"/>
      <c r="J71" s="831"/>
      <c r="K71" s="831"/>
      <c r="L71" s="831"/>
      <c r="M71" s="831"/>
      <c r="N71" s="831">
        <v>1</v>
      </c>
      <c r="O71" s="831">
        <v>517</v>
      </c>
      <c r="P71" s="827"/>
      <c r="Q71" s="832">
        <v>517</v>
      </c>
    </row>
    <row r="72" spans="1:17" ht="14.45" customHeight="1" x14ac:dyDescent="0.2">
      <c r="A72" s="821" t="s">
        <v>587</v>
      </c>
      <c r="B72" s="822" t="s">
        <v>2527</v>
      </c>
      <c r="C72" s="822" t="s">
        <v>2388</v>
      </c>
      <c r="D72" s="822" t="s">
        <v>2539</v>
      </c>
      <c r="E72" s="822"/>
      <c r="F72" s="831"/>
      <c r="G72" s="831"/>
      <c r="H72" s="831"/>
      <c r="I72" s="831"/>
      <c r="J72" s="831">
        <v>0.5</v>
      </c>
      <c r="K72" s="831">
        <v>271.7</v>
      </c>
      <c r="L72" s="831"/>
      <c r="M72" s="831">
        <v>543.4</v>
      </c>
      <c r="N72" s="831"/>
      <c r="O72" s="831"/>
      <c r="P72" s="827"/>
      <c r="Q72" s="832"/>
    </row>
    <row r="73" spans="1:17" ht="14.45" customHeight="1" x14ac:dyDescent="0.2">
      <c r="A73" s="821" t="s">
        <v>587</v>
      </c>
      <c r="B73" s="822" t="s">
        <v>2527</v>
      </c>
      <c r="C73" s="822" t="s">
        <v>2388</v>
      </c>
      <c r="D73" s="822" t="s">
        <v>2540</v>
      </c>
      <c r="E73" s="822" t="s">
        <v>2541</v>
      </c>
      <c r="F73" s="831">
        <v>0.8</v>
      </c>
      <c r="G73" s="831">
        <v>145.28</v>
      </c>
      <c r="H73" s="831"/>
      <c r="I73" s="831">
        <v>181.6</v>
      </c>
      <c r="J73" s="831">
        <v>0.89999999999999991</v>
      </c>
      <c r="K73" s="831">
        <v>183.33</v>
      </c>
      <c r="L73" s="831"/>
      <c r="M73" s="831">
        <v>203.70000000000005</v>
      </c>
      <c r="N73" s="831">
        <v>2.4</v>
      </c>
      <c r="O73" s="831">
        <v>490.81</v>
      </c>
      <c r="P73" s="827"/>
      <c r="Q73" s="832">
        <v>204.50416666666666</v>
      </c>
    </row>
    <row r="74" spans="1:17" ht="14.45" customHeight="1" x14ac:dyDescent="0.2">
      <c r="A74" s="821" t="s">
        <v>587</v>
      </c>
      <c r="B74" s="822" t="s">
        <v>2527</v>
      </c>
      <c r="C74" s="822" t="s">
        <v>2388</v>
      </c>
      <c r="D74" s="822" t="s">
        <v>2466</v>
      </c>
      <c r="E74" s="822" t="s">
        <v>2467</v>
      </c>
      <c r="F74" s="831">
        <v>1.9200000000000002</v>
      </c>
      <c r="G74" s="831">
        <v>260.82000000000005</v>
      </c>
      <c r="H74" s="831"/>
      <c r="I74" s="831">
        <v>135.84375000000003</v>
      </c>
      <c r="J74" s="831">
        <v>1</v>
      </c>
      <c r="K74" s="831">
        <v>135.85</v>
      </c>
      <c r="L74" s="831"/>
      <c r="M74" s="831">
        <v>135.85</v>
      </c>
      <c r="N74" s="831">
        <v>1.2</v>
      </c>
      <c r="O74" s="831">
        <v>163.01999999999998</v>
      </c>
      <c r="P74" s="827"/>
      <c r="Q74" s="832">
        <v>135.85</v>
      </c>
    </row>
    <row r="75" spans="1:17" ht="14.45" customHeight="1" x14ac:dyDescent="0.2">
      <c r="A75" s="821" t="s">
        <v>587</v>
      </c>
      <c r="B75" s="822" t="s">
        <v>2527</v>
      </c>
      <c r="C75" s="822" t="s">
        <v>2388</v>
      </c>
      <c r="D75" s="822" t="s">
        <v>2468</v>
      </c>
      <c r="E75" s="822" t="s">
        <v>2469</v>
      </c>
      <c r="F75" s="831">
        <v>0.6</v>
      </c>
      <c r="G75" s="831">
        <v>979.08</v>
      </c>
      <c r="H75" s="831"/>
      <c r="I75" s="831">
        <v>1631.8000000000002</v>
      </c>
      <c r="J75" s="831">
        <v>0.5</v>
      </c>
      <c r="K75" s="831">
        <v>815.9</v>
      </c>
      <c r="L75" s="831"/>
      <c r="M75" s="831">
        <v>1631.8</v>
      </c>
      <c r="N75" s="831"/>
      <c r="O75" s="831"/>
      <c r="P75" s="827"/>
      <c r="Q75" s="832"/>
    </row>
    <row r="76" spans="1:17" ht="14.45" customHeight="1" x14ac:dyDescent="0.2">
      <c r="A76" s="821" t="s">
        <v>587</v>
      </c>
      <c r="B76" s="822" t="s">
        <v>2527</v>
      </c>
      <c r="C76" s="822" t="s">
        <v>2388</v>
      </c>
      <c r="D76" s="822" t="s">
        <v>2542</v>
      </c>
      <c r="E76" s="822" t="s">
        <v>2543</v>
      </c>
      <c r="F76" s="831"/>
      <c r="G76" s="831"/>
      <c r="H76" s="831"/>
      <c r="I76" s="831"/>
      <c r="J76" s="831"/>
      <c r="K76" s="831"/>
      <c r="L76" s="831"/>
      <c r="M76" s="831"/>
      <c r="N76" s="831">
        <v>0.1</v>
      </c>
      <c r="O76" s="831">
        <v>68.61</v>
      </c>
      <c r="P76" s="827"/>
      <c r="Q76" s="832">
        <v>686.09999999999991</v>
      </c>
    </row>
    <row r="77" spans="1:17" ht="14.45" customHeight="1" x14ac:dyDescent="0.2">
      <c r="A77" s="821" t="s">
        <v>587</v>
      </c>
      <c r="B77" s="822" t="s">
        <v>2527</v>
      </c>
      <c r="C77" s="822" t="s">
        <v>2388</v>
      </c>
      <c r="D77" s="822" t="s">
        <v>2544</v>
      </c>
      <c r="E77" s="822" t="s">
        <v>742</v>
      </c>
      <c r="F77" s="831">
        <v>4</v>
      </c>
      <c r="G77" s="831">
        <v>62423.68</v>
      </c>
      <c r="H77" s="831"/>
      <c r="I77" s="831">
        <v>15605.92</v>
      </c>
      <c r="J77" s="831">
        <v>5.5</v>
      </c>
      <c r="K77" s="831">
        <v>85679.58</v>
      </c>
      <c r="L77" s="831"/>
      <c r="M77" s="831">
        <v>15578.105454545455</v>
      </c>
      <c r="N77" s="831">
        <v>8</v>
      </c>
      <c r="O77" s="831">
        <v>125912.65</v>
      </c>
      <c r="P77" s="827"/>
      <c r="Q77" s="832">
        <v>15739.081249999999</v>
      </c>
    </row>
    <row r="78" spans="1:17" ht="14.45" customHeight="1" x14ac:dyDescent="0.2">
      <c r="A78" s="821" t="s">
        <v>587</v>
      </c>
      <c r="B78" s="822" t="s">
        <v>2527</v>
      </c>
      <c r="C78" s="822" t="s">
        <v>2388</v>
      </c>
      <c r="D78" s="822" t="s">
        <v>2544</v>
      </c>
      <c r="E78" s="822"/>
      <c r="F78" s="831">
        <v>10.5</v>
      </c>
      <c r="G78" s="831">
        <v>164015.17000000001</v>
      </c>
      <c r="H78" s="831"/>
      <c r="I78" s="831">
        <v>15620.492380952383</v>
      </c>
      <c r="J78" s="831">
        <v>9.6</v>
      </c>
      <c r="K78" s="831">
        <v>150007.24000000002</v>
      </c>
      <c r="L78" s="831"/>
      <c r="M78" s="831">
        <v>15625.754166666669</v>
      </c>
      <c r="N78" s="831">
        <v>20</v>
      </c>
      <c r="O78" s="831">
        <v>317082.17000000004</v>
      </c>
      <c r="P78" s="827"/>
      <c r="Q78" s="832">
        <v>15854.108500000002</v>
      </c>
    </row>
    <row r="79" spans="1:17" ht="14.45" customHeight="1" x14ac:dyDescent="0.2">
      <c r="A79" s="821" t="s">
        <v>587</v>
      </c>
      <c r="B79" s="822" t="s">
        <v>2527</v>
      </c>
      <c r="C79" s="822" t="s">
        <v>2388</v>
      </c>
      <c r="D79" s="822" t="s">
        <v>2545</v>
      </c>
      <c r="E79" s="822"/>
      <c r="F79" s="831">
        <v>10</v>
      </c>
      <c r="G79" s="831">
        <v>1096</v>
      </c>
      <c r="H79" s="831"/>
      <c r="I79" s="831">
        <v>109.6</v>
      </c>
      <c r="J79" s="831"/>
      <c r="K79" s="831"/>
      <c r="L79" s="831"/>
      <c r="M79" s="831"/>
      <c r="N79" s="831"/>
      <c r="O79" s="831"/>
      <c r="P79" s="827"/>
      <c r="Q79" s="832"/>
    </row>
    <row r="80" spans="1:17" ht="14.45" customHeight="1" x14ac:dyDescent="0.2">
      <c r="A80" s="821" t="s">
        <v>587</v>
      </c>
      <c r="B80" s="822" t="s">
        <v>2527</v>
      </c>
      <c r="C80" s="822" t="s">
        <v>2388</v>
      </c>
      <c r="D80" s="822" t="s">
        <v>2392</v>
      </c>
      <c r="E80" s="822" t="s">
        <v>2393</v>
      </c>
      <c r="F80" s="831">
        <v>11.1</v>
      </c>
      <c r="G80" s="831">
        <v>654.15</v>
      </c>
      <c r="H80" s="831"/>
      <c r="I80" s="831">
        <v>58.932432432432435</v>
      </c>
      <c r="J80" s="831">
        <v>16.7</v>
      </c>
      <c r="K80" s="831">
        <v>983.01</v>
      </c>
      <c r="L80" s="831"/>
      <c r="M80" s="831">
        <v>58.862874251497011</v>
      </c>
      <c r="N80" s="831">
        <v>24.200000000000003</v>
      </c>
      <c r="O80" s="831">
        <v>1422.6800000000003</v>
      </c>
      <c r="P80" s="827"/>
      <c r="Q80" s="832">
        <v>58.788429752066122</v>
      </c>
    </row>
    <row r="81" spans="1:17" ht="14.45" customHeight="1" x14ac:dyDescent="0.2">
      <c r="A81" s="821" t="s">
        <v>587</v>
      </c>
      <c r="B81" s="822" t="s">
        <v>2527</v>
      </c>
      <c r="C81" s="822" t="s">
        <v>2388</v>
      </c>
      <c r="D81" s="822" t="s">
        <v>2546</v>
      </c>
      <c r="E81" s="822" t="s">
        <v>2547</v>
      </c>
      <c r="F81" s="831"/>
      <c r="G81" s="831"/>
      <c r="H81" s="831"/>
      <c r="I81" s="831"/>
      <c r="J81" s="831"/>
      <c r="K81" s="831"/>
      <c r="L81" s="831"/>
      <c r="M81" s="831"/>
      <c r="N81" s="831">
        <v>0.79999999999999993</v>
      </c>
      <c r="O81" s="831">
        <v>1305.44</v>
      </c>
      <c r="P81" s="827"/>
      <c r="Q81" s="832">
        <v>1631.8000000000002</v>
      </c>
    </row>
    <row r="82" spans="1:17" ht="14.45" customHeight="1" x14ac:dyDescent="0.2">
      <c r="A82" s="821" t="s">
        <v>587</v>
      </c>
      <c r="B82" s="822" t="s">
        <v>2527</v>
      </c>
      <c r="C82" s="822" t="s">
        <v>2388</v>
      </c>
      <c r="D82" s="822" t="s">
        <v>2470</v>
      </c>
      <c r="E82" s="822"/>
      <c r="F82" s="831">
        <v>6.4</v>
      </c>
      <c r="G82" s="831">
        <v>10443.68</v>
      </c>
      <c r="H82" s="831"/>
      <c r="I82" s="831">
        <v>1631.825</v>
      </c>
      <c r="J82" s="831"/>
      <c r="K82" s="831"/>
      <c r="L82" s="831"/>
      <c r="M82" s="831"/>
      <c r="N82" s="831">
        <v>5</v>
      </c>
      <c r="O82" s="831">
        <v>8159.3200000000006</v>
      </c>
      <c r="P82" s="827"/>
      <c r="Q82" s="832">
        <v>1631.864</v>
      </c>
    </row>
    <row r="83" spans="1:17" ht="14.45" customHeight="1" x14ac:dyDescent="0.2">
      <c r="A83" s="821" t="s">
        <v>587</v>
      </c>
      <c r="B83" s="822" t="s">
        <v>2527</v>
      </c>
      <c r="C83" s="822" t="s">
        <v>2388</v>
      </c>
      <c r="D83" s="822" t="s">
        <v>2470</v>
      </c>
      <c r="E83" s="822" t="s">
        <v>2471</v>
      </c>
      <c r="F83" s="831">
        <v>1.9</v>
      </c>
      <c r="G83" s="831">
        <v>3100.42</v>
      </c>
      <c r="H83" s="831"/>
      <c r="I83" s="831">
        <v>1631.8000000000002</v>
      </c>
      <c r="J83" s="831"/>
      <c r="K83" s="831"/>
      <c r="L83" s="831"/>
      <c r="M83" s="831"/>
      <c r="N83" s="831">
        <v>-1</v>
      </c>
      <c r="O83" s="831">
        <v>-1631.8</v>
      </c>
      <c r="P83" s="827"/>
      <c r="Q83" s="832">
        <v>1631.8</v>
      </c>
    </row>
    <row r="84" spans="1:17" ht="14.45" customHeight="1" x14ac:dyDescent="0.2">
      <c r="A84" s="821" t="s">
        <v>587</v>
      </c>
      <c r="B84" s="822" t="s">
        <v>2527</v>
      </c>
      <c r="C84" s="822" t="s">
        <v>2388</v>
      </c>
      <c r="D84" s="822" t="s">
        <v>2548</v>
      </c>
      <c r="E84" s="822" t="s">
        <v>2549</v>
      </c>
      <c r="F84" s="831">
        <v>9</v>
      </c>
      <c r="G84" s="831">
        <v>986.4</v>
      </c>
      <c r="H84" s="831"/>
      <c r="I84" s="831">
        <v>109.6</v>
      </c>
      <c r="J84" s="831"/>
      <c r="K84" s="831"/>
      <c r="L84" s="831"/>
      <c r="M84" s="831"/>
      <c r="N84" s="831">
        <v>1</v>
      </c>
      <c r="O84" s="831">
        <v>109.6</v>
      </c>
      <c r="P84" s="827"/>
      <c r="Q84" s="832">
        <v>109.6</v>
      </c>
    </row>
    <row r="85" spans="1:17" ht="14.45" customHeight="1" x14ac:dyDescent="0.2">
      <c r="A85" s="821" t="s">
        <v>587</v>
      </c>
      <c r="B85" s="822" t="s">
        <v>2527</v>
      </c>
      <c r="C85" s="822" t="s">
        <v>2388</v>
      </c>
      <c r="D85" s="822" t="s">
        <v>2550</v>
      </c>
      <c r="E85" s="822" t="s">
        <v>1045</v>
      </c>
      <c r="F85" s="831">
        <v>0.3</v>
      </c>
      <c r="G85" s="831">
        <v>44.55</v>
      </c>
      <c r="H85" s="831"/>
      <c r="I85" s="831">
        <v>148.5</v>
      </c>
      <c r="J85" s="831">
        <v>2</v>
      </c>
      <c r="K85" s="831">
        <v>638</v>
      </c>
      <c r="L85" s="831"/>
      <c r="M85" s="831">
        <v>319</v>
      </c>
      <c r="N85" s="831">
        <v>1</v>
      </c>
      <c r="O85" s="831">
        <v>319</v>
      </c>
      <c r="P85" s="827"/>
      <c r="Q85" s="832">
        <v>319</v>
      </c>
    </row>
    <row r="86" spans="1:17" ht="14.45" customHeight="1" x14ac:dyDescent="0.2">
      <c r="A86" s="821" t="s">
        <v>587</v>
      </c>
      <c r="B86" s="822" t="s">
        <v>2527</v>
      </c>
      <c r="C86" s="822" t="s">
        <v>2388</v>
      </c>
      <c r="D86" s="822" t="s">
        <v>2551</v>
      </c>
      <c r="E86" s="822" t="s">
        <v>925</v>
      </c>
      <c r="F86" s="831">
        <v>6</v>
      </c>
      <c r="G86" s="831">
        <v>15218.34</v>
      </c>
      <c r="H86" s="831"/>
      <c r="I86" s="831">
        <v>2536.39</v>
      </c>
      <c r="J86" s="831">
        <v>2</v>
      </c>
      <c r="K86" s="831">
        <v>6345.56</v>
      </c>
      <c r="L86" s="831"/>
      <c r="M86" s="831">
        <v>3172.78</v>
      </c>
      <c r="N86" s="831">
        <v>1</v>
      </c>
      <c r="O86" s="831">
        <v>3172.78</v>
      </c>
      <c r="P86" s="827"/>
      <c r="Q86" s="832">
        <v>3172.78</v>
      </c>
    </row>
    <row r="87" spans="1:17" ht="14.45" customHeight="1" x14ac:dyDescent="0.2">
      <c r="A87" s="821" t="s">
        <v>587</v>
      </c>
      <c r="B87" s="822" t="s">
        <v>2527</v>
      </c>
      <c r="C87" s="822" t="s">
        <v>2388</v>
      </c>
      <c r="D87" s="822" t="s">
        <v>2552</v>
      </c>
      <c r="E87" s="822" t="s">
        <v>2553</v>
      </c>
      <c r="F87" s="831">
        <v>2</v>
      </c>
      <c r="G87" s="831">
        <v>53.22</v>
      </c>
      <c r="H87" s="831"/>
      <c r="I87" s="831">
        <v>26.61</v>
      </c>
      <c r="J87" s="831">
        <v>9</v>
      </c>
      <c r="K87" s="831">
        <v>265.23</v>
      </c>
      <c r="L87" s="831"/>
      <c r="M87" s="831">
        <v>29.470000000000002</v>
      </c>
      <c r="N87" s="831">
        <v>4</v>
      </c>
      <c r="O87" s="831">
        <v>117.88</v>
      </c>
      <c r="P87" s="827"/>
      <c r="Q87" s="832">
        <v>29.47</v>
      </c>
    </row>
    <row r="88" spans="1:17" ht="14.45" customHeight="1" x14ac:dyDescent="0.2">
      <c r="A88" s="821" t="s">
        <v>587</v>
      </c>
      <c r="B88" s="822" t="s">
        <v>2527</v>
      </c>
      <c r="C88" s="822" t="s">
        <v>2388</v>
      </c>
      <c r="D88" s="822" t="s">
        <v>2554</v>
      </c>
      <c r="E88" s="822" t="s">
        <v>2555</v>
      </c>
      <c r="F88" s="831">
        <v>0.5</v>
      </c>
      <c r="G88" s="831">
        <v>394.9</v>
      </c>
      <c r="H88" s="831"/>
      <c r="I88" s="831">
        <v>789.8</v>
      </c>
      <c r="J88" s="831"/>
      <c r="K88" s="831"/>
      <c r="L88" s="831"/>
      <c r="M88" s="831"/>
      <c r="N88" s="831">
        <v>2.2000000000000002</v>
      </c>
      <c r="O88" s="831">
        <v>1737.5700000000002</v>
      </c>
      <c r="P88" s="827"/>
      <c r="Q88" s="832">
        <v>789.80454545454552</v>
      </c>
    </row>
    <row r="89" spans="1:17" ht="14.45" customHeight="1" x14ac:dyDescent="0.2">
      <c r="A89" s="821" t="s">
        <v>587</v>
      </c>
      <c r="B89" s="822" t="s">
        <v>2527</v>
      </c>
      <c r="C89" s="822" t="s">
        <v>2388</v>
      </c>
      <c r="D89" s="822" t="s">
        <v>2556</v>
      </c>
      <c r="E89" s="822" t="s">
        <v>997</v>
      </c>
      <c r="F89" s="831"/>
      <c r="G89" s="831"/>
      <c r="H89" s="831"/>
      <c r="I89" s="831"/>
      <c r="J89" s="831"/>
      <c r="K89" s="831"/>
      <c r="L89" s="831"/>
      <c r="M89" s="831"/>
      <c r="N89" s="831">
        <v>14</v>
      </c>
      <c r="O89" s="831">
        <v>5800.66</v>
      </c>
      <c r="P89" s="827"/>
      <c r="Q89" s="832">
        <v>414.33285714285711</v>
      </c>
    </row>
    <row r="90" spans="1:17" ht="14.45" customHeight="1" x14ac:dyDescent="0.2">
      <c r="A90" s="821" t="s">
        <v>587</v>
      </c>
      <c r="B90" s="822" t="s">
        <v>2527</v>
      </c>
      <c r="C90" s="822" t="s">
        <v>2388</v>
      </c>
      <c r="D90" s="822" t="s">
        <v>2472</v>
      </c>
      <c r="E90" s="822" t="s">
        <v>1025</v>
      </c>
      <c r="F90" s="831">
        <v>1</v>
      </c>
      <c r="G90" s="831">
        <v>143.66</v>
      </c>
      <c r="H90" s="831"/>
      <c r="I90" s="831">
        <v>143.66</v>
      </c>
      <c r="J90" s="831"/>
      <c r="K90" s="831"/>
      <c r="L90" s="831"/>
      <c r="M90" s="831"/>
      <c r="N90" s="831">
        <v>1.9</v>
      </c>
      <c r="O90" s="831">
        <v>266</v>
      </c>
      <c r="P90" s="827"/>
      <c r="Q90" s="832">
        <v>140</v>
      </c>
    </row>
    <row r="91" spans="1:17" ht="14.45" customHeight="1" x14ac:dyDescent="0.2">
      <c r="A91" s="821" t="s">
        <v>587</v>
      </c>
      <c r="B91" s="822" t="s">
        <v>2527</v>
      </c>
      <c r="C91" s="822" t="s">
        <v>2388</v>
      </c>
      <c r="D91" s="822" t="s">
        <v>2557</v>
      </c>
      <c r="E91" s="822" t="s">
        <v>1021</v>
      </c>
      <c r="F91" s="831">
        <v>1.4000000000000001</v>
      </c>
      <c r="G91" s="831">
        <v>642.66</v>
      </c>
      <c r="H91" s="831"/>
      <c r="I91" s="831">
        <v>459.04285714285709</v>
      </c>
      <c r="J91" s="831">
        <v>2.2000000000000002</v>
      </c>
      <c r="K91" s="831">
        <v>4674.41</v>
      </c>
      <c r="L91" s="831"/>
      <c r="M91" s="831">
        <v>2124.7318181818177</v>
      </c>
      <c r="N91" s="831">
        <v>5.8</v>
      </c>
      <c r="O91" s="831">
        <v>4338.6100000000006</v>
      </c>
      <c r="P91" s="827"/>
      <c r="Q91" s="832">
        <v>748.0362068965519</v>
      </c>
    </row>
    <row r="92" spans="1:17" ht="14.45" customHeight="1" x14ac:dyDescent="0.2">
      <c r="A92" s="821" t="s">
        <v>587</v>
      </c>
      <c r="B92" s="822" t="s">
        <v>2527</v>
      </c>
      <c r="C92" s="822" t="s">
        <v>2388</v>
      </c>
      <c r="D92" s="822" t="s">
        <v>2558</v>
      </c>
      <c r="E92" s="822" t="s">
        <v>2559</v>
      </c>
      <c r="F92" s="831"/>
      <c r="G92" s="831"/>
      <c r="H92" s="831"/>
      <c r="I92" s="831"/>
      <c r="J92" s="831"/>
      <c r="K92" s="831"/>
      <c r="L92" s="831"/>
      <c r="M92" s="831"/>
      <c r="N92" s="831">
        <v>0.3</v>
      </c>
      <c r="O92" s="831">
        <v>724.24</v>
      </c>
      <c r="P92" s="827"/>
      <c r="Q92" s="832">
        <v>2414.1333333333337</v>
      </c>
    </row>
    <row r="93" spans="1:17" ht="14.45" customHeight="1" x14ac:dyDescent="0.2">
      <c r="A93" s="821" t="s">
        <v>587</v>
      </c>
      <c r="B93" s="822" t="s">
        <v>2527</v>
      </c>
      <c r="C93" s="822" t="s">
        <v>2388</v>
      </c>
      <c r="D93" s="822" t="s">
        <v>2560</v>
      </c>
      <c r="E93" s="822" t="s">
        <v>2559</v>
      </c>
      <c r="F93" s="831"/>
      <c r="G93" s="831"/>
      <c r="H93" s="831"/>
      <c r="I93" s="831"/>
      <c r="J93" s="831"/>
      <c r="K93" s="831"/>
      <c r="L93" s="831"/>
      <c r="M93" s="831"/>
      <c r="N93" s="831">
        <v>1</v>
      </c>
      <c r="O93" s="831">
        <v>1631.8</v>
      </c>
      <c r="P93" s="827"/>
      <c r="Q93" s="832">
        <v>1631.8</v>
      </c>
    </row>
    <row r="94" spans="1:17" ht="14.45" customHeight="1" x14ac:dyDescent="0.2">
      <c r="A94" s="821" t="s">
        <v>587</v>
      </c>
      <c r="B94" s="822" t="s">
        <v>2527</v>
      </c>
      <c r="C94" s="822" t="s">
        <v>2388</v>
      </c>
      <c r="D94" s="822" t="s">
        <v>2473</v>
      </c>
      <c r="E94" s="822" t="s">
        <v>1037</v>
      </c>
      <c r="F94" s="831">
        <v>9</v>
      </c>
      <c r="G94" s="831">
        <v>300.51</v>
      </c>
      <c r="H94" s="831"/>
      <c r="I94" s="831">
        <v>33.39</v>
      </c>
      <c r="J94" s="831">
        <v>33</v>
      </c>
      <c r="K94" s="831">
        <v>1101.78</v>
      </c>
      <c r="L94" s="831"/>
      <c r="M94" s="831">
        <v>33.387272727272723</v>
      </c>
      <c r="N94" s="831">
        <v>42</v>
      </c>
      <c r="O94" s="831">
        <v>1402.38</v>
      </c>
      <c r="P94" s="827"/>
      <c r="Q94" s="832">
        <v>33.39</v>
      </c>
    </row>
    <row r="95" spans="1:17" ht="14.45" customHeight="1" x14ac:dyDescent="0.2">
      <c r="A95" s="821" t="s">
        <v>587</v>
      </c>
      <c r="B95" s="822" t="s">
        <v>2527</v>
      </c>
      <c r="C95" s="822" t="s">
        <v>2388</v>
      </c>
      <c r="D95" s="822" t="s">
        <v>2561</v>
      </c>
      <c r="E95" s="822" t="s">
        <v>2562</v>
      </c>
      <c r="F95" s="831">
        <v>0.3</v>
      </c>
      <c r="G95" s="831">
        <v>189.63</v>
      </c>
      <c r="H95" s="831"/>
      <c r="I95" s="831">
        <v>632.1</v>
      </c>
      <c r="J95" s="831"/>
      <c r="K95" s="831"/>
      <c r="L95" s="831"/>
      <c r="M95" s="831"/>
      <c r="N95" s="831"/>
      <c r="O95" s="831"/>
      <c r="P95" s="827"/>
      <c r="Q95" s="832"/>
    </row>
    <row r="96" spans="1:17" ht="14.45" customHeight="1" x14ac:dyDescent="0.2">
      <c r="A96" s="821" t="s">
        <v>587</v>
      </c>
      <c r="B96" s="822" t="s">
        <v>2527</v>
      </c>
      <c r="C96" s="822" t="s">
        <v>2388</v>
      </c>
      <c r="D96" s="822" t="s">
        <v>2563</v>
      </c>
      <c r="E96" s="822" t="s">
        <v>2564</v>
      </c>
      <c r="F96" s="831">
        <v>2.4</v>
      </c>
      <c r="G96" s="831">
        <v>2600.52</v>
      </c>
      <c r="H96" s="831"/>
      <c r="I96" s="831">
        <v>1083.55</v>
      </c>
      <c r="J96" s="831"/>
      <c r="K96" s="831"/>
      <c r="L96" s="831"/>
      <c r="M96" s="831"/>
      <c r="N96" s="831"/>
      <c r="O96" s="831"/>
      <c r="P96" s="827"/>
      <c r="Q96" s="832"/>
    </row>
    <row r="97" spans="1:17" ht="14.45" customHeight="1" x14ac:dyDescent="0.2">
      <c r="A97" s="821" t="s">
        <v>587</v>
      </c>
      <c r="B97" s="822" t="s">
        <v>2527</v>
      </c>
      <c r="C97" s="822" t="s">
        <v>2388</v>
      </c>
      <c r="D97" s="822" t="s">
        <v>2565</v>
      </c>
      <c r="E97" s="822" t="s">
        <v>2566</v>
      </c>
      <c r="F97" s="831"/>
      <c r="G97" s="831"/>
      <c r="H97" s="831"/>
      <c r="I97" s="831"/>
      <c r="J97" s="831"/>
      <c r="K97" s="831"/>
      <c r="L97" s="831"/>
      <c r="M97" s="831"/>
      <c r="N97" s="831">
        <v>3.8</v>
      </c>
      <c r="O97" s="831">
        <v>2816.58</v>
      </c>
      <c r="P97" s="827"/>
      <c r="Q97" s="832">
        <v>741.20526315789471</v>
      </c>
    </row>
    <row r="98" spans="1:17" ht="14.45" customHeight="1" x14ac:dyDescent="0.2">
      <c r="A98" s="821" t="s">
        <v>587</v>
      </c>
      <c r="B98" s="822" t="s">
        <v>2527</v>
      </c>
      <c r="C98" s="822" t="s">
        <v>2388</v>
      </c>
      <c r="D98" s="822" t="s">
        <v>2567</v>
      </c>
      <c r="E98" s="822" t="s">
        <v>2568</v>
      </c>
      <c r="F98" s="831">
        <v>1</v>
      </c>
      <c r="G98" s="831">
        <v>171385.38</v>
      </c>
      <c r="H98" s="831"/>
      <c r="I98" s="831">
        <v>171385.38</v>
      </c>
      <c r="J98" s="831">
        <v>0.2</v>
      </c>
      <c r="K98" s="831">
        <v>34277.08</v>
      </c>
      <c r="L98" s="831"/>
      <c r="M98" s="831">
        <v>171385.4</v>
      </c>
      <c r="N98" s="831"/>
      <c r="O98" s="831"/>
      <c r="P98" s="827"/>
      <c r="Q98" s="832"/>
    </row>
    <row r="99" spans="1:17" ht="14.45" customHeight="1" x14ac:dyDescent="0.2">
      <c r="A99" s="821" t="s">
        <v>587</v>
      </c>
      <c r="B99" s="822" t="s">
        <v>2527</v>
      </c>
      <c r="C99" s="822" t="s">
        <v>2388</v>
      </c>
      <c r="D99" s="822" t="s">
        <v>2569</v>
      </c>
      <c r="E99" s="822" t="s">
        <v>1265</v>
      </c>
      <c r="F99" s="831"/>
      <c r="G99" s="831"/>
      <c r="H99" s="831"/>
      <c r="I99" s="831"/>
      <c r="J99" s="831">
        <v>8</v>
      </c>
      <c r="K99" s="831">
        <v>739.92</v>
      </c>
      <c r="L99" s="831"/>
      <c r="M99" s="831">
        <v>92.49</v>
      </c>
      <c r="N99" s="831"/>
      <c r="O99" s="831"/>
      <c r="P99" s="827"/>
      <c r="Q99" s="832"/>
    </row>
    <row r="100" spans="1:17" ht="14.45" customHeight="1" x14ac:dyDescent="0.2">
      <c r="A100" s="821" t="s">
        <v>587</v>
      </c>
      <c r="B100" s="822" t="s">
        <v>2527</v>
      </c>
      <c r="C100" s="822" t="s">
        <v>2388</v>
      </c>
      <c r="D100" s="822" t="s">
        <v>2477</v>
      </c>
      <c r="E100" s="822" t="s">
        <v>705</v>
      </c>
      <c r="F100" s="831"/>
      <c r="G100" s="831"/>
      <c r="H100" s="831"/>
      <c r="I100" s="831"/>
      <c r="J100" s="831"/>
      <c r="K100" s="831"/>
      <c r="L100" s="831"/>
      <c r="M100" s="831"/>
      <c r="N100" s="831">
        <v>2.1</v>
      </c>
      <c r="O100" s="831">
        <v>1138.2</v>
      </c>
      <c r="P100" s="827"/>
      <c r="Q100" s="832">
        <v>542</v>
      </c>
    </row>
    <row r="101" spans="1:17" ht="14.45" customHeight="1" x14ac:dyDescent="0.2">
      <c r="A101" s="821" t="s">
        <v>587</v>
      </c>
      <c r="B101" s="822" t="s">
        <v>2527</v>
      </c>
      <c r="C101" s="822" t="s">
        <v>2388</v>
      </c>
      <c r="D101" s="822" t="s">
        <v>2570</v>
      </c>
      <c r="E101" s="822" t="s">
        <v>937</v>
      </c>
      <c r="F101" s="831"/>
      <c r="G101" s="831"/>
      <c r="H101" s="831"/>
      <c r="I101" s="831"/>
      <c r="J101" s="831"/>
      <c r="K101" s="831"/>
      <c r="L101" s="831"/>
      <c r="M101" s="831"/>
      <c r="N101" s="831">
        <v>0.3</v>
      </c>
      <c r="O101" s="831">
        <v>113.07</v>
      </c>
      <c r="P101" s="827"/>
      <c r="Q101" s="832">
        <v>376.9</v>
      </c>
    </row>
    <row r="102" spans="1:17" ht="14.45" customHeight="1" x14ac:dyDescent="0.2">
      <c r="A102" s="821" t="s">
        <v>587</v>
      </c>
      <c r="B102" s="822" t="s">
        <v>2527</v>
      </c>
      <c r="C102" s="822" t="s">
        <v>2388</v>
      </c>
      <c r="D102" s="822" t="s">
        <v>2478</v>
      </c>
      <c r="E102" s="822" t="s">
        <v>697</v>
      </c>
      <c r="F102" s="831"/>
      <c r="G102" s="831"/>
      <c r="H102" s="831"/>
      <c r="I102" s="831"/>
      <c r="J102" s="831">
        <v>2.6999999999999997</v>
      </c>
      <c r="K102" s="831">
        <v>2227.77</v>
      </c>
      <c r="L102" s="831"/>
      <c r="M102" s="831">
        <v>825.1</v>
      </c>
      <c r="N102" s="831">
        <v>10.6</v>
      </c>
      <c r="O102" s="831">
        <v>7584.47</v>
      </c>
      <c r="P102" s="827"/>
      <c r="Q102" s="832">
        <v>715.51603773584907</v>
      </c>
    </row>
    <row r="103" spans="1:17" ht="14.45" customHeight="1" x14ac:dyDescent="0.2">
      <c r="A103" s="821" t="s">
        <v>587</v>
      </c>
      <c r="B103" s="822" t="s">
        <v>2527</v>
      </c>
      <c r="C103" s="822" t="s">
        <v>2388</v>
      </c>
      <c r="D103" s="822" t="s">
        <v>2571</v>
      </c>
      <c r="E103" s="822" t="s">
        <v>923</v>
      </c>
      <c r="F103" s="831"/>
      <c r="G103" s="831"/>
      <c r="H103" s="831"/>
      <c r="I103" s="831"/>
      <c r="J103" s="831"/>
      <c r="K103" s="831"/>
      <c r="L103" s="831"/>
      <c r="M103" s="831"/>
      <c r="N103" s="831">
        <v>16</v>
      </c>
      <c r="O103" s="831">
        <v>2263.96</v>
      </c>
      <c r="P103" s="827"/>
      <c r="Q103" s="832">
        <v>141.4975</v>
      </c>
    </row>
    <row r="104" spans="1:17" ht="14.45" customHeight="1" x14ac:dyDescent="0.2">
      <c r="A104" s="821" t="s">
        <v>587</v>
      </c>
      <c r="B104" s="822" t="s">
        <v>2527</v>
      </c>
      <c r="C104" s="822" t="s">
        <v>2388</v>
      </c>
      <c r="D104" s="822" t="s">
        <v>2572</v>
      </c>
      <c r="E104" s="822" t="s">
        <v>925</v>
      </c>
      <c r="F104" s="831"/>
      <c r="G104" s="831"/>
      <c r="H104" s="831"/>
      <c r="I104" s="831"/>
      <c r="J104" s="831"/>
      <c r="K104" s="831"/>
      <c r="L104" s="831"/>
      <c r="M104" s="831"/>
      <c r="N104" s="831">
        <v>9</v>
      </c>
      <c r="O104" s="831">
        <v>28555.02</v>
      </c>
      <c r="P104" s="827"/>
      <c r="Q104" s="832">
        <v>3172.78</v>
      </c>
    </row>
    <row r="105" spans="1:17" ht="14.45" customHeight="1" x14ac:dyDescent="0.2">
      <c r="A105" s="821" t="s">
        <v>587</v>
      </c>
      <c r="B105" s="822" t="s">
        <v>2527</v>
      </c>
      <c r="C105" s="822" t="s">
        <v>2388</v>
      </c>
      <c r="D105" s="822" t="s">
        <v>2573</v>
      </c>
      <c r="E105" s="822" t="s">
        <v>783</v>
      </c>
      <c r="F105" s="831"/>
      <c r="G105" s="831"/>
      <c r="H105" s="831"/>
      <c r="I105" s="831"/>
      <c r="J105" s="831">
        <v>0.4</v>
      </c>
      <c r="K105" s="831">
        <v>513.94000000000005</v>
      </c>
      <c r="L105" s="831"/>
      <c r="M105" s="831">
        <v>1284.8500000000001</v>
      </c>
      <c r="N105" s="831"/>
      <c r="O105" s="831"/>
      <c r="P105" s="827"/>
      <c r="Q105" s="832"/>
    </row>
    <row r="106" spans="1:17" ht="14.45" customHeight="1" x14ac:dyDescent="0.2">
      <c r="A106" s="821" t="s">
        <v>587</v>
      </c>
      <c r="B106" s="822" t="s">
        <v>2527</v>
      </c>
      <c r="C106" s="822" t="s">
        <v>2388</v>
      </c>
      <c r="D106" s="822" t="s">
        <v>2574</v>
      </c>
      <c r="E106" s="822" t="s">
        <v>697</v>
      </c>
      <c r="F106" s="831"/>
      <c r="G106" s="831"/>
      <c r="H106" s="831"/>
      <c r="I106" s="831"/>
      <c r="J106" s="831">
        <v>0.4</v>
      </c>
      <c r="K106" s="831">
        <v>198.12</v>
      </c>
      <c r="L106" s="831"/>
      <c r="M106" s="831">
        <v>495.3</v>
      </c>
      <c r="N106" s="831">
        <v>11.1</v>
      </c>
      <c r="O106" s="831">
        <v>5488.1699999999992</v>
      </c>
      <c r="P106" s="827"/>
      <c r="Q106" s="832">
        <v>494.42972972972967</v>
      </c>
    </row>
    <row r="107" spans="1:17" ht="14.45" customHeight="1" x14ac:dyDescent="0.2">
      <c r="A107" s="821" t="s">
        <v>587</v>
      </c>
      <c r="B107" s="822" t="s">
        <v>2527</v>
      </c>
      <c r="C107" s="822" t="s">
        <v>2388</v>
      </c>
      <c r="D107" s="822" t="s">
        <v>2575</v>
      </c>
      <c r="E107" s="822" t="s">
        <v>923</v>
      </c>
      <c r="F107" s="831"/>
      <c r="G107" s="831"/>
      <c r="H107" s="831"/>
      <c r="I107" s="831"/>
      <c r="J107" s="831"/>
      <c r="K107" s="831"/>
      <c r="L107" s="831"/>
      <c r="M107" s="831"/>
      <c r="N107" s="831">
        <v>2</v>
      </c>
      <c r="O107" s="831">
        <v>1609.22</v>
      </c>
      <c r="P107" s="827"/>
      <c r="Q107" s="832">
        <v>804.61</v>
      </c>
    </row>
    <row r="108" spans="1:17" ht="14.45" customHeight="1" x14ac:dyDescent="0.2">
      <c r="A108" s="821" t="s">
        <v>587</v>
      </c>
      <c r="B108" s="822" t="s">
        <v>2527</v>
      </c>
      <c r="C108" s="822" t="s">
        <v>2395</v>
      </c>
      <c r="D108" s="822" t="s">
        <v>2576</v>
      </c>
      <c r="E108" s="822" t="s">
        <v>2577</v>
      </c>
      <c r="F108" s="831"/>
      <c r="G108" s="831"/>
      <c r="H108" s="831"/>
      <c r="I108" s="831"/>
      <c r="J108" s="831">
        <v>2</v>
      </c>
      <c r="K108" s="831">
        <v>4435.46</v>
      </c>
      <c r="L108" s="831"/>
      <c r="M108" s="831">
        <v>2217.73</v>
      </c>
      <c r="N108" s="831">
        <v>2</v>
      </c>
      <c r="O108" s="831">
        <v>4435.46</v>
      </c>
      <c r="P108" s="827"/>
      <c r="Q108" s="832">
        <v>2217.73</v>
      </c>
    </row>
    <row r="109" spans="1:17" ht="14.45" customHeight="1" x14ac:dyDescent="0.2">
      <c r="A109" s="821" t="s">
        <v>587</v>
      </c>
      <c r="B109" s="822" t="s">
        <v>2527</v>
      </c>
      <c r="C109" s="822" t="s">
        <v>2395</v>
      </c>
      <c r="D109" s="822" t="s">
        <v>2479</v>
      </c>
      <c r="E109" s="822" t="s">
        <v>2397</v>
      </c>
      <c r="F109" s="831"/>
      <c r="G109" s="831"/>
      <c r="H109" s="831"/>
      <c r="I109" s="831"/>
      <c r="J109" s="831"/>
      <c r="K109" s="831"/>
      <c r="L109" s="831"/>
      <c r="M109" s="831"/>
      <c r="N109" s="831">
        <v>2</v>
      </c>
      <c r="O109" s="831">
        <v>5478.68</v>
      </c>
      <c r="P109" s="827"/>
      <c r="Q109" s="832">
        <v>2739.34</v>
      </c>
    </row>
    <row r="110" spans="1:17" ht="14.45" customHeight="1" x14ac:dyDescent="0.2">
      <c r="A110" s="821" t="s">
        <v>587</v>
      </c>
      <c r="B110" s="822" t="s">
        <v>2527</v>
      </c>
      <c r="C110" s="822" t="s">
        <v>2395</v>
      </c>
      <c r="D110" s="822" t="s">
        <v>2396</v>
      </c>
      <c r="E110" s="822" t="s">
        <v>2397</v>
      </c>
      <c r="F110" s="831">
        <v>63.1</v>
      </c>
      <c r="G110" s="831">
        <v>105697.09</v>
      </c>
      <c r="H110" s="831"/>
      <c r="I110" s="831">
        <v>1675.0727416798732</v>
      </c>
      <c r="J110" s="831">
        <v>30.1</v>
      </c>
      <c r="K110" s="831">
        <v>51087.859999999986</v>
      </c>
      <c r="L110" s="831"/>
      <c r="M110" s="831">
        <v>1697.2710963455145</v>
      </c>
      <c r="N110" s="831">
        <v>41</v>
      </c>
      <c r="O110" s="831">
        <v>72333.69</v>
      </c>
      <c r="P110" s="827"/>
      <c r="Q110" s="832">
        <v>1764.2363414634146</v>
      </c>
    </row>
    <row r="111" spans="1:17" ht="14.45" customHeight="1" x14ac:dyDescent="0.2">
      <c r="A111" s="821" t="s">
        <v>587</v>
      </c>
      <c r="B111" s="822" t="s">
        <v>2527</v>
      </c>
      <c r="C111" s="822" t="s">
        <v>2395</v>
      </c>
      <c r="D111" s="822" t="s">
        <v>2578</v>
      </c>
      <c r="E111" s="822" t="s">
        <v>2579</v>
      </c>
      <c r="F111" s="831">
        <v>7</v>
      </c>
      <c r="G111" s="831">
        <v>72423.7</v>
      </c>
      <c r="H111" s="831"/>
      <c r="I111" s="831">
        <v>10346.242857142857</v>
      </c>
      <c r="J111" s="831">
        <v>1</v>
      </c>
      <c r="K111" s="831">
        <v>10406.31</v>
      </c>
      <c r="L111" s="831"/>
      <c r="M111" s="831">
        <v>10406.31</v>
      </c>
      <c r="N111" s="831"/>
      <c r="O111" s="831"/>
      <c r="P111" s="827"/>
      <c r="Q111" s="832"/>
    </row>
    <row r="112" spans="1:17" ht="14.45" customHeight="1" x14ac:dyDescent="0.2">
      <c r="A112" s="821" t="s">
        <v>587</v>
      </c>
      <c r="B112" s="822" t="s">
        <v>2527</v>
      </c>
      <c r="C112" s="822" t="s">
        <v>2395</v>
      </c>
      <c r="D112" s="822" t="s">
        <v>2580</v>
      </c>
      <c r="E112" s="822" t="s">
        <v>2579</v>
      </c>
      <c r="F112" s="831">
        <v>12</v>
      </c>
      <c r="G112" s="831">
        <v>49470.63</v>
      </c>
      <c r="H112" s="831"/>
      <c r="I112" s="831">
        <v>4122.5524999999998</v>
      </c>
      <c r="J112" s="831">
        <v>2</v>
      </c>
      <c r="K112" s="831">
        <v>8246.14</v>
      </c>
      <c r="L112" s="831"/>
      <c r="M112" s="831">
        <v>4123.07</v>
      </c>
      <c r="N112" s="831">
        <v>21</v>
      </c>
      <c r="O112" s="831">
        <v>101148.65</v>
      </c>
      <c r="P112" s="827"/>
      <c r="Q112" s="832">
        <v>4816.6023809523804</v>
      </c>
    </row>
    <row r="113" spans="1:17" ht="14.45" customHeight="1" x14ac:dyDescent="0.2">
      <c r="A113" s="821" t="s">
        <v>587</v>
      </c>
      <c r="B113" s="822" t="s">
        <v>2527</v>
      </c>
      <c r="C113" s="822" t="s">
        <v>2395</v>
      </c>
      <c r="D113" s="822" t="s">
        <v>2581</v>
      </c>
      <c r="E113" s="822" t="s">
        <v>2582</v>
      </c>
      <c r="F113" s="831">
        <v>15</v>
      </c>
      <c r="G113" s="831">
        <v>18389.490000000002</v>
      </c>
      <c r="H113" s="831"/>
      <c r="I113" s="831">
        <v>1225.9660000000001</v>
      </c>
      <c r="J113" s="831">
        <v>11</v>
      </c>
      <c r="K113" s="831">
        <v>13706.99</v>
      </c>
      <c r="L113" s="831"/>
      <c r="M113" s="831">
        <v>1246.0899999999999</v>
      </c>
      <c r="N113" s="831">
        <v>22</v>
      </c>
      <c r="O113" s="831">
        <v>28269.819999999996</v>
      </c>
      <c r="P113" s="827"/>
      <c r="Q113" s="832">
        <v>1284.991818181818</v>
      </c>
    </row>
    <row r="114" spans="1:17" ht="14.45" customHeight="1" x14ac:dyDescent="0.2">
      <c r="A114" s="821" t="s">
        <v>587</v>
      </c>
      <c r="B114" s="822" t="s">
        <v>2527</v>
      </c>
      <c r="C114" s="822" t="s">
        <v>2395</v>
      </c>
      <c r="D114" s="822" t="s">
        <v>2398</v>
      </c>
      <c r="E114" s="822" t="s">
        <v>2399</v>
      </c>
      <c r="F114" s="831">
        <v>81</v>
      </c>
      <c r="G114" s="831">
        <v>20246.759999999998</v>
      </c>
      <c r="H114" s="831"/>
      <c r="I114" s="831">
        <v>249.95999999999998</v>
      </c>
      <c r="J114" s="831">
        <v>36</v>
      </c>
      <c r="K114" s="831">
        <v>9095.16</v>
      </c>
      <c r="L114" s="831"/>
      <c r="M114" s="831">
        <v>252.64333333333332</v>
      </c>
      <c r="N114" s="831">
        <v>65</v>
      </c>
      <c r="O114" s="831">
        <v>16684.849999999999</v>
      </c>
      <c r="P114" s="827"/>
      <c r="Q114" s="832">
        <v>256.69</v>
      </c>
    </row>
    <row r="115" spans="1:17" ht="14.45" customHeight="1" x14ac:dyDescent="0.2">
      <c r="A115" s="821" t="s">
        <v>587</v>
      </c>
      <c r="B115" s="822" t="s">
        <v>2527</v>
      </c>
      <c r="C115" s="822" t="s">
        <v>2395</v>
      </c>
      <c r="D115" s="822" t="s">
        <v>2583</v>
      </c>
      <c r="E115" s="822" t="s">
        <v>2397</v>
      </c>
      <c r="F115" s="831"/>
      <c r="G115" s="831"/>
      <c r="H115" s="831"/>
      <c r="I115" s="831"/>
      <c r="J115" s="831"/>
      <c r="K115" s="831"/>
      <c r="L115" s="831"/>
      <c r="M115" s="831"/>
      <c r="N115" s="831">
        <v>1</v>
      </c>
      <c r="O115" s="831">
        <v>4546.59</v>
      </c>
      <c r="P115" s="827"/>
      <c r="Q115" s="832">
        <v>4546.59</v>
      </c>
    </row>
    <row r="116" spans="1:17" ht="14.45" customHeight="1" x14ac:dyDescent="0.2">
      <c r="A116" s="821" t="s">
        <v>587</v>
      </c>
      <c r="B116" s="822" t="s">
        <v>2527</v>
      </c>
      <c r="C116" s="822" t="s">
        <v>2480</v>
      </c>
      <c r="D116" s="822" t="s">
        <v>2584</v>
      </c>
      <c r="E116" s="822" t="s">
        <v>2585</v>
      </c>
      <c r="F116" s="831">
        <v>2</v>
      </c>
      <c r="G116" s="831">
        <v>20956</v>
      </c>
      <c r="H116" s="831"/>
      <c r="I116" s="831">
        <v>10478</v>
      </c>
      <c r="J116" s="831">
        <v>1</v>
      </c>
      <c r="K116" s="831">
        <v>10478</v>
      </c>
      <c r="L116" s="831"/>
      <c r="M116" s="831">
        <v>10478</v>
      </c>
      <c r="N116" s="831"/>
      <c r="O116" s="831"/>
      <c r="P116" s="827"/>
      <c r="Q116" s="832"/>
    </row>
    <row r="117" spans="1:17" ht="14.45" customHeight="1" x14ac:dyDescent="0.2">
      <c r="A117" s="821" t="s">
        <v>587</v>
      </c>
      <c r="B117" s="822" t="s">
        <v>2527</v>
      </c>
      <c r="C117" s="822" t="s">
        <v>2480</v>
      </c>
      <c r="D117" s="822" t="s">
        <v>2586</v>
      </c>
      <c r="E117" s="822" t="s">
        <v>2587</v>
      </c>
      <c r="F117" s="831">
        <v>1</v>
      </c>
      <c r="G117" s="831">
        <v>61920</v>
      </c>
      <c r="H117" s="831"/>
      <c r="I117" s="831">
        <v>61920</v>
      </c>
      <c r="J117" s="831"/>
      <c r="K117" s="831"/>
      <c r="L117" s="831"/>
      <c r="M117" s="831"/>
      <c r="N117" s="831"/>
      <c r="O117" s="831"/>
      <c r="P117" s="827"/>
      <c r="Q117" s="832"/>
    </row>
    <row r="118" spans="1:17" ht="14.45" customHeight="1" x14ac:dyDescent="0.2">
      <c r="A118" s="821" t="s">
        <v>587</v>
      </c>
      <c r="B118" s="822" t="s">
        <v>2527</v>
      </c>
      <c r="C118" s="822" t="s">
        <v>2480</v>
      </c>
      <c r="D118" s="822" t="s">
        <v>2588</v>
      </c>
      <c r="E118" s="822" t="s">
        <v>801</v>
      </c>
      <c r="F118" s="831"/>
      <c r="G118" s="831"/>
      <c r="H118" s="831"/>
      <c r="I118" s="831"/>
      <c r="J118" s="831">
        <v>7</v>
      </c>
      <c r="K118" s="831">
        <v>6930</v>
      </c>
      <c r="L118" s="831"/>
      <c r="M118" s="831">
        <v>990</v>
      </c>
      <c r="N118" s="831">
        <v>14</v>
      </c>
      <c r="O118" s="831">
        <v>13860</v>
      </c>
      <c r="P118" s="827"/>
      <c r="Q118" s="832">
        <v>990</v>
      </c>
    </row>
    <row r="119" spans="1:17" ht="14.45" customHeight="1" x14ac:dyDescent="0.2">
      <c r="A119" s="821" t="s">
        <v>587</v>
      </c>
      <c r="B119" s="822" t="s">
        <v>2527</v>
      </c>
      <c r="C119" s="822" t="s">
        <v>2400</v>
      </c>
      <c r="D119" s="822" t="s">
        <v>2485</v>
      </c>
      <c r="E119" s="822" t="s">
        <v>2486</v>
      </c>
      <c r="F119" s="831">
        <v>233</v>
      </c>
      <c r="G119" s="831">
        <v>42173</v>
      </c>
      <c r="H119" s="831"/>
      <c r="I119" s="831">
        <v>181</v>
      </c>
      <c r="J119" s="831">
        <v>277</v>
      </c>
      <c r="K119" s="831">
        <v>57195</v>
      </c>
      <c r="L119" s="831"/>
      <c r="M119" s="831">
        <v>206.48014440433212</v>
      </c>
      <c r="N119" s="831">
        <v>533</v>
      </c>
      <c r="O119" s="831">
        <v>99138</v>
      </c>
      <c r="P119" s="827"/>
      <c r="Q119" s="832">
        <v>186</v>
      </c>
    </row>
    <row r="120" spans="1:17" ht="14.45" customHeight="1" x14ac:dyDescent="0.2">
      <c r="A120" s="821" t="s">
        <v>587</v>
      </c>
      <c r="B120" s="822" t="s">
        <v>2527</v>
      </c>
      <c r="C120" s="822" t="s">
        <v>2400</v>
      </c>
      <c r="D120" s="822" t="s">
        <v>2589</v>
      </c>
      <c r="E120" s="822" t="s">
        <v>2590</v>
      </c>
      <c r="F120" s="831">
        <v>101</v>
      </c>
      <c r="G120" s="831">
        <v>2926081</v>
      </c>
      <c r="H120" s="831"/>
      <c r="I120" s="831">
        <v>28971.09900990099</v>
      </c>
      <c r="J120" s="831">
        <v>86</v>
      </c>
      <c r="K120" s="831">
        <v>2491842</v>
      </c>
      <c r="L120" s="831"/>
      <c r="M120" s="831">
        <v>28974.906976744187</v>
      </c>
      <c r="N120" s="831">
        <v>138</v>
      </c>
      <c r="O120" s="831">
        <v>3998934</v>
      </c>
      <c r="P120" s="827"/>
      <c r="Q120" s="832">
        <v>28977.782608695652</v>
      </c>
    </row>
    <row r="121" spans="1:17" ht="14.45" customHeight="1" x14ac:dyDescent="0.2">
      <c r="A121" s="821" t="s">
        <v>587</v>
      </c>
      <c r="B121" s="822" t="s">
        <v>2527</v>
      </c>
      <c r="C121" s="822" t="s">
        <v>2400</v>
      </c>
      <c r="D121" s="822" t="s">
        <v>2591</v>
      </c>
      <c r="E121" s="822" t="s">
        <v>2592</v>
      </c>
      <c r="F121" s="831">
        <v>440</v>
      </c>
      <c r="G121" s="831">
        <v>6018028</v>
      </c>
      <c r="H121" s="831"/>
      <c r="I121" s="831">
        <v>13677.336363636363</v>
      </c>
      <c r="J121" s="831">
        <v>480</v>
      </c>
      <c r="K121" s="831">
        <v>6567334</v>
      </c>
      <c r="L121" s="831"/>
      <c r="M121" s="831">
        <v>13681.945833333333</v>
      </c>
      <c r="N121" s="831">
        <v>395</v>
      </c>
      <c r="O121" s="831">
        <v>5405464</v>
      </c>
      <c r="P121" s="827"/>
      <c r="Q121" s="832">
        <v>13684.718987341772</v>
      </c>
    </row>
    <row r="122" spans="1:17" ht="14.45" customHeight="1" x14ac:dyDescent="0.2">
      <c r="A122" s="821" t="s">
        <v>587</v>
      </c>
      <c r="B122" s="822" t="s">
        <v>2527</v>
      </c>
      <c r="C122" s="822" t="s">
        <v>2400</v>
      </c>
      <c r="D122" s="822" t="s">
        <v>2593</v>
      </c>
      <c r="E122" s="822" t="s">
        <v>2594</v>
      </c>
      <c r="F122" s="831">
        <v>1</v>
      </c>
      <c r="G122" s="831">
        <v>2786</v>
      </c>
      <c r="H122" s="831"/>
      <c r="I122" s="831">
        <v>2786</v>
      </c>
      <c r="J122" s="831">
        <v>2</v>
      </c>
      <c r="K122" s="831">
        <v>5592</v>
      </c>
      <c r="L122" s="831"/>
      <c r="M122" s="831">
        <v>2796</v>
      </c>
      <c r="N122" s="831">
        <v>4</v>
      </c>
      <c r="O122" s="831">
        <v>11544</v>
      </c>
      <c r="P122" s="827"/>
      <c r="Q122" s="832">
        <v>2886</v>
      </c>
    </row>
    <row r="123" spans="1:17" ht="14.45" customHeight="1" x14ac:dyDescent="0.2">
      <c r="A123" s="821" t="s">
        <v>587</v>
      </c>
      <c r="B123" s="822" t="s">
        <v>2527</v>
      </c>
      <c r="C123" s="822" t="s">
        <v>2400</v>
      </c>
      <c r="D123" s="822" t="s">
        <v>2595</v>
      </c>
      <c r="E123" s="822" t="s">
        <v>2596</v>
      </c>
      <c r="F123" s="831"/>
      <c r="G123" s="831"/>
      <c r="H123" s="831"/>
      <c r="I123" s="831"/>
      <c r="J123" s="831">
        <v>1</v>
      </c>
      <c r="K123" s="831">
        <v>5148</v>
      </c>
      <c r="L123" s="831"/>
      <c r="M123" s="831">
        <v>5148</v>
      </c>
      <c r="N123" s="831"/>
      <c r="O123" s="831"/>
      <c r="P123" s="827"/>
      <c r="Q123" s="832"/>
    </row>
    <row r="124" spans="1:17" ht="14.45" customHeight="1" x14ac:dyDescent="0.2">
      <c r="A124" s="821" t="s">
        <v>587</v>
      </c>
      <c r="B124" s="822" t="s">
        <v>2527</v>
      </c>
      <c r="C124" s="822" t="s">
        <v>2400</v>
      </c>
      <c r="D124" s="822" t="s">
        <v>2597</v>
      </c>
      <c r="E124" s="822" t="s">
        <v>2598</v>
      </c>
      <c r="F124" s="831">
        <v>1</v>
      </c>
      <c r="G124" s="831">
        <v>2369</v>
      </c>
      <c r="H124" s="831"/>
      <c r="I124" s="831">
        <v>2369</v>
      </c>
      <c r="J124" s="831"/>
      <c r="K124" s="831"/>
      <c r="L124" s="831"/>
      <c r="M124" s="831"/>
      <c r="N124" s="831"/>
      <c r="O124" s="831"/>
      <c r="P124" s="827"/>
      <c r="Q124" s="832"/>
    </row>
    <row r="125" spans="1:17" ht="14.45" customHeight="1" x14ac:dyDescent="0.2">
      <c r="A125" s="821" t="s">
        <v>587</v>
      </c>
      <c r="B125" s="822" t="s">
        <v>2527</v>
      </c>
      <c r="C125" s="822" t="s">
        <v>2400</v>
      </c>
      <c r="D125" s="822" t="s">
        <v>2493</v>
      </c>
      <c r="E125" s="822" t="s">
        <v>2494</v>
      </c>
      <c r="F125" s="831">
        <v>0</v>
      </c>
      <c r="G125" s="831">
        <v>0</v>
      </c>
      <c r="H125" s="831"/>
      <c r="I125" s="831"/>
      <c r="J125" s="831">
        <v>0</v>
      </c>
      <c r="K125" s="831">
        <v>0</v>
      </c>
      <c r="L125" s="831"/>
      <c r="M125" s="831"/>
      <c r="N125" s="831">
        <v>0</v>
      </c>
      <c r="O125" s="831">
        <v>0</v>
      </c>
      <c r="P125" s="827"/>
      <c r="Q125" s="832"/>
    </row>
    <row r="126" spans="1:17" ht="14.45" customHeight="1" x14ac:dyDescent="0.2">
      <c r="A126" s="821" t="s">
        <v>587</v>
      </c>
      <c r="B126" s="822" t="s">
        <v>2527</v>
      </c>
      <c r="C126" s="822" t="s">
        <v>2400</v>
      </c>
      <c r="D126" s="822" t="s">
        <v>2495</v>
      </c>
      <c r="E126" s="822" t="s">
        <v>2496</v>
      </c>
      <c r="F126" s="831">
        <v>1013</v>
      </c>
      <c r="G126" s="831">
        <v>0</v>
      </c>
      <c r="H126" s="831"/>
      <c r="I126" s="831">
        <v>0</v>
      </c>
      <c r="J126" s="831">
        <v>1214</v>
      </c>
      <c r="K126" s="831">
        <v>0</v>
      </c>
      <c r="L126" s="831"/>
      <c r="M126" s="831">
        <v>0</v>
      </c>
      <c r="N126" s="831">
        <v>888</v>
      </c>
      <c r="O126" s="831">
        <v>0</v>
      </c>
      <c r="P126" s="827"/>
      <c r="Q126" s="832">
        <v>0</v>
      </c>
    </row>
    <row r="127" spans="1:17" ht="14.45" customHeight="1" x14ac:dyDescent="0.2">
      <c r="A127" s="821" t="s">
        <v>587</v>
      </c>
      <c r="B127" s="822" t="s">
        <v>2527</v>
      </c>
      <c r="C127" s="822" t="s">
        <v>2400</v>
      </c>
      <c r="D127" s="822" t="s">
        <v>2599</v>
      </c>
      <c r="E127" s="822" t="s">
        <v>2600</v>
      </c>
      <c r="F127" s="831">
        <v>11</v>
      </c>
      <c r="G127" s="831">
        <v>0</v>
      </c>
      <c r="H127" s="831"/>
      <c r="I127" s="831">
        <v>0</v>
      </c>
      <c r="J127" s="831">
        <v>14</v>
      </c>
      <c r="K127" s="831">
        <v>0</v>
      </c>
      <c r="L127" s="831"/>
      <c r="M127" s="831">
        <v>0</v>
      </c>
      <c r="N127" s="831">
        <v>36</v>
      </c>
      <c r="O127" s="831">
        <v>0</v>
      </c>
      <c r="P127" s="827"/>
      <c r="Q127" s="832">
        <v>0</v>
      </c>
    </row>
    <row r="128" spans="1:17" ht="14.45" customHeight="1" x14ac:dyDescent="0.2">
      <c r="A128" s="821" t="s">
        <v>587</v>
      </c>
      <c r="B128" s="822" t="s">
        <v>2527</v>
      </c>
      <c r="C128" s="822" t="s">
        <v>2400</v>
      </c>
      <c r="D128" s="822" t="s">
        <v>2601</v>
      </c>
      <c r="E128" s="822" t="s">
        <v>2602</v>
      </c>
      <c r="F128" s="831">
        <v>19</v>
      </c>
      <c r="G128" s="831">
        <v>0</v>
      </c>
      <c r="H128" s="831"/>
      <c r="I128" s="831">
        <v>0</v>
      </c>
      <c r="J128" s="831">
        <v>17</v>
      </c>
      <c r="K128" s="831">
        <v>0</v>
      </c>
      <c r="L128" s="831"/>
      <c r="M128" s="831">
        <v>0</v>
      </c>
      <c r="N128" s="831">
        <v>32</v>
      </c>
      <c r="O128" s="831">
        <v>0</v>
      </c>
      <c r="P128" s="827"/>
      <c r="Q128" s="832">
        <v>0</v>
      </c>
    </row>
    <row r="129" spans="1:17" ht="14.45" customHeight="1" x14ac:dyDescent="0.2">
      <c r="A129" s="821" t="s">
        <v>587</v>
      </c>
      <c r="B129" s="822" t="s">
        <v>2527</v>
      </c>
      <c r="C129" s="822" t="s">
        <v>2400</v>
      </c>
      <c r="D129" s="822" t="s">
        <v>2497</v>
      </c>
      <c r="E129" s="822" t="s">
        <v>2498</v>
      </c>
      <c r="F129" s="831">
        <v>17</v>
      </c>
      <c r="G129" s="831">
        <v>0</v>
      </c>
      <c r="H129" s="831"/>
      <c r="I129" s="831">
        <v>0</v>
      </c>
      <c r="J129" s="831">
        <v>24</v>
      </c>
      <c r="K129" s="831">
        <v>0</v>
      </c>
      <c r="L129" s="831"/>
      <c r="M129" s="831">
        <v>0</v>
      </c>
      <c r="N129" s="831">
        <v>21</v>
      </c>
      <c r="O129" s="831">
        <v>0</v>
      </c>
      <c r="P129" s="827"/>
      <c r="Q129" s="832">
        <v>0</v>
      </c>
    </row>
    <row r="130" spans="1:17" ht="14.45" customHeight="1" x14ac:dyDescent="0.2">
      <c r="A130" s="821" t="s">
        <v>587</v>
      </c>
      <c r="B130" s="822" t="s">
        <v>2527</v>
      </c>
      <c r="C130" s="822" t="s">
        <v>2400</v>
      </c>
      <c r="D130" s="822" t="s">
        <v>2603</v>
      </c>
      <c r="E130" s="822" t="s">
        <v>2604</v>
      </c>
      <c r="F130" s="831">
        <v>14</v>
      </c>
      <c r="G130" s="831">
        <v>0</v>
      </c>
      <c r="H130" s="831"/>
      <c r="I130" s="831">
        <v>0</v>
      </c>
      <c r="J130" s="831">
        <v>11</v>
      </c>
      <c r="K130" s="831">
        <v>0</v>
      </c>
      <c r="L130" s="831"/>
      <c r="M130" s="831">
        <v>0</v>
      </c>
      <c r="N130" s="831">
        <v>12</v>
      </c>
      <c r="O130" s="831">
        <v>0</v>
      </c>
      <c r="P130" s="827"/>
      <c r="Q130" s="832">
        <v>0</v>
      </c>
    </row>
    <row r="131" spans="1:17" ht="14.45" customHeight="1" x14ac:dyDescent="0.2">
      <c r="A131" s="821" t="s">
        <v>587</v>
      </c>
      <c r="B131" s="822" t="s">
        <v>2527</v>
      </c>
      <c r="C131" s="822" t="s">
        <v>2400</v>
      </c>
      <c r="D131" s="822" t="s">
        <v>2499</v>
      </c>
      <c r="E131" s="822" t="s">
        <v>2500</v>
      </c>
      <c r="F131" s="831">
        <v>42</v>
      </c>
      <c r="G131" s="831">
        <v>0</v>
      </c>
      <c r="H131" s="831"/>
      <c r="I131" s="831">
        <v>0</v>
      </c>
      <c r="J131" s="831">
        <v>49</v>
      </c>
      <c r="K131" s="831">
        <v>0</v>
      </c>
      <c r="L131" s="831"/>
      <c r="M131" s="831">
        <v>0</v>
      </c>
      <c r="N131" s="831">
        <v>70</v>
      </c>
      <c r="O131" s="831">
        <v>0</v>
      </c>
      <c r="P131" s="827"/>
      <c r="Q131" s="832">
        <v>0</v>
      </c>
    </row>
    <row r="132" spans="1:17" ht="14.45" customHeight="1" x14ac:dyDescent="0.2">
      <c r="A132" s="821" t="s">
        <v>587</v>
      </c>
      <c r="B132" s="822" t="s">
        <v>2527</v>
      </c>
      <c r="C132" s="822" t="s">
        <v>2400</v>
      </c>
      <c r="D132" s="822" t="s">
        <v>2605</v>
      </c>
      <c r="E132" s="822" t="s">
        <v>2602</v>
      </c>
      <c r="F132" s="831">
        <v>4</v>
      </c>
      <c r="G132" s="831">
        <v>0</v>
      </c>
      <c r="H132" s="831"/>
      <c r="I132" s="831">
        <v>0</v>
      </c>
      <c r="J132" s="831">
        <v>6</v>
      </c>
      <c r="K132" s="831">
        <v>0</v>
      </c>
      <c r="L132" s="831"/>
      <c r="M132" s="831">
        <v>0</v>
      </c>
      <c r="N132" s="831">
        <v>1</v>
      </c>
      <c r="O132" s="831">
        <v>0</v>
      </c>
      <c r="P132" s="827"/>
      <c r="Q132" s="832">
        <v>0</v>
      </c>
    </row>
    <row r="133" spans="1:17" ht="14.45" customHeight="1" x14ac:dyDescent="0.2">
      <c r="A133" s="821" t="s">
        <v>587</v>
      </c>
      <c r="B133" s="822" t="s">
        <v>2527</v>
      </c>
      <c r="C133" s="822" t="s">
        <v>2400</v>
      </c>
      <c r="D133" s="822" t="s">
        <v>2606</v>
      </c>
      <c r="E133" s="822" t="s">
        <v>2602</v>
      </c>
      <c r="F133" s="831">
        <v>2</v>
      </c>
      <c r="G133" s="831">
        <v>0</v>
      </c>
      <c r="H133" s="831"/>
      <c r="I133" s="831">
        <v>0</v>
      </c>
      <c r="J133" s="831"/>
      <c r="K133" s="831"/>
      <c r="L133" s="831"/>
      <c r="M133" s="831"/>
      <c r="N133" s="831">
        <v>1</v>
      </c>
      <c r="O133" s="831">
        <v>0</v>
      </c>
      <c r="P133" s="827"/>
      <c r="Q133" s="832">
        <v>0</v>
      </c>
    </row>
    <row r="134" spans="1:17" ht="14.45" customHeight="1" x14ac:dyDescent="0.2">
      <c r="A134" s="821" t="s">
        <v>587</v>
      </c>
      <c r="B134" s="822" t="s">
        <v>2527</v>
      </c>
      <c r="C134" s="822" t="s">
        <v>2400</v>
      </c>
      <c r="D134" s="822" t="s">
        <v>2423</v>
      </c>
      <c r="E134" s="822" t="s">
        <v>2424</v>
      </c>
      <c r="F134" s="831">
        <v>24</v>
      </c>
      <c r="G134" s="831">
        <v>8589</v>
      </c>
      <c r="H134" s="831"/>
      <c r="I134" s="831">
        <v>357.875</v>
      </c>
      <c r="J134" s="831">
        <v>18</v>
      </c>
      <c r="K134" s="831">
        <v>6480</v>
      </c>
      <c r="L134" s="831"/>
      <c r="M134" s="831">
        <v>360</v>
      </c>
      <c r="N134" s="831">
        <v>19</v>
      </c>
      <c r="O134" s="831">
        <v>7372</v>
      </c>
      <c r="P134" s="827"/>
      <c r="Q134" s="832">
        <v>388</v>
      </c>
    </row>
    <row r="135" spans="1:17" ht="14.45" customHeight="1" x14ac:dyDescent="0.2">
      <c r="A135" s="821" t="s">
        <v>587</v>
      </c>
      <c r="B135" s="822" t="s">
        <v>2527</v>
      </c>
      <c r="C135" s="822" t="s">
        <v>2400</v>
      </c>
      <c r="D135" s="822" t="s">
        <v>2607</v>
      </c>
      <c r="E135" s="822" t="s">
        <v>2608</v>
      </c>
      <c r="F135" s="831"/>
      <c r="G135" s="831"/>
      <c r="H135" s="831"/>
      <c r="I135" s="831"/>
      <c r="J135" s="831"/>
      <c r="K135" s="831"/>
      <c r="L135" s="831"/>
      <c r="M135" s="831"/>
      <c r="N135" s="831">
        <v>0</v>
      </c>
      <c r="O135" s="831">
        <v>0</v>
      </c>
      <c r="P135" s="827"/>
      <c r="Q135" s="832"/>
    </row>
    <row r="136" spans="1:17" ht="14.45" customHeight="1" x14ac:dyDescent="0.2">
      <c r="A136" s="821" t="s">
        <v>587</v>
      </c>
      <c r="B136" s="822" t="s">
        <v>2527</v>
      </c>
      <c r="C136" s="822" t="s">
        <v>2400</v>
      </c>
      <c r="D136" s="822" t="s">
        <v>2609</v>
      </c>
      <c r="E136" s="822" t="s">
        <v>2602</v>
      </c>
      <c r="F136" s="831">
        <v>12</v>
      </c>
      <c r="G136" s="831">
        <v>0</v>
      </c>
      <c r="H136" s="831"/>
      <c r="I136" s="831">
        <v>0</v>
      </c>
      <c r="J136" s="831">
        <v>20</v>
      </c>
      <c r="K136" s="831">
        <v>0</v>
      </c>
      <c r="L136" s="831"/>
      <c r="M136" s="831">
        <v>0</v>
      </c>
      <c r="N136" s="831">
        <v>37</v>
      </c>
      <c r="O136" s="831">
        <v>0</v>
      </c>
      <c r="P136" s="827"/>
      <c r="Q136" s="832">
        <v>0</v>
      </c>
    </row>
    <row r="137" spans="1:17" ht="14.45" customHeight="1" x14ac:dyDescent="0.2">
      <c r="A137" s="821" t="s">
        <v>587</v>
      </c>
      <c r="B137" s="822" t="s">
        <v>2527</v>
      </c>
      <c r="C137" s="822" t="s">
        <v>2400</v>
      </c>
      <c r="D137" s="822" t="s">
        <v>2427</v>
      </c>
      <c r="E137" s="822" t="s">
        <v>2428</v>
      </c>
      <c r="F137" s="831">
        <v>113</v>
      </c>
      <c r="G137" s="831">
        <v>79861</v>
      </c>
      <c r="H137" s="831"/>
      <c r="I137" s="831">
        <v>706.73451327433634</v>
      </c>
      <c r="J137" s="831">
        <v>128</v>
      </c>
      <c r="K137" s="831">
        <v>90980</v>
      </c>
      <c r="L137" s="831"/>
      <c r="M137" s="831">
        <v>710.78125</v>
      </c>
      <c r="N137" s="831">
        <v>160</v>
      </c>
      <c r="O137" s="831">
        <v>122310</v>
      </c>
      <c r="P137" s="827"/>
      <c r="Q137" s="832">
        <v>764.4375</v>
      </c>
    </row>
    <row r="138" spans="1:17" ht="14.45" customHeight="1" x14ac:dyDescent="0.2">
      <c r="A138" s="821" t="s">
        <v>587</v>
      </c>
      <c r="B138" s="822" t="s">
        <v>2527</v>
      </c>
      <c r="C138" s="822" t="s">
        <v>2400</v>
      </c>
      <c r="D138" s="822" t="s">
        <v>2610</v>
      </c>
      <c r="E138" s="822" t="s">
        <v>2602</v>
      </c>
      <c r="F138" s="831">
        <v>3</v>
      </c>
      <c r="G138" s="831">
        <v>0</v>
      </c>
      <c r="H138" s="831"/>
      <c r="I138" s="831">
        <v>0</v>
      </c>
      <c r="J138" s="831">
        <v>7</v>
      </c>
      <c r="K138" s="831">
        <v>0</v>
      </c>
      <c r="L138" s="831"/>
      <c r="M138" s="831">
        <v>0</v>
      </c>
      <c r="N138" s="831">
        <v>3</v>
      </c>
      <c r="O138" s="831">
        <v>0</v>
      </c>
      <c r="P138" s="827"/>
      <c r="Q138" s="832">
        <v>0</v>
      </c>
    </row>
    <row r="139" spans="1:17" ht="14.45" customHeight="1" x14ac:dyDescent="0.2">
      <c r="A139" s="821" t="s">
        <v>587</v>
      </c>
      <c r="B139" s="822" t="s">
        <v>2527</v>
      </c>
      <c r="C139" s="822" t="s">
        <v>2400</v>
      </c>
      <c r="D139" s="822" t="s">
        <v>2611</v>
      </c>
      <c r="E139" s="822" t="s">
        <v>2612</v>
      </c>
      <c r="F139" s="831">
        <v>1377</v>
      </c>
      <c r="G139" s="831">
        <v>8698624</v>
      </c>
      <c r="H139" s="831"/>
      <c r="I139" s="831">
        <v>6317.0835148874366</v>
      </c>
      <c r="J139" s="831">
        <v>1591</v>
      </c>
      <c r="K139" s="831">
        <v>10058054</v>
      </c>
      <c r="L139" s="831"/>
      <c r="M139" s="831">
        <v>6321.8441231929601</v>
      </c>
      <c r="N139" s="831">
        <v>1882</v>
      </c>
      <c r="O139" s="831">
        <v>11903500</v>
      </c>
      <c r="P139" s="827"/>
      <c r="Q139" s="832">
        <v>6324.9202975557919</v>
      </c>
    </row>
    <row r="140" spans="1:17" ht="14.45" customHeight="1" x14ac:dyDescent="0.2">
      <c r="A140" s="821" t="s">
        <v>587</v>
      </c>
      <c r="B140" s="822" t="s">
        <v>2527</v>
      </c>
      <c r="C140" s="822" t="s">
        <v>2400</v>
      </c>
      <c r="D140" s="822" t="s">
        <v>2613</v>
      </c>
      <c r="E140" s="822" t="s">
        <v>2614</v>
      </c>
      <c r="F140" s="831"/>
      <c r="G140" s="831"/>
      <c r="H140" s="831"/>
      <c r="I140" s="831"/>
      <c r="J140" s="831">
        <v>1</v>
      </c>
      <c r="K140" s="831">
        <v>3653</v>
      </c>
      <c r="L140" s="831"/>
      <c r="M140" s="831">
        <v>3653</v>
      </c>
      <c r="N140" s="831"/>
      <c r="O140" s="831"/>
      <c r="P140" s="827"/>
      <c r="Q140" s="832"/>
    </row>
    <row r="141" spans="1:17" ht="14.45" customHeight="1" x14ac:dyDescent="0.2">
      <c r="A141" s="821" t="s">
        <v>587</v>
      </c>
      <c r="B141" s="822" t="s">
        <v>2527</v>
      </c>
      <c r="C141" s="822" t="s">
        <v>2400</v>
      </c>
      <c r="D141" s="822" t="s">
        <v>2615</v>
      </c>
      <c r="E141" s="822" t="s">
        <v>2616</v>
      </c>
      <c r="F141" s="831">
        <v>5</v>
      </c>
      <c r="G141" s="831">
        <v>1030</v>
      </c>
      <c r="H141" s="831"/>
      <c r="I141" s="831">
        <v>206</v>
      </c>
      <c r="J141" s="831">
        <v>7</v>
      </c>
      <c r="K141" s="831">
        <v>1449</v>
      </c>
      <c r="L141" s="831"/>
      <c r="M141" s="831">
        <v>207</v>
      </c>
      <c r="N141" s="831"/>
      <c r="O141" s="831"/>
      <c r="P141" s="827"/>
      <c r="Q141" s="832"/>
    </row>
    <row r="142" spans="1:17" ht="14.45" customHeight="1" x14ac:dyDescent="0.2">
      <c r="A142" s="821" t="s">
        <v>587</v>
      </c>
      <c r="B142" s="822" t="s">
        <v>2527</v>
      </c>
      <c r="C142" s="822" t="s">
        <v>2400</v>
      </c>
      <c r="D142" s="822" t="s">
        <v>2503</v>
      </c>
      <c r="E142" s="822" t="s">
        <v>2504</v>
      </c>
      <c r="F142" s="831">
        <v>36</v>
      </c>
      <c r="G142" s="831">
        <v>0</v>
      </c>
      <c r="H142" s="831"/>
      <c r="I142" s="831">
        <v>0</v>
      </c>
      <c r="J142" s="831">
        <v>38</v>
      </c>
      <c r="K142" s="831">
        <v>0</v>
      </c>
      <c r="L142" s="831"/>
      <c r="M142" s="831">
        <v>0</v>
      </c>
      <c r="N142" s="831">
        <v>56</v>
      </c>
      <c r="O142" s="831">
        <v>0</v>
      </c>
      <c r="P142" s="827"/>
      <c r="Q142" s="832">
        <v>0</v>
      </c>
    </row>
    <row r="143" spans="1:17" ht="14.45" customHeight="1" x14ac:dyDescent="0.2">
      <c r="A143" s="821" t="s">
        <v>587</v>
      </c>
      <c r="B143" s="822" t="s">
        <v>2527</v>
      </c>
      <c r="C143" s="822" t="s">
        <v>2400</v>
      </c>
      <c r="D143" s="822" t="s">
        <v>2617</v>
      </c>
      <c r="E143" s="822" t="s">
        <v>2618</v>
      </c>
      <c r="F143" s="831">
        <v>1</v>
      </c>
      <c r="G143" s="831">
        <v>1999</v>
      </c>
      <c r="H143" s="831"/>
      <c r="I143" s="831">
        <v>1999</v>
      </c>
      <c r="J143" s="831">
        <v>1</v>
      </c>
      <c r="K143" s="831">
        <v>2009</v>
      </c>
      <c r="L143" s="831"/>
      <c r="M143" s="831">
        <v>2009</v>
      </c>
      <c r="N143" s="831">
        <v>2</v>
      </c>
      <c r="O143" s="831">
        <v>4198</v>
      </c>
      <c r="P143" s="827"/>
      <c r="Q143" s="832">
        <v>2099</v>
      </c>
    </row>
    <row r="144" spans="1:17" ht="14.45" customHeight="1" x14ac:dyDescent="0.2">
      <c r="A144" s="821" t="s">
        <v>587</v>
      </c>
      <c r="B144" s="822" t="s">
        <v>2527</v>
      </c>
      <c r="C144" s="822" t="s">
        <v>2400</v>
      </c>
      <c r="D144" s="822" t="s">
        <v>2505</v>
      </c>
      <c r="E144" s="822" t="s">
        <v>2506</v>
      </c>
      <c r="F144" s="831">
        <v>62</v>
      </c>
      <c r="G144" s="831">
        <v>9796</v>
      </c>
      <c r="H144" s="831"/>
      <c r="I144" s="831">
        <v>158</v>
      </c>
      <c r="J144" s="831">
        <v>67</v>
      </c>
      <c r="K144" s="831">
        <v>10716</v>
      </c>
      <c r="L144" s="831"/>
      <c r="M144" s="831">
        <v>159.9402985074627</v>
      </c>
      <c r="N144" s="831">
        <v>122</v>
      </c>
      <c r="O144" s="831">
        <v>20851</v>
      </c>
      <c r="P144" s="827"/>
      <c r="Q144" s="832">
        <v>170.90983606557376</v>
      </c>
    </row>
    <row r="145" spans="1:17" ht="14.45" customHeight="1" x14ac:dyDescent="0.2">
      <c r="A145" s="821" t="s">
        <v>587</v>
      </c>
      <c r="B145" s="822" t="s">
        <v>2527</v>
      </c>
      <c r="C145" s="822" t="s">
        <v>2400</v>
      </c>
      <c r="D145" s="822" t="s">
        <v>2509</v>
      </c>
      <c r="E145" s="822" t="s">
        <v>2510</v>
      </c>
      <c r="F145" s="831"/>
      <c r="G145" s="831"/>
      <c r="H145" s="831"/>
      <c r="I145" s="831"/>
      <c r="J145" s="831"/>
      <c r="K145" s="831"/>
      <c r="L145" s="831"/>
      <c r="M145" s="831"/>
      <c r="N145" s="831">
        <v>1</v>
      </c>
      <c r="O145" s="831">
        <v>335</v>
      </c>
      <c r="P145" s="827"/>
      <c r="Q145" s="832">
        <v>335</v>
      </c>
    </row>
    <row r="146" spans="1:17" ht="14.45" customHeight="1" x14ac:dyDescent="0.2">
      <c r="A146" s="821" t="s">
        <v>587</v>
      </c>
      <c r="B146" s="822" t="s">
        <v>2527</v>
      </c>
      <c r="C146" s="822" t="s">
        <v>2400</v>
      </c>
      <c r="D146" s="822" t="s">
        <v>2619</v>
      </c>
      <c r="E146" s="822" t="s">
        <v>2620</v>
      </c>
      <c r="F146" s="831"/>
      <c r="G146" s="831"/>
      <c r="H146" s="831"/>
      <c r="I146" s="831"/>
      <c r="J146" s="831"/>
      <c r="K146" s="831"/>
      <c r="L146" s="831"/>
      <c r="M146" s="831"/>
      <c r="N146" s="831">
        <v>3</v>
      </c>
      <c r="O146" s="831">
        <v>10236</v>
      </c>
      <c r="P146" s="827"/>
      <c r="Q146" s="832">
        <v>3412</v>
      </c>
    </row>
    <row r="147" spans="1:17" ht="14.45" customHeight="1" x14ac:dyDescent="0.2">
      <c r="A147" s="821" t="s">
        <v>587</v>
      </c>
      <c r="B147" s="822" t="s">
        <v>2527</v>
      </c>
      <c r="C147" s="822" t="s">
        <v>2400</v>
      </c>
      <c r="D147" s="822" t="s">
        <v>2621</v>
      </c>
      <c r="E147" s="822" t="s">
        <v>2622</v>
      </c>
      <c r="F147" s="831">
        <v>725</v>
      </c>
      <c r="G147" s="831">
        <v>17936754</v>
      </c>
      <c r="H147" s="831"/>
      <c r="I147" s="831">
        <v>24740.350344827588</v>
      </c>
      <c r="J147" s="831">
        <v>700</v>
      </c>
      <c r="K147" s="831">
        <v>17321352</v>
      </c>
      <c r="L147" s="831"/>
      <c r="M147" s="831">
        <v>24744.788571428573</v>
      </c>
      <c r="N147" s="831">
        <v>644</v>
      </c>
      <c r="O147" s="831">
        <v>15937385</v>
      </c>
      <c r="P147" s="827"/>
      <c r="Q147" s="832">
        <v>24747.492236024846</v>
      </c>
    </row>
    <row r="148" spans="1:17" ht="14.45" customHeight="1" x14ac:dyDescent="0.2">
      <c r="A148" s="821" t="s">
        <v>587</v>
      </c>
      <c r="B148" s="822" t="s">
        <v>2527</v>
      </c>
      <c r="C148" s="822" t="s">
        <v>2400</v>
      </c>
      <c r="D148" s="822" t="s">
        <v>2623</v>
      </c>
      <c r="E148" s="822" t="s">
        <v>2624</v>
      </c>
      <c r="F148" s="831">
        <v>19</v>
      </c>
      <c r="G148" s="831">
        <v>0</v>
      </c>
      <c r="H148" s="831"/>
      <c r="I148" s="831">
        <v>0</v>
      </c>
      <c r="J148" s="831">
        <v>11</v>
      </c>
      <c r="K148" s="831">
        <v>0</v>
      </c>
      <c r="L148" s="831"/>
      <c r="M148" s="831">
        <v>0</v>
      </c>
      <c r="N148" s="831">
        <v>23</v>
      </c>
      <c r="O148" s="831">
        <v>0</v>
      </c>
      <c r="P148" s="827"/>
      <c r="Q148" s="832">
        <v>0</v>
      </c>
    </row>
    <row r="149" spans="1:17" ht="14.45" customHeight="1" x14ac:dyDescent="0.2">
      <c r="A149" s="821" t="s">
        <v>587</v>
      </c>
      <c r="B149" s="822" t="s">
        <v>2527</v>
      </c>
      <c r="C149" s="822" t="s">
        <v>2400</v>
      </c>
      <c r="D149" s="822" t="s">
        <v>2625</v>
      </c>
      <c r="E149" s="822" t="s">
        <v>2626</v>
      </c>
      <c r="F149" s="831"/>
      <c r="G149" s="831"/>
      <c r="H149" s="831"/>
      <c r="I149" s="831"/>
      <c r="J149" s="831">
        <v>1</v>
      </c>
      <c r="K149" s="831">
        <v>5331</v>
      </c>
      <c r="L149" s="831"/>
      <c r="M149" s="831">
        <v>5331</v>
      </c>
      <c r="N149" s="831">
        <v>1</v>
      </c>
      <c r="O149" s="831">
        <v>5511</v>
      </c>
      <c r="P149" s="827"/>
      <c r="Q149" s="832">
        <v>5511</v>
      </c>
    </row>
    <row r="150" spans="1:17" ht="14.45" customHeight="1" x14ac:dyDescent="0.2">
      <c r="A150" s="821" t="s">
        <v>587</v>
      </c>
      <c r="B150" s="822" t="s">
        <v>2527</v>
      </c>
      <c r="C150" s="822" t="s">
        <v>2400</v>
      </c>
      <c r="D150" s="822" t="s">
        <v>2627</v>
      </c>
      <c r="E150" s="822" t="s">
        <v>2602</v>
      </c>
      <c r="F150" s="831">
        <v>2</v>
      </c>
      <c r="G150" s="831">
        <v>0</v>
      </c>
      <c r="H150" s="831"/>
      <c r="I150" s="831">
        <v>0</v>
      </c>
      <c r="J150" s="831">
        <v>3</v>
      </c>
      <c r="K150" s="831">
        <v>0</v>
      </c>
      <c r="L150" s="831"/>
      <c r="M150" s="831">
        <v>0</v>
      </c>
      <c r="N150" s="831">
        <v>5</v>
      </c>
      <c r="O150" s="831">
        <v>0</v>
      </c>
      <c r="P150" s="827"/>
      <c r="Q150" s="832">
        <v>0</v>
      </c>
    </row>
    <row r="151" spans="1:17" ht="14.45" customHeight="1" x14ac:dyDescent="0.2">
      <c r="A151" s="821" t="s">
        <v>587</v>
      </c>
      <c r="B151" s="822" t="s">
        <v>2527</v>
      </c>
      <c r="C151" s="822" t="s">
        <v>2400</v>
      </c>
      <c r="D151" s="822" t="s">
        <v>2513</v>
      </c>
      <c r="E151" s="822" t="s">
        <v>2514</v>
      </c>
      <c r="F151" s="831">
        <v>8</v>
      </c>
      <c r="G151" s="831">
        <v>0</v>
      </c>
      <c r="H151" s="831"/>
      <c r="I151" s="831">
        <v>0</v>
      </c>
      <c r="J151" s="831">
        <v>11</v>
      </c>
      <c r="K151" s="831">
        <v>0</v>
      </c>
      <c r="L151" s="831"/>
      <c r="M151" s="831">
        <v>0</v>
      </c>
      <c r="N151" s="831">
        <v>5</v>
      </c>
      <c r="O151" s="831">
        <v>0</v>
      </c>
      <c r="P151" s="827"/>
      <c r="Q151" s="832">
        <v>0</v>
      </c>
    </row>
    <row r="152" spans="1:17" ht="14.45" customHeight="1" x14ac:dyDescent="0.2">
      <c r="A152" s="821" t="s">
        <v>587</v>
      </c>
      <c r="B152" s="822" t="s">
        <v>2527</v>
      </c>
      <c r="C152" s="822" t="s">
        <v>2400</v>
      </c>
      <c r="D152" s="822" t="s">
        <v>2628</v>
      </c>
      <c r="E152" s="822" t="s">
        <v>2629</v>
      </c>
      <c r="F152" s="831">
        <v>2</v>
      </c>
      <c r="G152" s="831">
        <v>9318</v>
      </c>
      <c r="H152" s="831"/>
      <c r="I152" s="831">
        <v>4659</v>
      </c>
      <c r="J152" s="831">
        <v>1</v>
      </c>
      <c r="K152" s="831">
        <v>4688</v>
      </c>
      <c r="L152" s="831"/>
      <c r="M152" s="831">
        <v>4688</v>
      </c>
      <c r="N152" s="831"/>
      <c r="O152" s="831"/>
      <c r="P152" s="827"/>
      <c r="Q152" s="832"/>
    </row>
    <row r="153" spans="1:17" ht="14.45" customHeight="1" x14ac:dyDescent="0.2">
      <c r="A153" s="821" t="s">
        <v>587</v>
      </c>
      <c r="B153" s="822" t="s">
        <v>2527</v>
      </c>
      <c r="C153" s="822" t="s">
        <v>2400</v>
      </c>
      <c r="D153" s="822" t="s">
        <v>2630</v>
      </c>
      <c r="E153" s="822" t="s">
        <v>2631</v>
      </c>
      <c r="F153" s="831">
        <v>1</v>
      </c>
      <c r="G153" s="831">
        <v>5765</v>
      </c>
      <c r="H153" s="831"/>
      <c r="I153" s="831">
        <v>5765</v>
      </c>
      <c r="J153" s="831"/>
      <c r="K153" s="831"/>
      <c r="L153" s="831"/>
      <c r="M153" s="831"/>
      <c r="N153" s="831"/>
      <c r="O153" s="831"/>
      <c r="P153" s="827"/>
      <c r="Q153" s="832"/>
    </row>
    <row r="154" spans="1:17" ht="14.45" customHeight="1" x14ac:dyDescent="0.2">
      <c r="A154" s="821" t="s">
        <v>587</v>
      </c>
      <c r="B154" s="822" t="s">
        <v>2527</v>
      </c>
      <c r="C154" s="822" t="s">
        <v>2400</v>
      </c>
      <c r="D154" s="822" t="s">
        <v>2632</v>
      </c>
      <c r="E154" s="822" t="s">
        <v>2633</v>
      </c>
      <c r="F154" s="831"/>
      <c r="G154" s="831"/>
      <c r="H154" s="831"/>
      <c r="I154" s="831"/>
      <c r="J154" s="831"/>
      <c r="K154" s="831"/>
      <c r="L154" s="831"/>
      <c r="M154" s="831"/>
      <c r="N154" s="831">
        <v>1</v>
      </c>
      <c r="O154" s="831">
        <v>8973</v>
      </c>
      <c r="P154" s="827"/>
      <c r="Q154" s="832">
        <v>8973</v>
      </c>
    </row>
    <row r="155" spans="1:17" ht="14.45" customHeight="1" x14ac:dyDescent="0.2">
      <c r="A155" s="821" t="s">
        <v>587</v>
      </c>
      <c r="B155" s="822" t="s">
        <v>2527</v>
      </c>
      <c r="C155" s="822" t="s">
        <v>2400</v>
      </c>
      <c r="D155" s="822" t="s">
        <v>2634</v>
      </c>
      <c r="E155" s="822" t="s">
        <v>2635</v>
      </c>
      <c r="F155" s="831">
        <v>251</v>
      </c>
      <c r="G155" s="831">
        <v>0</v>
      </c>
      <c r="H155" s="831"/>
      <c r="I155" s="831">
        <v>0</v>
      </c>
      <c r="J155" s="831">
        <v>65</v>
      </c>
      <c r="K155" s="831">
        <v>0</v>
      </c>
      <c r="L155" s="831"/>
      <c r="M155" s="831">
        <v>0</v>
      </c>
      <c r="N155" s="831">
        <v>111</v>
      </c>
      <c r="O155" s="831">
        <v>0</v>
      </c>
      <c r="P155" s="827"/>
      <c r="Q155" s="832">
        <v>0</v>
      </c>
    </row>
    <row r="156" spans="1:17" ht="14.45" customHeight="1" x14ac:dyDescent="0.2">
      <c r="A156" s="821" t="s">
        <v>587</v>
      </c>
      <c r="B156" s="822" t="s">
        <v>2527</v>
      </c>
      <c r="C156" s="822" t="s">
        <v>2400</v>
      </c>
      <c r="D156" s="822" t="s">
        <v>2636</v>
      </c>
      <c r="E156" s="822" t="s">
        <v>2637</v>
      </c>
      <c r="F156" s="831">
        <v>34</v>
      </c>
      <c r="G156" s="831">
        <v>53933</v>
      </c>
      <c r="H156" s="831"/>
      <c r="I156" s="831">
        <v>1586.2647058823529</v>
      </c>
      <c r="J156" s="831">
        <v>70</v>
      </c>
      <c r="K156" s="831">
        <v>111370</v>
      </c>
      <c r="L156" s="831"/>
      <c r="M156" s="831">
        <v>1591</v>
      </c>
      <c r="N156" s="831">
        <v>302</v>
      </c>
      <c r="O156" s="831">
        <v>482294</v>
      </c>
      <c r="P156" s="827"/>
      <c r="Q156" s="832">
        <v>1597</v>
      </c>
    </row>
    <row r="157" spans="1:17" ht="14.45" customHeight="1" x14ac:dyDescent="0.2">
      <c r="A157" s="821" t="s">
        <v>587</v>
      </c>
      <c r="B157" s="822" t="s">
        <v>2527</v>
      </c>
      <c r="C157" s="822" t="s">
        <v>2400</v>
      </c>
      <c r="D157" s="822" t="s">
        <v>2638</v>
      </c>
      <c r="E157" s="822" t="s">
        <v>2639</v>
      </c>
      <c r="F157" s="831"/>
      <c r="G157" s="831"/>
      <c r="H157" s="831"/>
      <c r="I157" s="831"/>
      <c r="J157" s="831">
        <v>1</v>
      </c>
      <c r="K157" s="831">
        <v>17154</v>
      </c>
      <c r="L157" s="831"/>
      <c r="M157" s="831">
        <v>17154</v>
      </c>
      <c r="N157" s="831"/>
      <c r="O157" s="831"/>
      <c r="P157" s="827"/>
      <c r="Q157" s="832"/>
    </row>
    <row r="158" spans="1:17" ht="14.45" customHeight="1" x14ac:dyDescent="0.2">
      <c r="A158" s="821" t="s">
        <v>587</v>
      </c>
      <c r="B158" s="822" t="s">
        <v>2527</v>
      </c>
      <c r="C158" s="822" t="s">
        <v>2400</v>
      </c>
      <c r="D158" s="822" t="s">
        <v>2515</v>
      </c>
      <c r="E158" s="822" t="s">
        <v>2516</v>
      </c>
      <c r="F158" s="831">
        <v>37</v>
      </c>
      <c r="G158" s="831">
        <v>0</v>
      </c>
      <c r="H158" s="831"/>
      <c r="I158" s="831">
        <v>0</v>
      </c>
      <c r="J158" s="831">
        <v>47</v>
      </c>
      <c r="K158" s="831">
        <v>0</v>
      </c>
      <c r="L158" s="831"/>
      <c r="M158" s="831">
        <v>0</v>
      </c>
      <c r="N158" s="831">
        <v>55</v>
      </c>
      <c r="O158" s="831">
        <v>0</v>
      </c>
      <c r="P158" s="827"/>
      <c r="Q158" s="832">
        <v>0</v>
      </c>
    </row>
    <row r="159" spans="1:17" ht="14.45" customHeight="1" x14ac:dyDescent="0.2">
      <c r="A159" s="821" t="s">
        <v>587</v>
      </c>
      <c r="B159" s="822" t="s">
        <v>2527</v>
      </c>
      <c r="C159" s="822" t="s">
        <v>2400</v>
      </c>
      <c r="D159" s="822" t="s">
        <v>2640</v>
      </c>
      <c r="E159" s="822" t="s">
        <v>2641</v>
      </c>
      <c r="F159" s="831"/>
      <c r="G159" s="831"/>
      <c r="H159" s="831"/>
      <c r="I159" s="831"/>
      <c r="J159" s="831"/>
      <c r="K159" s="831"/>
      <c r="L159" s="831"/>
      <c r="M159" s="831"/>
      <c r="N159" s="831">
        <v>2</v>
      </c>
      <c r="O159" s="831">
        <v>0</v>
      </c>
      <c r="P159" s="827"/>
      <c r="Q159" s="832">
        <v>0</v>
      </c>
    </row>
    <row r="160" spans="1:17" ht="14.45" customHeight="1" x14ac:dyDescent="0.2">
      <c r="A160" s="821" t="s">
        <v>587</v>
      </c>
      <c r="B160" s="822" t="s">
        <v>2527</v>
      </c>
      <c r="C160" s="822" t="s">
        <v>2400</v>
      </c>
      <c r="D160" s="822" t="s">
        <v>2439</v>
      </c>
      <c r="E160" s="822" t="s">
        <v>2440</v>
      </c>
      <c r="F160" s="831"/>
      <c r="G160" s="831"/>
      <c r="H160" s="831"/>
      <c r="I160" s="831"/>
      <c r="J160" s="831">
        <v>1</v>
      </c>
      <c r="K160" s="831">
        <v>114</v>
      </c>
      <c r="L160" s="831"/>
      <c r="M160" s="831">
        <v>114</v>
      </c>
      <c r="N160" s="831"/>
      <c r="O160" s="831"/>
      <c r="P160" s="827"/>
      <c r="Q160" s="832"/>
    </row>
    <row r="161" spans="1:17" ht="14.45" customHeight="1" x14ac:dyDescent="0.2">
      <c r="A161" s="821" t="s">
        <v>587</v>
      </c>
      <c r="B161" s="822" t="s">
        <v>2527</v>
      </c>
      <c r="C161" s="822" t="s">
        <v>2400</v>
      </c>
      <c r="D161" s="822" t="s">
        <v>2517</v>
      </c>
      <c r="E161" s="822" t="s">
        <v>2518</v>
      </c>
      <c r="F161" s="831">
        <v>23</v>
      </c>
      <c r="G161" s="831">
        <v>0</v>
      </c>
      <c r="H161" s="831"/>
      <c r="I161" s="831">
        <v>0</v>
      </c>
      <c r="J161" s="831">
        <v>40</v>
      </c>
      <c r="K161" s="831">
        <v>0</v>
      </c>
      <c r="L161" s="831"/>
      <c r="M161" s="831">
        <v>0</v>
      </c>
      <c r="N161" s="831">
        <v>38</v>
      </c>
      <c r="O161" s="831">
        <v>0</v>
      </c>
      <c r="P161" s="827"/>
      <c r="Q161" s="832">
        <v>0</v>
      </c>
    </row>
    <row r="162" spans="1:17" ht="14.45" customHeight="1" x14ac:dyDescent="0.2">
      <c r="A162" s="821" t="s">
        <v>587</v>
      </c>
      <c r="B162" s="822" t="s">
        <v>2527</v>
      </c>
      <c r="C162" s="822" t="s">
        <v>2400</v>
      </c>
      <c r="D162" s="822" t="s">
        <v>2519</v>
      </c>
      <c r="E162" s="822" t="s">
        <v>2520</v>
      </c>
      <c r="F162" s="831">
        <v>41</v>
      </c>
      <c r="G162" s="831">
        <v>0</v>
      </c>
      <c r="H162" s="831"/>
      <c r="I162" s="831">
        <v>0</v>
      </c>
      <c r="J162" s="831">
        <v>32</v>
      </c>
      <c r="K162" s="831">
        <v>0</v>
      </c>
      <c r="L162" s="831"/>
      <c r="M162" s="831">
        <v>0</v>
      </c>
      <c r="N162" s="831">
        <v>51</v>
      </c>
      <c r="O162" s="831">
        <v>0</v>
      </c>
      <c r="P162" s="827"/>
      <c r="Q162" s="832">
        <v>0</v>
      </c>
    </row>
    <row r="163" spans="1:17" ht="14.45" customHeight="1" x14ac:dyDescent="0.2">
      <c r="A163" s="821" t="s">
        <v>587</v>
      </c>
      <c r="B163" s="822" t="s">
        <v>2527</v>
      </c>
      <c r="C163" s="822" t="s">
        <v>2400</v>
      </c>
      <c r="D163" s="822" t="s">
        <v>2521</v>
      </c>
      <c r="E163" s="822" t="s">
        <v>2522</v>
      </c>
      <c r="F163" s="831">
        <v>8</v>
      </c>
      <c r="G163" s="831">
        <v>0</v>
      </c>
      <c r="H163" s="831"/>
      <c r="I163" s="831">
        <v>0</v>
      </c>
      <c r="J163" s="831">
        <v>13</v>
      </c>
      <c r="K163" s="831">
        <v>0</v>
      </c>
      <c r="L163" s="831"/>
      <c r="M163" s="831">
        <v>0</v>
      </c>
      <c r="N163" s="831">
        <v>6</v>
      </c>
      <c r="O163" s="831">
        <v>0</v>
      </c>
      <c r="P163" s="827"/>
      <c r="Q163" s="832">
        <v>0</v>
      </c>
    </row>
    <row r="164" spans="1:17" ht="14.45" customHeight="1" x14ac:dyDescent="0.2">
      <c r="A164" s="821" t="s">
        <v>587</v>
      </c>
      <c r="B164" s="822" t="s">
        <v>2527</v>
      </c>
      <c r="C164" s="822" t="s">
        <v>2400</v>
      </c>
      <c r="D164" s="822" t="s">
        <v>2523</v>
      </c>
      <c r="E164" s="822" t="s">
        <v>2524</v>
      </c>
      <c r="F164" s="831">
        <v>15</v>
      </c>
      <c r="G164" s="831">
        <v>0</v>
      </c>
      <c r="H164" s="831"/>
      <c r="I164" s="831">
        <v>0</v>
      </c>
      <c r="J164" s="831">
        <v>11</v>
      </c>
      <c r="K164" s="831">
        <v>0</v>
      </c>
      <c r="L164" s="831"/>
      <c r="M164" s="831">
        <v>0</v>
      </c>
      <c r="N164" s="831">
        <v>19</v>
      </c>
      <c r="O164" s="831">
        <v>0</v>
      </c>
      <c r="P164" s="827"/>
      <c r="Q164" s="832">
        <v>0</v>
      </c>
    </row>
    <row r="165" spans="1:17" ht="14.45" customHeight="1" x14ac:dyDescent="0.2">
      <c r="A165" s="821" t="s">
        <v>587</v>
      </c>
      <c r="B165" s="822" t="s">
        <v>2527</v>
      </c>
      <c r="C165" s="822" t="s">
        <v>2400</v>
      </c>
      <c r="D165" s="822" t="s">
        <v>2642</v>
      </c>
      <c r="E165" s="822" t="s">
        <v>2643</v>
      </c>
      <c r="F165" s="831">
        <v>3</v>
      </c>
      <c r="G165" s="831">
        <v>0</v>
      </c>
      <c r="H165" s="831"/>
      <c r="I165" s="831">
        <v>0</v>
      </c>
      <c r="J165" s="831">
        <v>2</v>
      </c>
      <c r="K165" s="831">
        <v>0</v>
      </c>
      <c r="L165" s="831"/>
      <c r="M165" s="831">
        <v>0</v>
      </c>
      <c r="N165" s="831">
        <v>7</v>
      </c>
      <c r="O165" s="831">
        <v>0</v>
      </c>
      <c r="P165" s="827"/>
      <c r="Q165" s="832">
        <v>0</v>
      </c>
    </row>
    <row r="166" spans="1:17" ht="14.45" customHeight="1" x14ac:dyDescent="0.2">
      <c r="A166" s="821" t="s">
        <v>587</v>
      </c>
      <c r="B166" s="822" t="s">
        <v>2527</v>
      </c>
      <c r="C166" s="822" t="s">
        <v>2400</v>
      </c>
      <c r="D166" s="822" t="s">
        <v>2644</v>
      </c>
      <c r="E166" s="822" t="s">
        <v>2645</v>
      </c>
      <c r="F166" s="831">
        <v>6</v>
      </c>
      <c r="G166" s="831">
        <v>95382</v>
      </c>
      <c r="H166" s="831"/>
      <c r="I166" s="831">
        <v>15897</v>
      </c>
      <c r="J166" s="831">
        <v>9</v>
      </c>
      <c r="K166" s="831">
        <v>143982</v>
      </c>
      <c r="L166" s="831"/>
      <c r="M166" s="831">
        <v>15998</v>
      </c>
      <c r="N166" s="831">
        <v>13</v>
      </c>
      <c r="O166" s="831">
        <v>215176</v>
      </c>
      <c r="P166" s="827"/>
      <c r="Q166" s="832">
        <v>16552</v>
      </c>
    </row>
    <row r="167" spans="1:17" ht="14.45" customHeight="1" x14ac:dyDescent="0.2">
      <c r="A167" s="821" t="s">
        <v>587</v>
      </c>
      <c r="B167" s="822" t="s">
        <v>2646</v>
      </c>
      <c r="C167" s="822" t="s">
        <v>2400</v>
      </c>
      <c r="D167" s="822" t="s">
        <v>2615</v>
      </c>
      <c r="E167" s="822" t="s">
        <v>2616</v>
      </c>
      <c r="F167" s="831">
        <v>1115</v>
      </c>
      <c r="G167" s="831">
        <v>229683</v>
      </c>
      <c r="H167" s="831"/>
      <c r="I167" s="831">
        <v>205.99372197309418</v>
      </c>
      <c r="J167" s="831">
        <v>367</v>
      </c>
      <c r="K167" s="831">
        <v>75969</v>
      </c>
      <c r="L167" s="831"/>
      <c r="M167" s="831">
        <v>207</v>
      </c>
      <c r="N167" s="831"/>
      <c r="O167" s="831"/>
      <c r="P167" s="827"/>
      <c r="Q167" s="832"/>
    </row>
    <row r="168" spans="1:17" ht="14.45" customHeight="1" x14ac:dyDescent="0.2">
      <c r="A168" s="821" t="s">
        <v>2647</v>
      </c>
      <c r="B168" s="822" t="s">
        <v>2386</v>
      </c>
      <c r="C168" s="822" t="s">
        <v>2400</v>
      </c>
      <c r="D168" s="822" t="s">
        <v>2409</v>
      </c>
      <c r="E168" s="822" t="s">
        <v>2410</v>
      </c>
      <c r="F168" s="831">
        <v>1</v>
      </c>
      <c r="G168" s="831">
        <v>38</v>
      </c>
      <c r="H168" s="831"/>
      <c r="I168" s="831">
        <v>38</v>
      </c>
      <c r="J168" s="831">
        <v>1</v>
      </c>
      <c r="K168" s="831">
        <v>38</v>
      </c>
      <c r="L168" s="831"/>
      <c r="M168" s="831">
        <v>38</v>
      </c>
      <c r="N168" s="831"/>
      <c r="O168" s="831"/>
      <c r="P168" s="827"/>
      <c r="Q168" s="832"/>
    </row>
    <row r="169" spans="1:17" ht="14.45" customHeight="1" thickBot="1" x14ac:dyDescent="0.25">
      <c r="A169" s="813" t="s">
        <v>2647</v>
      </c>
      <c r="B169" s="814" t="s">
        <v>2386</v>
      </c>
      <c r="C169" s="814" t="s">
        <v>2400</v>
      </c>
      <c r="D169" s="814" t="s">
        <v>2423</v>
      </c>
      <c r="E169" s="814" t="s">
        <v>2424</v>
      </c>
      <c r="F169" s="833"/>
      <c r="G169" s="833"/>
      <c r="H169" s="833"/>
      <c r="I169" s="833"/>
      <c r="J169" s="833">
        <v>1</v>
      </c>
      <c r="K169" s="833">
        <v>360</v>
      </c>
      <c r="L169" s="833"/>
      <c r="M169" s="833">
        <v>360</v>
      </c>
      <c r="N169" s="833"/>
      <c r="O169" s="833"/>
      <c r="P169" s="819"/>
      <c r="Q169" s="834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D82CFE22-7F68-4663-B793-F712226B6B01}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28515625" defaultRowHeight="14.45" customHeight="1" outlineLevelRow="1" outlineLevelCol="1" x14ac:dyDescent="0.2"/>
  <cols>
    <col min="1" max="1" width="29.140625" style="352" customWidth="1"/>
    <col min="2" max="2" width="7.85546875" style="352" hidden="1" customWidth="1" outlineLevel="1"/>
    <col min="3" max="3" width="7.85546875" style="352" customWidth="1" collapsed="1"/>
    <col min="4" max="4" width="7.85546875" style="352" customWidth="1"/>
    <col min="5" max="5" width="7.85546875" style="352" hidden="1" customWidth="1" outlineLevel="1"/>
    <col min="6" max="6" width="7.85546875" style="360" customWidth="1" collapsed="1"/>
    <col min="7" max="7" width="7.85546875" style="352" hidden="1" customWidth="1" outlineLevel="1"/>
    <col min="8" max="8" width="7.85546875" style="352" customWidth="1" collapsed="1"/>
    <col min="9" max="9" width="7.85546875" style="352" customWidth="1"/>
    <col min="10" max="10" width="7.85546875" style="352" hidden="1" customWidth="1" outlineLevel="1"/>
    <col min="11" max="11" width="7.85546875" style="361" customWidth="1" collapsed="1"/>
    <col min="12" max="13" width="7.85546875" style="352" hidden="1" customWidth="1"/>
    <col min="14" max="15" width="7.85546875" style="352" customWidth="1"/>
    <col min="16" max="16" width="9.28515625" style="352" hidden="1" customWidth="1" outlineLevel="1"/>
    <col min="17" max="17" width="9.5703125" style="352" hidden="1" customWidth="1" outlineLevel="1"/>
    <col min="18" max="18" width="9.28515625" style="352" collapsed="1"/>
    <col min="19" max="16384" width="9.28515625" style="352"/>
  </cols>
  <sheetData>
    <row r="1" spans="1:17" ht="18.600000000000001" customHeight="1" thickBot="1" x14ac:dyDescent="0.35">
      <c r="A1" s="647" t="s">
        <v>134</v>
      </c>
      <c r="B1" s="647"/>
      <c r="C1" s="647"/>
      <c r="D1" s="647"/>
      <c r="E1" s="647"/>
      <c r="F1" s="647"/>
      <c r="G1" s="647"/>
      <c r="H1" s="647"/>
      <c r="I1" s="647"/>
      <c r="J1" s="647"/>
      <c r="K1" s="647"/>
      <c r="L1" s="647"/>
      <c r="M1" s="647"/>
      <c r="N1" s="647"/>
      <c r="O1" s="647"/>
      <c r="P1" s="647"/>
      <c r="Q1" s="647"/>
    </row>
    <row r="2" spans="1:17" ht="14.45" customHeight="1" thickBot="1" x14ac:dyDescent="0.25">
      <c r="A2" s="370" t="s">
        <v>328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</row>
    <row r="3" spans="1:17" ht="14.45" customHeight="1" thickBot="1" x14ac:dyDescent="0.25">
      <c r="A3" s="669" t="s">
        <v>69</v>
      </c>
      <c r="B3" s="628" t="s">
        <v>70</v>
      </c>
      <c r="C3" s="629"/>
      <c r="D3" s="629"/>
      <c r="E3" s="630"/>
      <c r="F3" s="631"/>
      <c r="G3" s="628" t="s">
        <v>240</v>
      </c>
      <c r="H3" s="629"/>
      <c r="I3" s="629"/>
      <c r="J3" s="630"/>
      <c r="K3" s="631"/>
      <c r="L3" s="121"/>
      <c r="M3" s="122"/>
      <c r="N3" s="121"/>
      <c r="O3" s="123"/>
    </row>
    <row r="4" spans="1:17" ht="14.45" customHeight="1" thickBot="1" x14ac:dyDescent="0.25">
      <c r="A4" s="670"/>
      <c r="B4" s="124">
        <v>2019</v>
      </c>
      <c r="C4" s="125">
        <v>2020</v>
      </c>
      <c r="D4" s="125">
        <v>2021</v>
      </c>
      <c r="E4" s="417" t="s">
        <v>324</v>
      </c>
      <c r="F4" s="418" t="s">
        <v>2</v>
      </c>
      <c r="G4" s="124">
        <v>2019</v>
      </c>
      <c r="H4" s="125">
        <v>2020</v>
      </c>
      <c r="I4" s="125">
        <v>2021</v>
      </c>
      <c r="J4" s="511" t="s">
        <v>324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325</v>
      </c>
      <c r="Q4" s="128" t="s">
        <v>326</v>
      </c>
    </row>
    <row r="5" spans="1:17" ht="14.45" hidden="1" customHeight="1" outlineLevel="1" x14ac:dyDescent="0.2">
      <c r="A5" s="439" t="s">
        <v>167</v>
      </c>
      <c r="B5" s="119">
        <v>462.08699999999999</v>
      </c>
      <c r="C5" s="114">
        <v>591.40899999999999</v>
      </c>
      <c r="D5" s="114">
        <v>607.5</v>
      </c>
      <c r="E5" s="423">
        <f>IF(OR(D5=0,B5=0),"",D5/B5)</f>
        <v>1.3146874939134838</v>
      </c>
      <c r="F5" s="129">
        <f>IF(OR(D5=0,C5=0),"",D5/C5)</f>
        <v>1.0272079051891332</v>
      </c>
      <c r="G5" s="130">
        <v>492</v>
      </c>
      <c r="H5" s="114">
        <v>549</v>
      </c>
      <c r="I5" s="114">
        <v>544</v>
      </c>
      <c r="J5" s="423">
        <f>IF(OR(I5=0,G5=0),"",I5/G5)</f>
        <v>1.1056910569105691</v>
      </c>
      <c r="K5" s="131">
        <f>IF(OR(I5=0,H5=0),"",I5/H5)</f>
        <v>0.99089253187613846</v>
      </c>
      <c r="L5" s="121"/>
      <c r="M5" s="121"/>
      <c r="N5" s="7">
        <f>D5-C5</f>
        <v>16.091000000000008</v>
      </c>
      <c r="O5" s="8">
        <f>I5-H5</f>
        <v>-5</v>
      </c>
      <c r="P5" s="7">
        <f>D5-B5</f>
        <v>145.41300000000001</v>
      </c>
      <c r="Q5" s="8">
        <f>I5-G5</f>
        <v>52</v>
      </c>
    </row>
    <row r="6" spans="1:17" ht="14.45" hidden="1" customHeight="1" outlineLevel="1" x14ac:dyDescent="0.2">
      <c r="A6" s="440" t="s">
        <v>168</v>
      </c>
      <c r="B6" s="120">
        <v>140.953</v>
      </c>
      <c r="C6" s="113">
        <v>126.89700000000001</v>
      </c>
      <c r="D6" s="113">
        <v>174.58600000000001</v>
      </c>
      <c r="E6" s="423">
        <f t="shared" ref="E6:E12" si="0">IF(OR(D6=0,B6=0),"",D6/B6)</f>
        <v>1.2386114520442986</v>
      </c>
      <c r="F6" s="129">
        <f t="shared" ref="F6:F12" si="1">IF(OR(D6=0,C6=0),"",D6/C6)</f>
        <v>1.37580872676265</v>
      </c>
      <c r="G6" s="133">
        <v>214</v>
      </c>
      <c r="H6" s="113">
        <v>231</v>
      </c>
      <c r="I6" s="113">
        <v>203</v>
      </c>
      <c r="J6" s="424">
        <f t="shared" ref="J6:J12" si="2">IF(OR(I6=0,G6=0),"",I6/G6)</f>
        <v>0.94859813084112155</v>
      </c>
      <c r="K6" s="134">
        <f t="shared" ref="K6:K12" si="3">IF(OR(I6=0,H6=0),"",I6/H6)</f>
        <v>0.87878787878787878</v>
      </c>
      <c r="L6" s="121"/>
      <c r="M6" s="121"/>
      <c r="N6" s="5">
        <f t="shared" ref="N6:N13" si="4">D6-C6</f>
        <v>47.689000000000007</v>
      </c>
      <c r="O6" s="6">
        <f t="shared" ref="O6:O13" si="5">I6-H6</f>
        <v>-28</v>
      </c>
      <c r="P6" s="5">
        <f t="shared" ref="P6:P13" si="6">D6-B6</f>
        <v>33.63300000000001</v>
      </c>
      <c r="Q6" s="6">
        <f t="shared" ref="Q6:Q13" si="7">I6-G6</f>
        <v>-11</v>
      </c>
    </row>
    <row r="7" spans="1:17" ht="14.45" hidden="1" customHeight="1" outlineLevel="1" x14ac:dyDescent="0.2">
      <c r="A7" s="440" t="s">
        <v>169</v>
      </c>
      <c r="B7" s="120">
        <v>741.923</v>
      </c>
      <c r="C7" s="113">
        <v>608.21600000000001</v>
      </c>
      <c r="D7" s="113">
        <v>737.68399999999997</v>
      </c>
      <c r="E7" s="423">
        <f t="shared" si="0"/>
        <v>0.99428646908102314</v>
      </c>
      <c r="F7" s="129">
        <f t="shared" si="1"/>
        <v>1.2128651663224905</v>
      </c>
      <c r="G7" s="133">
        <v>764</v>
      </c>
      <c r="H7" s="113">
        <v>745</v>
      </c>
      <c r="I7" s="113">
        <v>721</v>
      </c>
      <c r="J7" s="424">
        <f t="shared" si="2"/>
        <v>0.94371727748691103</v>
      </c>
      <c r="K7" s="134">
        <f t="shared" si="3"/>
        <v>0.96778523489932888</v>
      </c>
      <c r="L7" s="121"/>
      <c r="M7" s="121"/>
      <c r="N7" s="5">
        <f t="shared" si="4"/>
        <v>129.46799999999996</v>
      </c>
      <c r="O7" s="6">
        <f t="shared" si="5"/>
        <v>-24</v>
      </c>
      <c r="P7" s="5">
        <f t="shared" si="6"/>
        <v>-4.2390000000000327</v>
      </c>
      <c r="Q7" s="6">
        <f t="shared" si="7"/>
        <v>-43</v>
      </c>
    </row>
    <row r="8" spans="1:17" ht="14.45" hidden="1" customHeight="1" outlineLevel="1" x14ac:dyDescent="0.2">
      <c r="A8" s="440" t="s">
        <v>170</v>
      </c>
      <c r="B8" s="120">
        <v>36.195</v>
      </c>
      <c r="C8" s="113">
        <v>28.922999999999998</v>
      </c>
      <c r="D8" s="113">
        <v>44.164000000000001</v>
      </c>
      <c r="E8" s="423">
        <f t="shared" si="0"/>
        <v>1.2201685315651334</v>
      </c>
      <c r="F8" s="129">
        <f t="shared" si="1"/>
        <v>1.5269508695501852</v>
      </c>
      <c r="G8" s="133">
        <v>79</v>
      </c>
      <c r="H8" s="113">
        <v>50</v>
      </c>
      <c r="I8" s="113">
        <v>62</v>
      </c>
      <c r="J8" s="424">
        <f t="shared" si="2"/>
        <v>0.78481012658227844</v>
      </c>
      <c r="K8" s="134">
        <f t="shared" si="3"/>
        <v>1.24</v>
      </c>
      <c r="L8" s="121"/>
      <c r="M8" s="121"/>
      <c r="N8" s="5">
        <f t="shared" si="4"/>
        <v>15.241000000000003</v>
      </c>
      <c r="O8" s="6">
        <f t="shared" si="5"/>
        <v>12</v>
      </c>
      <c r="P8" s="5">
        <f t="shared" si="6"/>
        <v>7.9690000000000012</v>
      </c>
      <c r="Q8" s="6">
        <f t="shared" si="7"/>
        <v>-17</v>
      </c>
    </row>
    <row r="9" spans="1:17" ht="14.45" hidden="1" customHeight="1" outlineLevel="1" x14ac:dyDescent="0.2">
      <c r="A9" s="440" t="s">
        <v>171</v>
      </c>
      <c r="B9" s="120">
        <v>4.1550000000000002</v>
      </c>
      <c r="C9" s="113">
        <v>0</v>
      </c>
      <c r="D9" s="113">
        <v>0.29099999999999998</v>
      </c>
      <c r="E9" s="423">
        <f t="shared" si="0"/>
        <v>7.0036101083032487E-2</v>
      </c>
      <c r="F9" s="129" t="str">
        <f t="shared" si="1"/>
        <v/>
      </c>
      <c r="G9" s="133">
        <v>2</v>
      </c>
      <c r="H9" s="113">
        <v>0</v>
      </c>
      <c r="I9" s="113">
        <v>1</v>
      </c>
      <c r="J9" s="424">
        <f t="shared" si="2"/>
        <v>0.5</v>
      </c>
      <c r="K9" s="134" t="str">
        <f t="shared" si="3"/>
        <v/>
      </c>
      <c r="L9" s="121"/>
      <c r="M9" s="121"/>
      <c r="N9" s="5">
        <f t="shared" si="4"/>
        <v>0.29099999999999998</v>
      </c>
      <c r="O9" s="6">
        <f t="shared" si="5"/>
        <v>1</v>
      </c>
      <c r="P9" s="5">
        <f t="shared" si="6"/>
        <v>-3.8640000000000003</v>
      </c>
      <c r="Q9" s="6">
        <f t="shared" si="7"/>
        <v>-1</v>
      </c>
    </row>
    <row r="10" spans="1:17" ht="14.45" hidden="1" customHeight="1" outlineLevel="1" x14ac:dyDescent="0.2">
      <c r="A10" s="440" t="s">
        <v>172</v>
      </c>
      <c r="B10" s="120">
        <v>495.44099999999997</v>
      </c>
      <c r="C10" s="113">
        <v>245.399</v>
      </c>
      <c r="D10" s="113">
        <v>193.285</v>
      </c>
      <c r="E10" s="423">
        <f t="shared" si="0"/>
        <v>0.39012717962380994</v>
      </c>
      <c r="F10" s="129">
        <f t="shared" si="1"/>
        <v>0.78763564643702699</v>
      </c>
      <c r="G10" s="133">
        <v>281</v>
      </c>
      <c r="H10" s="113">
        <v>242</v>
      </c>
      <c r="I10" s="113">
        <v>286</v>
      </c>
      <c r="J10" s="424">
        <f t="shared" si="2"/>
        <v>1.0177935943060499</v>
      </c>
      <c r="K10" s="134">
        <f t="shared" si="3"/>
        <v>1.1818181818181819</v>
      </c>
      <c r="L10" s="121"/>
      <c r="M10" s="121"/>
      <c r="N10" s="5">
        <f t="shared" si="4"/>
        <v>-52.114000000000004</v>
      </c>
      <c r="O10" s="6">
        <f t="shared" si="5"/>
        <v>44</v>
      </c>
      <c r="P10" s="5">
        <f t="shared" si="6"/>
        <v>-302.15599999999995</v>
      </c>
      <c r="Q10" s="6">
        <f t="shared" si="7"/>
        <v>5</v>
      </c>
    </row>
    <row r="11" spans="1:17" ht="14.45" hidden="1" customHeight="1" outlineLevel="1" x14ac:dyDescent="0.2">
      <c r="A11" s="440" t="s">
        <v>173</v>
      </c>
      <c r="B11" s="120">
        <v>18.763000000000002</v>
      </c>
      <c r="C11" s="113">
        <v>218.619</v>
      </c>
      <c r="D11" s="113">
        <v>60.212000000000003</v>
      </c>
      <c r="E11" s="423">
        <f t="shared" si="0"/>
        <v>3.2090817033523424</v>
      </c>
      <c r="F11" s="129">
        <f t="shared" si="1"/>
        <v>0.27541979425393037</v>
      </c>
      <c r="G11" s="133">
        <v>35</v>
      </c>
      <c r="H11" s="113">
        <v>55</v>
      </c>
      <c r="I11" s="113">
        <v>60</v>
      </c>
      <c r="J11" s="424">
        <f t="shared" si="2"/>
        <v>1.7142857142857142</v>
      </c>
      <c r="K11" s="134">
        <f t="shared" si="3"/>
        <v>1.0909090909090908</v>
      </c>
      <c r="L11" s="121"/>
      <c r="M11" s="121"/>
      <c r="N11" s="5">
        <f t="shared" si="4"/>
        <v>-158.40699999999998</v>
      </c>
      <c r="O11" s="6">
        <f t="shared" si="5"/>
        <v>5</v>
      </c>
      <c r="P11" s="5">
        <f t="shared" si="6"/>
        <v>41.448999999999998</v>
      </c>
      <c r="Q11" s="6">
        <f t="shared" si="7"/>
        <v>25</v>
      </c>
    </row>
    <row r="12" spans="1:17" ht="14.45" hidden="1" customHeight="1" outlineLevel="1" thickBot="1" x14ac:dyDescent="0.25">
      <c r="A12" s="441" t="s">
        <v>208</v>
      </c>
      <c r="B12" s="238">
        <v>0</v>
      </c>
      <c r="C12" s="239">
        <v>0.66700000000000004</v>
      </c>
      <c r="D12" s="239">
        <v>15.234</v>
      </c>
      <c r="E12" s="423" t="str">
        <f t="shared" si="0"/>
        <v/>
      </c>
      <c r="F12" s="129">
        <f t="shared" si="1"/>
        <v>22.83958020989505</v>
      </c>
      <c r="G12" s="241">
        <v>0</v>
      </c>
      <c r="H12" s="239">
        <v>2</v>
      </c>
      <c r="I12" s="239">
        <v>1</v>
      </c>
      <c r="J12" s="425" t="str">
        <f t="shared" si="2"/>
        <v/>
      </c>
      <c r="K12" s="242">
        <f t="shared" si="3"/>
        <v>0.5</v>
      </c>
      <c r="L12" s="121"/>
      <c r="M12" s="121"/>
      <c r="N12" s="243">
        <f t="shared" si="4"/>
        <v>14.567</v>
      </c>
      <c r="O12" s="244">
        <f t="shared" si="5"/>
        <v>-1</v>
      </c>
      <c r="P12" s="243">
        <f t="shared" si="6"/>
        <v>15.234</v>
      </c>
      <c r="Q12" s="244">
        <f t="shared" si="7"/>
        <v>1</v>
      </c>
    </row>
    <row r="13" spans="1:17" ht="14.45" customHeight="1" collapsed="1" thickBot="1" x14ac:dyDescent="0.25">
      <c r="A13" s="117" t="s">
        <v>3</v>
      </c>
      <c r="B13" s="115">
        <f>SUM(B5:B12)</f>
        <v>1899.5169999999998</v>
      </c>
      <c r="C13" s="116">
        <f>SUM(C5:C12)</f>
        <v>1820.1299999999999</v>
      </c>
      <c r="D13" s="116">
        <f>SUM(D5:D12)</f>
        <v>1832.9559999999999</v>
      </c>
      <c r="E13" s="419">
        <f>IF(OR(D13=0,B13=0),0,D13/B13)</f>
        <v>0.96495898694247018</v>
      </c>
      <c r="F13" s="135">
        <f>IF(OR(D13=0,C13=0),0,D13/C13)</f>
        <v>1.0070467494080093</v>
      </c>
      <c r="G13" s="136">
        <f>SUM(G5:G12)</f>
        <v>1867</v>
      </c>
      <c r="H13" s="116">
        <f>SUM(H5:H12)</f>
        <v>1874</v>
      </c>
      <c r="I13" s="116">
        <f>SUM(I5:I12)</f>
        <v>1878</v>
      </c>
      <c r="J13" s="419">
        <f>IF(OR(I13=0,G13=0),0,I13/G13)</f>
        <v>1.0058918050348151</v>
      </c>
      <c r="K13" s="137">
        <f>IF(OR(I13=0,H13=0),0,I13/H13)</f>
        <v>1.0021344717182497</v>
      </c>
      <c r="L13" s="121"/>
      <c r="M13" s="121"/>
      <c r="N13" s="127">
        <f t="shared" si="4"/>
        <v>12.826000000000022</v>
      </c>
      <c r="O13" s="138">
        <f t="shared" si="5"/>
        <v>4</v>
      </c>
      <c r="P13" s="127">
        <f t="shared" si="6"/>
        <v>-66.560999999999922</v>
      </c>
      <c r="Q13" s="138">
        <f t="shared" si="7"/>
        <v>11</v>
      </c>
    </row>
    <row r="14" spans="1:17" ht="14.45" customHeight="1" x14ac:dyDescent="0.2">
      <c r="A14" s="139"/>
      <c r="B14" s="648"/>
      <c r="C14" s="648"/>
      <c r="D14" s="648"/>
      <c r="E14" s="671"/>
      <c r="F14" s="648"/>
      <c r="G14" s="648"/>
      <c r="H14" s="648"/>
      <c r="I14" s="648"/>
      <c r="J14" s="671"/>
      <c r="K14" s="648"/>
      <c r="L14" s="121"/>
      <c r="M14" s="121"/>
      <c r="N14" s="121"/>
      <c r="O14" s="123"/>
      <c r="P14" s="121"/>
      <c r="Q14" s="123"/>
    </row>
    <row r="15" spans="1:17" ht="14.45" customHeight="1" thickBot="1" x14ac:dyDescent="0.25">
      <c r="A15" s="139"/>
      <c r="B15" s="353"/>
      <c r="C15" s="354"/>
      <c r="D15" s="354"/>
      <c r="E15" s="354"/>
      <c r="F15" s="354"/>
      <c r="G15" s="353"/>
      <c r="H15" s="354"/>
      <c r="I15" s="354"/>
      <c r="J15" s="354"/>
      <c r="K15" s="354"/>
      <c r="L15" s="121"/>
      <c r="M15" s="121"/>
      <c r="N15" s="121"/>
      <c r="O15" s="123"/>
      <c r="P15" s="121"/>
      <c r="Q15" s="123"/>
    </row>
    <row r="16" spans="1:17" ht="14.45" customHeight="1" thickBot="1" x14ac:dyDescent="0.25">
      <c r="A16" s="672" t="s">
        <v>257</v>
      </c>
      <c r="B16" s="674" t="s">
        <v>70</v>
      </c>
      <c r="C16" s="675"/>
      <c r="D16" s="675"/>
      <c r="E16" s="676"/>
      <c r="F16" s="677"/>
      <c r="G16" s="674" t="s">
        <v>240</v>
      </c>
      <c r="H16" s="675"/>
      <c r="I16" s="675"/>
      <c r="J16" s="676"/>
      <c r="K16" s="677"/>
      <c r="L16" s="665" t="s">
        <v>178</v>
      </c>
      <c r="M16" s="666"/>
      <c r="N16" s="155"/>
      <c r="O16" s="155"/>
      <c r="P16" s="155"/>
      <c r="Q16" s="155"/>
    </row>
    <row r="17" spans="1:17" ht="14.45" customHeight="1" thickBot="1" x14ac:dyDescent="0.25">
      <c r="A17" s="673"/>
      <c r="B17" s="140">
        <v>2019</v>
      </c>
      <c r="C17" s="141">
        <v>2020</v>
      </c>
      <c r="D17" s="141">
        <v>2021</v>
      </c>
      <c r="E17" s="507" t="s">
        <v>324</v>
      </c>
      <c r="F17" s="142" t="s">
        <v>2</v>
      </c>
      <c r="G17" s="140">
        <v>2019</v>
      </c>
      <c r="H17" s="141">
        <v>2020</v>
      </c>
      <c r="I17" s="141">
        <v>2021</v>
      </c>
      <c r="J17" s="507" t="s">
        <v>324</v>
      </c>
      <c r="K17" s="142" t="s">
        <v>2</v>
      </c>
      <c r="L17" s="667" t="s">
        <v>179</v>
      </c>
      <c r="M17" s="668"/>
      <c r="N17" s="143" t="s">
        <v>71</v>
      </c>
      <c r="O17" s="144" t="s">
        <v>72</v>
      </c>
      <c r="P17" s="143" t="s">
        <v>325</v>
      </c>
      <c r="Q17" s="144" t="s">
        <v>326</v>
      </c>
    </row>
    <row r="18" spans="1:17" ht="14.45" hidden="1" customHeight="1" outlineLevel="1" x14ac:dyDescent="0.2">
      <c r="A18" s="439" t="s">
        <v>167</v>
      </c>
      <c r="B18" s="119">
        <v>9.2919999999999998</v>
      </c>
      <c r="C18" s="114">
        <v>31.170999999999999</v>
      </c>
      <c r="D18" s="114">
        <v>3.052</v>
      </c>
      <c r="E18" s="423">
        <f>IF(OR(D18=0,B18=0),"",D18/B18)</f>
        <v>0.32845458458889371</v>
      </c>
      <c r="F18" s="129">
        <f>IF(OR(D18=0,C18=0),"",D18/C18)</f>
        <v>9.7911520323377507E-2</v>
      </c>
      <c r="G18" s="119">
        <v>9</v>
      </c>
      <c r="H18" s="114">
        <v>12</v>
      </c>
      <c r="I18" s="114">
        <v>9</v>
      </c>
      <c r="J18" s="423">
        <f>IF(OR(I18=0,G18=0),"",I18/G18)</f>
        <v>1</v>
      </c>
      <c r="K18" s="131">
        <f>IF(OR(I18=0,H18=0),"",I18/H18)</f>
        <v>0.75</v>
      </c>
      <c r="L18" s="663">
        <v>0.91871999999999998</v>
      </c>
      <c r="M18" s="664"/>
      <c r="N18" s="145">
        <f t="shared" ref="N18:N26" si="8">D18-C18</f>
        <v>-28.119</v>
      </c>
      <c r="O18" s="146">
        <f t="shared" ref="O18:O26" si="9">I18-H18</f>
        <v>-3</v>
      </c>
      <c r="P18" s="145">
        <f t="shared" ref="P18:P26" si="10">D18-B18</f>
        <v>-6.24</v>
      </c>
      <c r="Q18" s="146">
        <f t="shared" ref="Q18:Q26" si="11">I18-G18</f>
        <v>0</v>
      </c>
    </row>
    <row r="19" spans="1:17" ht="14.45" hidden="1" customHeight="1" outlineLevel="1" x14ac:dyDescent="0.2">
      <c r="A19" s="440" t="s">
        <v>168</v>
      </c>
      <c r="B19" s="120">
        <v>0.66500000000000004</v>
      </c>
      <c r="C19" s="113">
        <v>0.48799999999999999</v>
      </c>
      <c r="D19" s="113">
        <v>0.72</v>
      </c>
      <c r="E19" s="424">
        <f t="shared" ref="E19:E25" si="12">IF(OR(D19=0,B19=0),"",D19/B19)</f>
        <v>1.0827067669172932</v>
      </c>
      <c r="F19" s="132">
        <f t="shared" ref="F19:F25" si="13">IF(OR(D19=0,C19=0),"",D19/C19)</f>
        <v>1.4754098360655739</v>
      </c>
      <c r="G19" s="120">
        <v>2</v>
      </c>
      <c r="H19" s="113">
        <v>1</v>
      </c>
      <c r="I19" s="113">
        <v>3</v>
      </c>
      <c r="J19" s="424">
        <f t="shared" ref="J19:J25" si="14">IF(OR(I19=0,G19=0),"",I19/G19)</f>
        <v>1.5</v>
      </c>
      <c r="K19" s="134">
        <f t="shared" ref="K19:K25" si="15">IF(OR(I19=0,H19=0),"",I19/H19)</f>
        <v>3</v>
      </c>
      <c r="L19" s="663">
        <v>0.99456</v>
      </c>
      <c r="M19" s="664"/>
      <c r="N19" s="147">
        <f t="shared" si="8"/>
        <v>0.23199999999999998</v>
      </c>
      <c r="O19" s="148">
        <f t="shared" si="9"/>
        <v>2</v>
      </c>
      <c r="P19" s="147">
        <f t="shared" si="10"/>
        <v>5.4999999999999938E-2</v>
      </c>
      <c r="Q19" s="148">
        <f t="shared" si="11"/>
        <v>1</v>
      </c>
    </row>
    <row r="20" spans="1:17" ht="14.45" hidden="1" customHeight="1" outlineLevel="1" x14ac:dyDescent="0.2">
      <c r="A20" s="440" t="s">
        <v>169</v>
      </c>
      <c r="B20" s="120">
        <v>19.734999999999999</v>
      </c>
      <c r="C20" s="113">
        <v>4.7619999999999996</v>
      </c>
      <c r="D20" s="113">
        <v>2.4510000000000001</v>
      </c>
      <c r="E20" s="424">
        <f t="shared" si="12"/>
        <v>0.12419559158854827</v>
      </c>
      <c r="F20" s="132">
        <f t="shared" si="13"/>
        <v>0.51469970600588</v>
      </c>
      <c r="G20" s="120">
        <v>13</v>
      </c>
      <c r="H20" s="113">
        <v>15</v>
      </c>
      <c r="I20" s="113">
        <v>9</v>
      </c>
      <c r="J20" s="424">
        <f t="shared" si="14"/>
        <v>0.69230769230769229</v>
      </c>
      <c r="K20" s="134">
        <f t="shared" si="15"/>
        <v>0.6</v>
      </c>
      <c r="L20" s="663">
        <v>0.96671999999999991</v>
      </c>
      <c r="M20" s="664"/>
      <c r="N20" s="147">
        <f t="shared" si="8"/>
        <v>-2.3109999999999995</v>
      </c>
      <c r="O20" s="148">
        <f t="shared" si="9"/>
        <v>-6</v>
      </c>
      <c r="P20" s="147">
        <f t="shared" si="10"/>
        <v>-17.283999999999999</v>
      </c>
      <c r="Q20" s="148">
        <f t="shared" si="11"/>
        <v>-4</v>
      </c>
    </row>
    <row r="21" spans="1:17" ht="14.45" hidden="1" customHeight="1" outlineLevel="1" x14ac:dyDescent="0.2">
      <c r="A21" s="440" t="s">
        <v>170</v>
      </c>
      <c r="B21" s="120">
        <v>0.60599999999999998</v>
      </c>
      <c r="C21" s="113">
        <v>0</v>
      </c>
      <c r="D21" s="113">
        <v>0.745</v>
      </c>
      <c r="E21" s="424">
        <f t="shared" si="12"/>
        <v>1.2293729372937294</v>
      </c>
      <c r="F21" s="132" t="str">
        <f t="shared" si="13"/>
        <v/>
      </c>
      <c r="G21" s="120">
        <v>2</v>
      </c>
      <c r="H21" s="113">
        <v>0</v>
      </c>
      <c r="I21" s="113">
        <v>2</v>
      </c>
      <c r="J21" s="424">
        <f t="shared" si="14"/>
        <v>1</v>
      </c>
      <c r="K21" s="134" t="str">
        <f t="shared" si="15"/>
        <v/>
      </c>
      <c r="L21" s="663">
        <v>1.11744</v>
      </c>
      <c r="M21" s="664"/>
      <c r="N21" s="147">
        <f t="shared" si="8"/>
        <v>0.745</v>
      </c>
      <c r="O21" s="148">
        <f t="shared" si="9"/>
        <v>2</v>
      </c>
      <c r="P21" s="147">
        <f t="shared" si="10"/>
        <v>0.13900000000000001</v>
      </c>
      <c r="Q21" s="148">
        <f t="shared" si="11"/>
        <v>0</v>
      </c>
    </row>
    <row r="22" spans="1:17" ht="14.45" hidden="1" customHeight="1" outlineLevel="1" x14ac:dyDescent="0.2">
      <c r="A22" s="440" t="s">
        <v>171</v>
      </c>
      <c r="B22" s="120">
        <v>0</v>
      </c>
      <c r="C22" s="113">
        <v>0</v>
      </c>
      <c r="D22" s="113">
        <v>0</v>
      </c>
      <c r="E22" s="424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4" t="str">
        <f t="shared" si="14"/>
        <v/>
      </c>
      <c r="K22" s="134" t="str">
        <f t="shared" si="15"/>
        <v/>
      </c>
      <c r="L22" s="663">
        <v>0.96</v>
      </c>
      <c r="M22" s="664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5" hidden="1" customHeight="1" outlineLevel="1" x14ac:dyDescent="0.2">
      <c r="A23" s="440" t="s">
        <v>172</v>
      </c>
      <c r="B23" s="120">
        <v>2.867</v>
      </c>
      <c r="C23" s="113">
        <v>38.674999999999997</v>
      </c>
      <c r="D23" s="113">
        <v>4.399</v>
      </c>
      <c r="E23" s="424">
        <f t="shared" si="12"/>
        <v>1.5343564701778862</v>
      </c>
      <c r="F23" s="132">
        <f t="shared" si="13"/>
        <v>0.11374272786037493</v>
      </c>
      <c r="G23" s="120">
        <v>11</v>
      </c>
      <c r="H23" s="113">
        <v>5</v>
      </c>
      <c r="I23" s="113">
        <v>11</v>
      </c>
      <c r="J23" s="424">
        <f t="shared" si="14"/>
        <v>1</v>
      </c>
      <c r="K23" s="134">
        <f t="shared" si="15"/>
        <v>2.2000000000000002</v>
      </c>
      <c r="L23" s="663">
        <v>0.98495999999999995</v>
      </c>
      <c r="M23" s="664"/>
      <c r="N23" s="147">
        <f t="shared" si="8"/>
        <v>-34.275999999999996</v>
      </c>
      <c r="O23" s="148">
        <f t="shared" si="9"/>
        <v>6</v>
      </c>
      <c r="P23" s="147">
        <f t="shared" si="10"/>
        <v>1.532</v>
      </c>
      <c r="Q23" s="148">
        <f t="shared" si="11"/>
        <v>0</v>
      </c>
    </row>
    <row r="24" spans="1:17" ht="14.45" hidden="1" customHeight="1" outlineLevel="1" x14ac:dyDescent="0.2">
      <c r="A24" s="440" t="s">
        <v>173</v>
      </c>
      <c r="B24" s="120">
        <v>0</v>
      </c>
      <c r="C24" s="113">
        <v>6.3650000000000002</v>
      </c>
      <c r="D24" s="113">
        <v>0.61099999999999999</v>
      </c>
      <c r="E24" s="424" t="str">
        <f t="shared" si="12"/>
        <v/>
      </c>
      <c r="F24" s="132">
        <f t="shared" si="13"/>
        <v>9.5993715632364487E-2</v>
      </c>
      <c r="G24" s="120">
        <v>0</v>
      </c>
      <c r="H24" s="113">
        <v>1</v>
      </c>
      <c r="I24" s="113">
        <v>3</v>
      </c>
      <c r="J24" s="424" t="str">
        <f t="shared" si="14"/>
        <v/>
      </c>
      <c r="K24" s="134">
        <f t="shared" si="15"/>
        <v>3</v>
      </c>
      <c r="L24" s="663">
        <v>1.0147199999999998</v>
      </c>
      <c r="M24" s="664"/>
      <c r="N24" s="147">
        <f t="shared" si="8"/>
        <v>-5.7540000000000004</v>
      </c>
      <c r="O24" s="148">
        <f t="shared" si="9"/>
        <v>2</v>
      </c>
      <c r="P24" s="147">
        <f t="shared" si="10"/>
        <v>0.61099999999999999</v>
      </c>
      <c r="Q24" s="148">
        <f t="shared" si="11"/>
        <v>3</v>
      </c>
    </row>
    <row r="25" spans="1:17" ht="14.45" hidden="1" customHeight="1" outlineLevel="1" thickBot="1" x14ac:dyDescent="0.25">
      <c r="A25" s="441" t="s">
        <v>208</v>
      </c>
      <c r="B25" s="238">
        <v>0</v>
      </c>
      <c r="C25" s="239">
        <v>0</v>
      </c>
      <c r="D25" s="239">
        <v>0</v>
      </c>
      <c r="E25" s="425" t="str">
        <f t="shared" si="12"/>
        <v/>
      </c>
      <c r="F25" s="240" t="str">
        <f t="shared" si="13"/>
        <v/>
      </c>
      <c r="G25" s="238">
        <v>0</v>
      </c>
      <c r="H25" s="239">
        <v>0</v>
      </c>
      <c r="I25" s="239">
        <v>0</v>
      </c>
      <c r="J25" s="425" t="str">
        <f t="shared" si="14"/>
        <v/>
      </c>
      <c r="K25" s="242" t="str">
        <f t="shared" si="15"/>
        <v/>
      </c>
      <c r="L25" s="355"/>
      <c r="M25" s="356"/>
      <c r="N25" s="245">
        <f t="shared" si="8"/>
        <v>0</v>
      </c>
      <c r="O25" s="246">
        <f t="shared" si="9"/>
        <v>0</v>
      </c>
      <c r="P25" s="245">
        <f t="shared" si="10"/>
        <v>0</v>
      </c>
      <c r="Q25" s="246">
        <f t="shared" si="11"/>
        <v>0</v>
      </c>
    </row>
    <row r="26" spans="1:17" ht="14.45" customHeight="1" collapsed="1" thickBot="1" x14ac:dyDescent="0.25">
      <c r="A26" s="444" t="s">
        <v>3</v>
      </c>
      <c r="B26" s="149">
        <f>SUM(B18:B25)</f>
        <v>33.164999999999999</v>
      </c>
      <c r="C26" s="150">
        <f>SUM(C18:C25)</f>
        <v>81.460999999999999</v>
      </c>
      <c r="D26" s="150">
        <f>SUM(D18:D25)</f>
        <v>11.978000000000002</v>
      </c>
      <c r="E26" s="420">
        <f>IF(OR(D26=0,B26=0),0,D26/B26)</f>
        <v>0.36116387758178808</v>
      </c>
      <c r="F26" s="151">
        <f>IF(OR(D26=0,C26=0),0,D26/C26)</f>
        <v>0.14703968770331818</v>
      </c>
      <c r="G26" s="149">
        <f>SUM(G18:G25)</f>
        <v>37</v>
      </c>
      <c r="H26" s="150">
        <f>SUM(H18:H25)</f>
        <v>34</v>
      </c>
      <c r="I26" s="150">
        <f>SUM(I18:I25)</f>
        <v>37</v>
      </c>
      <c r="J26" s="420">
        <f>IF(OR(I26=0,G26=0),0,I26/G26)</f>
        <v>1</v>
      </c>
      <c r="K26" s="152">
        <f>IF(OR(I26=0,H26=0),0,I26/H26)</f>
        <v>1.088235294117647</v>
      </c>
      <c r="L26" s="121"/>
      <c r="M26" s="121"/>
      <c r="N26" s="143">
        <f t="shared" si="8"/>
        <v>-69.483000000000004</v>
      </c>
      <c r="O26" s="153">
        <f t="shared" si="9"/>
        <v>3</v>
      </c>
      <c r="P26" s="143">
        <f t="shared" si="10"/>
        <v>-21.186999999999998</v>
      </c>
      <c r="Q26" s="153">
        <f t="shared" si="11"/>
        <v>0</v>
      </c>
    </row>
    <row r="27" spans="1:17" ht="14.45" customHeight="1" x14ac:dyDescent="0.2">
      <c r="A27" s="154"/>
      <c r="B27" s="648" t="s">
        <v>206</v>
      </c>
      <c r="C27" s="649"/>
      <c r="D27" s="649"/>
      <c r="E27" s="650"/>
      <c r="F27" s="649"/>
      <c r="G27" s="648" t="s">
        <v>207</v>
      </c>
      <c r="H27" s="649"/>
      <c r="I27" s="649"/>
      <c r="J27" s="650"/>
      <c r="K27" s="649"/>
      <c r="L27" s="155"/>
      <c r="M27" s="155"/>
      <c r="N27" s="155"/>
      <c r="O27" s="156"/>
      <c r="P27" s="155"/>
      <c r="Q27" s="156"/>
    </row>
    <row r="28" spans="1:17" ht="14.45" customHeight="1" thickBot="1" x14ac:dyDescent="0.25">
      <c r="A28" s="154"/>
      <c r="B28" s="353"/>
      <c r="C28" s="354"/>
      <c r="D28" s="354"/>
      <c r="E28" s="354"/>
      <c r="F28" s="354"/>
      <c r="G28" s="353"/>
      <c r="H28" s="354"/>
      <c r="I28" s="354"/>
      <c r="J28" s="354"/>
      <c r="K28" s="354"/>
      <c r="L28" s="155"/>
      <c r="M28" s="155"/>
      <c r="N28" s="155"/>
      <c r="O28" s="156"/>
      <c r="P28" s="155"/>
      <c r="Q28" s="156"/>
    </row>
    <row r="29" spans="1:17" ht="14.45" customHeight="1" thickBot="1" x14ac:dyDescent="0.25">
      <c r="A29" s="657" t="s">
        <v>258</v>
      </c>
      <c r="B29" s="659" t="s">
        <v>70</v>
      </c>
      <c r="C29" s="660"/>
      <c r="D29" s="660"/>
      <c r="E29" s="661"/>
      <c r="F29" s="662"/>
      <c r="G29" s="660" t="s">
        <v>240</v>
      </c>
      <c r="H29" s="660"/>
      <c r="I29" s="660"/>
      <c r="J29" s="661"/>
      <c r="K29" s="662"/>
      <c r="L29" s="155"/>
      <c r="M29" s="155"/>
      <c r="N29" s="155"/>
      <c r="O29" s="156"/>
      <c r="P29" s="155"/>
      <c r="Q29" s="156"/>
    </row>
    <row r="30" spans="1:17" ht="14.45" customHeight="1" thickBot="1" x14ac:dyDescent="0.25">
      <c r="A30" s="658"/>
      <c r="B30" s="157">
        <v>2019</v>
      </c>
      <c r="C30" s="158">
        <v>2020</v>
      </c>
      <c r="D30" s="158">
        <v>2021</v>
      </c>
      <c r="E30" s="508" t="s">
        <v>324</v>
      </c>
      <c r="F30" s="159" t="s">
        <v>2</v>
      </c>
      <c r="G30" s="158">
        <v>2019</v>
      </c>
      <c r="H30" s="158">
        <v>2020</v>
      </c>
      <c r="I30" s="158">
        <v>2021</v>
      </c>
      <c r="J30" s="158" t="s">
        <v>324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325</v>
      </c>
      <c r="Q30" s="161" t="s">
        <v>326</v>
      </c>
    </row>
    <row r="31" spans="1:17" ht="14.45" hidden="1" customHeight="1" outlineLevel="1" x14ac:dyDescent="0.2">
      <c r="A31" s="439" t="s">
        <v>167</v>
      </c>
      <c r="B31" s="119">
        <v>0</v>
      </c>
      <c r="C31" s="114">
        <v>0</v>
      </c>
      <c r="D31" s="114">
        <v>0</v>
      </c>
      <c r="E31" s="423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23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5" hidden="1" customHeight="1" outlineLevel="1" x14ac:dyDescent="0.2">
      <c r="A32" s="440" t="s">
        <v>168</v>
      </c>
      <c r="B32" s="120">
        <v>0</v>
      </c>
      <c r="C32" s="113">
        <v>0</v>
      </c>
      <c r="D32" s="113">
        <v>0</v>
      </c>
      <c r="E32" s="424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24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5" hidden="1" customHeight="1" outlineLevel="1" x14ac:dyDescent="0.2">
      <c r="A33" s="440" t="s">
        <v>169</v>
      </c>
      <c r="B33" s="120">
        <v>0</v>
      </c>
      <c r="C33" s="113">
        <v>0</v>
      </c>
      <c r="D33" s="113">
        <v>0</v>
      </c>
      <c r="E33" s="424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24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5" hidden="1" customHeight="1" outlineLevel="1" x14ac:dyDescent="0.2">
      <c r="A34" s="440" t="s">
        <v>170</v>
      </c>
      <c r="B34" s="120">
        <v>0</v>
      </c>
      <c r="C34" s="113">
        <v>0</v>
      </c>
      <c r="D34" s="113">
        <v>0</v>
      </c>
      <c r="E34" s="424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4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5" hidden="1" customHeight="1" outlineLevel="1" x14ac:dyDescent="0.2">
      <c r="A35" s="440" t="s">
        <v>171</v>
      </c>
      <c r="B35" s="120">
        <v>0</v>
      </c>
      <c r="C35" s="113">
        <v>0</v>
      </c>
      <c r="D35" s="113">
        <v>0</v>
      </c>
      <c r="E35" s="424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4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5" hidden="1" customHeight="1" outlineLevel="1" x14ac:dyDescent="0.2">
      <c r="A36" s="440" t="s">
        <v>172</v>
      </c>
      <c r="B36" s="120">
        <v>0</v>
      </c>
      <c r="C36" s="113">
        <v>0</v>
      </c>
      <c r="D36" s="113">
        <v>0</v>
      </c>
      <c r="E36" s="424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24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5" hidden="1" customHeight="1" outlineLevel="1" x14ac:dyDescent="0.2">
      <c r="A37" s="440" t="s">
        <v>173</v>
      </c>
      <c r="B37" s="120">
        <v>0</v>
      </c>
      <c r="C37" s="113">
        <v>0</v>
      </c>
      <c r="D37" s="113">
        <v>0</v>
      </c>
      <c r="E37" s="424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4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5" hidden="1" customHeight="1" outlineLevel="1" thickBot="1" x14ac:dyDescent="0.25">
      <c r="A38" s="441" t="s">
        <v>208</v>
      </c>
      <c r="B38" s="238">
        <v>0</v>
      </c>
      <c r="C38" s="239">
        <v>0</v>
      </c>
      <c r="D38" s="239">
        <v>0</v>
      </c>
      <c r="E38" s="425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5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5" customHeight="1" collapsed="1" thickBot="1" x14ac:dyDescent="0.25">
      <c r="A39" s="443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21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21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5" customHeight="1" x14ac:dyDescent="0.2">
      <c r="A40" s="357"/>
      <c r="B40" s="357"/>
      <c r="C40" s="357"/>
      <c r="D40" s="357"/>
      <c r="E40" s="357"/>
      <c r="F40" s="358"/>
      <c r="G40" s="357"/>
      <c r="H40" s="357"/>
      <c r="I40" s="357"/>
      <c r="J40" s="357"/>
      <c r="K40" s="359"/>
      <c r="L40" s="357"/>
      <c r="M40" s="357"/>
      <c r="N40" s="357"/>
      <c r="O40" s="357"/>
      <c r="P40" s="357"/>
      <c r="Q40" s="357"/>
    </row>
    <row r="41" spans="1:17" ht="14.45" customHeight="1" thickBot="1" x14ac:dyDescent="0.25">
      <c r="A41" s="357"/>
      <c r="B41" s="357"/>
      <c r="C41" s="357"/>
      <c r="D41" s="357"/>
      <c r="E41" s="357"/>
      <c r="F41" s="358"/>
      <c r="G41" s="357"/>
      <c r="H41" s="357"/>
      <c r="I41" s="357"/>
      <c r="J41" s="357"/>
      <c r="K41" s="359"/>
      <c r="L41" s="357"/>
      <c r="M41" s="357"/>
      <c r="N41" s="357"/>
      <c r="O41" s="357"/>
      <c r="P41" s="357"/>
      <c r="Q41" s="357"/>
    </row>
    <row r="42" spans="1:17" ht="14.45" customHeight="1" thickBot="1" x14ac:dyDescent="0.25">
      <c r="A42" s="651" t="s">
        <v>259</v>
      </c>
      <c r="B42" s="653" t="s">
        <v>70</v>
      </c>
      <c r="C42" s="654"/>
      <c r="D42" s="654"/>
      <c r="E42" s="655"/>
      <c r="F42" s="656"/>
      <c r="G42" s="654" t="s">
        <v>240</v>
      </c>
      <c r="H42" s="654"/>
      <c r="I42" s="654"/>
      <c r="J42" s="655"/>
      <c r="K42" s="656"/>
      <c r="L42" s="155"/>
      <c r="M42" s="155"/>
      <c r="N42" s="155"/>
      <c r="O42" s="156"/>
      <c r="P42" s="155"/>
      <c r="Q42" s="156"/>
    </row>
    <row r="43" spans="1:17" ht="14.45" customHeight="1" thickBot="1" x14ac:dyDescent="0.25">
      <c r="A43" s="652"/>
      <c r="B43" s="406">
        <v>2019</v>
      </c>
      <c r="C43" s="407">
        <v>2020</v>
      </c>
      <c r="D43" s="407">
        <v>2021</v>
      </c>
      <c r="E43" s="509" t="s">
        <v>324</v>
      </c>
      <c r="F43" s="408" t="s">
        <v>2</v>
      </c>
      <c r="G43" s="407">
        <v>2019</v>
      </c>
      <c r="H43" s="407">
        <v>2020</v>
      </c>
      <c r="I43" s="407">
        <v>2021</v>
      </c>
      <c r="J43" s="407" t="s">
        <v>324</v>
      </c>
      <c r="K43" s="408" t="s">
        <v>2</v>
      </c>
      <c r="L43" s="155"/>
      <c r="M43" s="155"/>
      <c r="N43" s="414" t="s">
        <v>71</v>
      </c>
      <c r="O43" s="416" t="s">
        <v>72</v>
      </c>
      <c r="P43" s="414" t="s">
        <v>325</v>
      </c>
      <c r="Q43" s="416" t="s">
        <v>326</v>
      </c>
    </row>
    <row r="44" spans="1:17" ht="14.45" hidden="1" customHeight="1" outlineLevel="1" x14ac:dyDescent="0.2">
      <c r="A44" s="439" t="s">
        <v>167</v>
      </c>
      <c r="B44" s="119">
        <v>452.79500000000002</v>
      </c>
      <c r="C44" s="114">
        <v>560.23800000000006</v>
      </c>
      <c r="D44" s="114">
        <v>604.44799999999998</v>
      </c>
      <c r="E44" s="423">
        <f>IF(OR(D44=0,B44=0),"",D44/B44)</f>
        <v>1.3349264015724553</v>
      </c>
      <c r="F44" s="129">
        <f>IF(OR(D44=0,C44=0),"",D44/C44)</f>
        <v>1.0789128905929264</v>
      </c>
      <c r="G44" s="130">
        <v>483</v>
      </c>
      <c r="H44" s="114">
        <v>537</v>
      </c>
      <c r="I44" s="114">
        <v>535</v>
      </c>
      <c r="J44" s="423">
        <f>IF(OR(I44=0,G44=0),"",I44/G44)</f>
        <v>1.1076604554865424</v>
      </c>
      <c r="K44" s="131">
        <f>IF(OR(I44=0,H44=0),"",I44/H44)</f>
        <v>0.9962756052141527</v>
      </c>
      <c r="L44" s="155"/>
      <c r="M44" s="155"/>
      <c r="N44" s="145">
        <f t="shared" ref="N44:N52" si="24">D44-C44</f>
        <v>44.209999999999923</v>
      </c>
      <c r="O44" s="146">
        <f t="shared" ref="O44:O52" si="25">I44-H44</f>
        <v>-2</v>
      </c>
      <c r="P44" s="145">
        <f t="shared" ref="P44:P52" si="26">D44-B44</f>
        <v>151.65299999999996</v>
      </c>
      <c r="Q44" s="146">
        <f t="shared" ref="Q44:Q52" si="27">I44-G44</f>
        <v>52</v>
      </c>
    </row>
    <row r="45" spans="1:17" ht="14.45" hidden="1" customHeight="1" outlineLevel="1" x14ac:dyDescent="0.2">
      <c r="A45" s="440" t="s">
        <v>168</v>
      </c>
      <c r="B45" s="120">
        <v>140.28800000000001</v>
      </c>
      <c r="C45" s="113">
        <v>126.40900000000001</v>
      </c>
      <c r="D45" s="113">
        <v>173.86600000000001</v>
      </c>
      <c r="E45" s="424">
        <f t="shared" ref="E45:E51" si="28">IF(OR(D45=0,B45=0),"",D45/B45)</f>
        <v>1.2393504790145986</v>
      </c>
      <c r="F45" s="132">
        <f t="shared" ref="F45:F51" si="29">IF(OR(D45=0,C45=0),"",D45/C45)</f>
        <v>1.3754242182123109</v>
      </c>
      <c r="G45" s="133">
        <v>212</v>
      </c>
      <c r="H45" s="113">
        <v>230</v>
      </c>
      <c r="I45" s="113">
        <v>200</v>
      </c>
      <c r="J45" s="424">
        <f t="shared" ref="J45:J51" si="30">IF(OR(I45=0,G45=0),"",I45/G45)</f>
        <v>0.94339622641509435</v>
      </c>
      <c r="K45" s="134">
        <f t="shared" ref="K45:K51" si="31">IF(OR(I45=0,H45=0),"",I45/H45)</f>
        <v>0.86956521739130432</v>
      </c>
      <c r="L45" s="155"/>
      <c r="M45" s="155"/>
      <c r="N45" s="147">
        <f t="shared" si="24"/>
        <v>47.457000000000008</v>
      </c>
      <c r="O45" s="148">
        <f t="shared" si="25"/>
        <v>-30</v>
      </c>
      <c r="P45" s="147">
        <f t="shared" si="26"/>
        <v>33.578000000000003</v>
      </c>
      <c r="Q45" s="148">
        <f t="shared" si="27"/>
        <v>-12</v>
      </c>
    </row>
    <row r="46" spans="1:17" ht="14.45" hidden="1" customHeight="1" outlineLevel="1" x14ac:dyDescent="0.2">
      <c r="A46" s="440" t="s">
        <v>169</v>
      </c>
      <c r="B46" s="120">
        <v>722.18799999999999</v>
      </c>
      <c r="C46" s="113">
        <v>603.45399999999995</v>
      </c>
      <c r="D46" s="113">
        <v>735.23299999999995</v>
      </c>
      <c r="E46" s="424">
        <f t="shared" si="28"/>
        <v>1.0180631636083679</v>
      </c>
      <c r="F46" s="132">
        <f t="shared" si="29"/>
        <v>1.2183745571327724</v>
      </c>
      <c r="G46" s="133">
        <v>751</v>
      </c>
      <c r="H46" s="113">
        <v>730</v>
      </c>
      <c r="I46" s="113">
        <v>712</v>
      </c>
      <c r="J46" s="424">
        <f t="shared" si="30"/>
        <v>0.94806924101198398</v>
      </c>
      <c r="K46" s="134">
        <f t="shared" si="31"/>
        <v>0.97534246575342465</v>
      </c>
      <c r="L46" s="155"/>
      <c r="M46" s="155"/>
      <c r="N46" s="147">
        <f t="shared" si="24"/>
        <v>131.779</v>
      </c>
      <c r="O46" s="148">
        <f t="shared" si="25"/>
        <v>-18</v>
      </c>
      <c r="P46" s="147">
        <f t="shared" si="26"/>
        <v>13.044999999999959</v>
      </c>
      <c r="Q46" s="148">
        <f t="shared" si="27"/>
        <v>-39</v>
      </c>
    </row>
    <row r="47" spans="1:17" ht="14.45" hidden="1" customHeight="1" outlineLevel="1" x14ac:dyDescent="0.2">
      <c r="A47" s="440" t="s">
        <v>170</v>
      </c>
      <c r="B47" s="120">
        <v>35.588999999999999</v>
      </c>
      <c r="C47" s="113">
        <v>28.922999999999998</v>
      </c>
      <c r="D47" s="113">
        <v>43.418999999999997</v>
      </c>
      <c r="E47" s="424">
        <f t="shared" si="28"/>
        <v>1.2200118013993086</v>
      </c>
      <c r="F47" s="132">
        <f t="shared" si="29"/>
        <v>1.501192822321336</v>
      </c>
      <c r="G47" s="133">
        <v>77</v>
      </c>
      <c r="H47" s="113">
        <v>50</v>
      </c>
      <c r="I47" s="113">
        <v>60</v>
      </c>
      <c r="J47" s="424">
        <f t="shared" si="30"/>
        <v>0.77922077922077926</v>
      </c>
      <c r="K47" s="134">
        <f t="shared" si="31"/>
        <v>1.2</v>
      </c>
      <c r="L47" s="155"/>
      <c r="M47" s="155"/>
      <c r="N47" s="147">
        <f t="shared" si="24"/>
        <v>14.495999999999999</v>
      </c>
      <c r="O47" s="148">
        <f t="shared" si="25"/>
        <v>10</v>
      </c>
      <c r="P47" s="147">
        <f t="shared" si="26"/>
        <v>7.8299999999999983</v>
      </c>
      <c r="Q47" s="148">
        <f t="shared" si="27"/>
        <v>-17</v>
      </c>
    </row>
    <row r="48" spans="1:17" ht="14.45" hidden="1" customHeight="1" outlineLevel="1" x14ac:dyDescent="0.2">
      <c r="A48" s="440" t="s">
        <v>171</v>
      </c>
      <c r="B48" s="120">
        <v>4.1550000000000002</v>
      </c>
      <c r="C48" s="113">
        <v>0</v>
      </c>
      <c r="D48" s="113">
        <v>0.29099999999999998</v>
      </c>
      <c r="E48" s="424">
        <f t="shared" si="28"/>
        <v>7.0036101083032487E-2</v>
      </c>
      <c r="F48" s="132" t="str">
        <f t="shared" si="29"/>
        <v/>
      </c>
      <c r="G48" s="133">
        <v>2</v>
      </c>
      <c r="H48" s="113">
        <v>0</v>
      </c>
      <c r="I48" s="113">
        <v>1</v>
      </c>
      <c r="J48" s="424">
        <f t="shared" si="30"/>
        <v>0.5</v>
      </c>
      <c r="K48" s="134" t="str">
        <f t="shared" si="31"/>
        <v/>
      </c>
      <c r="L48" s="155"/>
      <c r="M48" s="155"/>
      <c r="N48" s="147">
        <f t="shared" si="24"/>
        <v>0.29099999999999998</v>
      </c>
      <c r="O48" s="148">
        <f t="shared" si="25"/>
        <v>1</v>
      </c>
      <c r="P48" s="147">
        <f t="shared" si="26"/>
        <v>-3.8640000000000003</v>
      </c>
      <c r="Q48" s="148">
        <f t="shared" si="27"/>
        <v>-1</v>
      </c>
    </row>
    <row r="49" spans="1:17" ht="14.45" hidden="1" customHeight="1" outlineLevel="1" x14ac:dyDescent="0.2">
      <c r="A49" s="440" t="s">
        <v>172</v>
      </c>
      <c r="B49" s="120">
        <v>492.57400000000001</v>
      </c>
      <c r="C49" s="113">
        <v>206.72399999999999</v>
      </c>
      <c r="D49" s="113">
        <v>188.886</v>
      </c>
      <c r="E49" s="424">
        <f t="shared" si="28"/>
        <v>0.38346725568137985</v>
      </c>
      <c r="F49" s="132">
        <f t="shared" si="29"/>
        <v>0.91371103500319273</v>
      </c>
      <c r="G49" s="133">
        <v>270</v>
      </c>
      <c r="H49" s="113">
        <v>237</v>
      </c>
      <c r="I49" s="113">
        <v>275</v>
      </c>
      <c r="J49" s="424">
        <f t="shared" si="30"/>
        <v>1.0185185185185186</v>
      </c>
      <c r="K49" s="134">
        <f t="shared" si="31"/>
        <v>1.1603375527426161</v>
      </c>
      <c r="L49" s="155"/>
      <c r="M49" s="155"/>
      <c r="N49" s="147">
        <f t="shared" si="24"/>
        <v>-17.837999999999994</v>
      </c>
      <c r="O49" s="148">
        <f t="shared" si="25"/>
        <v>38</v>
      </c>
      <c r="P49" s="147">
        <f t="shared" si="26"/>
        <v>-303.68799999999999</v>
      </c>
      <c r="Q49" s="148">
        <f t="shared" si="27"/>
        <v>5</v>
      </c>
    </row>
    <row r="50" spans="1:17" ht="14.45" hidden="1" customHeight="1" outlineLevel="1" x14ac:dyDescent="0.2">
      <c r="A50" s="440" t="s">
        <v>173</v>
      </c>
      <c r="B50" s="120">
        <v>18.763000000000002</v>
      </c>
      <c r="C50" s="113">
        <v>212.25399999999999</v>
      </c>
      <c r="D50" s="113">
        <v>59.600999999999999</v>
      </c>
      <c r="E50" s="424">
        <f t="shared" si="28"/>
        <v>3.1765176144539784</v>
      </c>
      <c r="F50" s="132">
        <f t="shared" si="29"/>
        <v>0.28080036183063689</v>
      </c>
      <c r="G50" s="133">
        <v>35</v>
      </c>
      <c r="H50" s="113">
        <v>54</v>
      </c>
      <c r="I50" s="113">
        <v>57</v>
      </c>
      <c r="J50" s="424">
        <f t="shared" si="30"/>
        <v>1.6285714285714286</v>
      </c>
      <c r="K50" s="134">
        <f t="shared" si="31"/>
        <v>1.0555555555555556</v>
      </c>
      <c r="L50" s="155"/>
      <c r="M50" s="155"/>
      <c r="N50" s="147">
        <f t="shared" si="24"/>
        <v>-152.65299999999999</v>
      </c>
      <c r="O50" s="148">
        <f t="shared" si="25"/>
        <v>3</v>
      </c>
      <c r="P50" s="147">
        <f t="shared" si="26"/>
        <v>40.837999999999994</v>
      </c>
      <c r="Q50" s="148">
        <f t="shared" si="27"/>
        <v>22</v>
      </c>
    </row>
    <row r="51" spans="1:17" ht="14.45" hidden="1" customHeight="1" outlineLevel="1" thickBot="1" x14ac:dyDescent="0.25">
      <c r="A51" s="441" t="s">
        <v>208</v>
      </c>
      <c r="B51" s="238">
        <v>0</v>
      </c>
      <c r="C51" s="239">
        <v>0.66700000000000004</v>
      </c>
      <c r="D51" s="239">
        <v>15.234</v>
      </c>
      <c r="E51" s="425" t="str">
        <f t="shared" si="28"/>
        <v/>
      </c>
      <c r="F51" s="240">
        <f t="shared" si="29"/>
        <v>22.83958020989505</v>
      </c>
      <c r="G51" s="241">
        <v>0</v>
      </c>
      <c r="H51" s="239">
        <v>2</v>
      </c>
      <c r="I51" s="239">
        <v>1</v>
      </c>
      <c r="J51" s="425" t="str">
        <f t="shared" si="30"/>
        <v/>
      </c>
      <c r="K51" s="242">
        <f t="shared" si="31"/>
        <v>0.5</v>
      </c>
      <c r="L51" s="155"/>
      <c r="M51" s="155"/>
      <c r="N51" s="245">
        <f t="shared" si="24"/>
        <v>14.567</v>
      </c>
      <c r="O51" s="246">
        <f t="shared" si="25"/>
        <v>-1</v>
      </c>
      <c r="P51" s="245">
        <f t="shared" si="26"/>
        <v>15.234</v>
      </c>
      <c r="Q51" s="246">
        <f t="shared" si="27"/>
        <v>1</v>
      </c>
    </row>
    <row r="52" spans="1:17" ht="14.45" customHeight="1" collapsed="1" thickBot="1" x14ac:dyDescent="0.25">
      <c r="A52" s="442" t="s">
        <v>3</v>
      </c>
      <c r="B52" s="409">
        <f>SUM(B44:B51)</f>
        <v>1866.3520000000001</v>
      </c>
      <c r="C52" s="410">
        <f>SUM(C44:C51)</f>
        <v>1738.6689999999999</v>
      </c>
      <c r="D52" s="410">
        <f>SUM(D44:D51)</f>
        <v>1820.9780000000001</v>
      </c>
      <c r="E52" s="422">
        <f>IF(OR(D52=0,B52=0),0,D52/B52)</f>
        <v>0.97568840175915372</v>
      </c>
      <c r="F52" s="411">
        <f>IF(OR(D52=0,C52=0),0,D52/C52)</f>
        <v>1.0473402355479968</v>
      </c>
      <c r="G52" s="412">
        <f>SUM(G44:G51)</f>
        <v>1830</v>
      </c>
      <c r="H52" s="410">
        <f>SUM(H44:H51)</f>
        <v>1840</v>
      </c>
      <c r="I52" s="410">
        <f>SUM(I44:I51)</f>
        <v>1841</v>
      </c>
      <c r="J52" s="422">
        <f>IF(OR(I52=0,G52=0),0,I52/G52)</f>
        <v>1.0060109289617487</v>
      </c>
      <c r="K52" s="413">
        <f>IF(OR(I52=0,H52=0),0,I52/H52)</f>
        <v>1.0005434782608695</v>
      </c>
      <c r="L52" s="155"/>
      <c r="M52" s="155"/>
      <c r="N52" s="414">
        <f t="shared" si="24"/>
        <v>82.309000000000196</v>
      </c>
      <c r="O52" s="415">
        <f t="shared" si="25"/>
        <v>1</v>
      </c>
      <c r="P52" s="414">
        <f t="shared" si="26"/>
        <v>-45.374000000000024</v>
      </c>
      <c r="Q52" s="415">
        <f t="shared" si="27"/>
        <v>11</v>
      </c>
    </row>
    <row r="53" spans="1:17" ht="14.45" customHeight="1" x14ac:dyDescent="0.2">
      <c r="A53" s="357"/>
      <c r="B53" s="357"/>
      <c r="C53" s="357"/>
      <c r="D53" s="357"/>
      <c r="E53" s="357"/>
      <c r="F53" s="358"/>
      <c r="G53" s="357"/>
      <c r="H53" s="357"/>
      <c r="I53" s="357"/>
      <c r="J53" s="357"/>
      <c r="K53" s="359"/>
      <c r="L53" s="357"/>
      <c r="M53" s="357"/>
      <c r="N53" s="357"/>
      <c r="O53" s="357"/>
    </row>
    <row r="54" spans="1:17" ht="14.45" customHeight="1" x14ac:dyDescent="0.2">
      <c r="A54" s="255" t="s">
        <v>256</v>
      </c>
      <c r="B54" s="357"/>
      <c r="C54" s="357"/>
      <c r="D54" s="357"/>
      <c r="E54" s="357"/>
      <c r="F54" s="358"/>
      <c r="G54" s="357"/>
      <c r="H54" s="357"/>
      <c r="I54" s="357"/>
      <c r="J54" s="357"/>
      <c r="K54" s="359"/>
      <c r="L54" s="357"/>
      <c r="M54" s="357"/>
      <c r="N54" s="357"/>
      <c r="O54" s="357"/>
    </row>
    <row r="55" spans="1:17" ht="14.45" customHeight="1" x14ac:dyDescent="0.2">
      <c r="A55" s="384" t="s">
        <v>296</v>
      </c>
    </row>
    <row r="56" spans="1:17" ht="14.45" customHeight="1" x14ac:dyDescent="0.2">
      <c r="A56" s="385" t="s">
        <v>297</v>
      </c>
    </row>
    <row r="57" spans="1:17" ht="14.45" customHeight="1" x14ac:dyDescent="0.2">
      <c r="A57" s="384" t="s">
        <v>298</v>
      </c>
    </row>
    <row r="58" spans="1:17" ht="14.45" customHeight="1" x14ac:dyDescent="0.2">
      <c r="A58" s="385" t="s">
        <v>299</v>
      </c>
    </row>
    <row r="59" spans="1:17" ht="14.45" customHeight="1" x14ac:dyDescent="0.2">
      <c r="A59" s="385" t="s">
        <v>262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 xr:uid="{FA0A1644-C1F7-4B13-B312-90B88A9F1238}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ColWidth="8.85546875" defaultRowHeight="14.45" customHeight="1" x14ac:dyDescent="0.2"/>
  <cols>
    <col min="1" max="1" width="5.42578125" style="81" bestFit="1" customWidth="1"/>
    <col min="2" max="3" width="7.7109375" style="202" customWidth="1"/>
    <col min="4" max="5" width="7.7109375" style="81" customWidth="1"/>
    <col min="6" max="6" width="14.85546875" style="81" bestFit="1" customWidth="1"/>
    <col min="7" max="7" width="2" style="81" bestFit="1" customWidth="1"/>
    <col min="8" max="8" width="5.28515625" style="81" bestFit="1" customWidth="1"/>
    <col min="9" max="9" width="7.7109375" style="81" bestFit="1" customWidth="1"/>
    <col min="10" max="10" width="6.85546875" style="81" bestFit="1" customWidth="1"/>
    <col min="11" max="11" width="17.28515625" style="81" bestFit="1" customWidth="1"/>
    <col min="12" max="13" width="19.7109375" style="81" bestFit="1" customWidth="1"/>
    <col min="14" max="16384" width="8.85546875" style="81"/>
  </cols>
  <sheetData>
    <row r="1" spans="1:13" ht="18.600000000000001" customHeight="1" thickBot="1" x14ac:dyDescent="0.35">
      <c r="A1" s="547" t="s">
        <v>114</v>
      </c>
      <c r="B1" s="625"/>
      <c r="C1" s="625"/>
      <c r="D1" s="625"/>
      <c r="E1" s="625"/>
      <c r="F1" s="625"/>
      <c r="G1" s="625"/>
      <c r="H1" s="625"/>
      <c r="I1" s="625"/>
      <c r="J1" s="625"/>
      <c r="K1" s="625"/>
      <c r="L1" s="625"/>
      <c r="M1" s="625"/>
    </row>
    <row r="2" spans="1:13" ht="14.45" customHeight="1" x14ac:dyDescent="0.2">
      <c r="A2" s="370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5" customHeight="1" x14ac:dyDescent="0.2">
      <c r="A3" s="80"/>
      <c r="B3" s="362"/>
      <c r="C3" s="362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5" customHeight="1" x14ac:dyDescent="0.2">
      <c r="A4" s="80"/>
      <c r="B4" s="362"/>
      <c r="C4" s="362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5" customHeight="1" x14ac:dyDescent="0.2">
      <c r="A5" s="80"/>
      <c r="B5" s="362"/>
      <c r="C5" s="362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5" customHeight="1" x14ac:dyDescent="0.2">
      <c r="A6" s="80"/>
      <c r="B6" s="362"/>
      <c r="C6" s="362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5" customHeight="1" x14ac:dyDescent="0.2">
      <c r="A7" s="80"/>
      <c r="B7" s="362"/>
      <c r="C7" s="362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5" customHeight="1" x14ac:dyDescent="0.2">
      <c r="A8" s="80"/>
      <c r="B8" s="362"/>
      <c r="C8" s="362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5" customHeight="1" x14ac:dyDescent="0.2">
      <c r="A9" s="80"/>
      <c r="B9" s="362"/>
      <c r="C9" s="362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5" customHeight="1" x14ac:dyDescent="0.2">
      <c r="A10" s="80"/>
      <c r="B10" s="362"/>
      <c r="C10" s="362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5" customHeight="1" x14ac:dyDescent="0.2">
      <c r="A11" s="80"/>
      <c r="B11" s="362"/>
      <c r="C11" s="362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5" customHeight="1" x14ac:dyDescent="0.2">
      <c r="A12" s="80"/>
      <c r="B12" s="362"/>
      <c r="C12" s="362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5" customHeight="1" x14ac:dyDescent="0.2">
      <c r="A13" s="80"/>
      <c r="B13" s="362"/>
      <c r="C13" s="362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5" customHeight="1" x14ac:dyDescent="0.2">
      <c r="A14" s="80"/>
      <c r="B14" s="362"/>
      <c r="C14" s="362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5" customHeight="1" x14ac:dyDescent="0.2">
      <c r="A15" s="80"/>
      <c r="B15" s="362"/>
      <c r="C15" s="362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5" customHeight="1" x14ac:dyDescent="0.2">
      <c r="A16" s="80"/>
      <c r="B16" s="362"/>
      <c r="C16" s="362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5" customHeight="1" x14ac:dyDescent="0.2">
      <c r="A17" s="80"/>
      <c r="B17" s="362"/>
      <c r="C17" s="362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5" customHeight="1" x14ac:dyDescent="0.2">
      <c r="A18" s="80"/>
      <c r="B18" s="362"/>
      <c r="C18" s="362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5" customHeight="1" x14ac:dyDescent="0.2">
      <c r="A19" s="80"/>
      <c r="B19" s="362"/>
      <c r="C19" s="362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5" customHeight="1" x14ac:dyDescent="0.2">
      <c r="A20" s="80"/>
      <c r="B20" s="362"/>
      <c r="C20" s="362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5" customHeight="1" x14ac:dyDescent="0.2">
      <c r="A21" s="80"/>
      <c r="B21" s="362"/>
      <c r="C21" s="362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5" customHeight="1" x14ac:dyDescent="0.2">
      <c r="A22" s="80"/>
      <c r="B22" s="362"/>
      <c r="C22" s="362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5" customHeight="1" x14ac:dyDescent="0.2">
      <c r="A23" s="80"/>
      <c r="B23" s="362"/>
      <c r="C23" s="362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5" customHeight="1" x14ac:dyDescent="0.2">
      <c r="A24" s="80"/>
      <c r="B24" s="362"/>
      <c r="C24" s="362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5" customHeight="1" x14ac:dyDescent="0.2">
      <c r="A25" s="80"/>
      <c r="B25" s="362"/>
      <c r="C25" s="362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5" customHeight="1" x14ac:dyDescent="0.2">
      <c r="A26" s="80"/>
      <c r="B26" s="362"/>
      <c r="C26" s="362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5" customHeight="1" x14ac:dyDescent="0.2">
      <c r="A27" s="80"/>
      <c r="B27" s="362"/>
      <c r="C27" s="362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5" customHeight="1" x14ac:dyDescent="0.2">
      <c r="A28" s="80"/>
      <c r="B28" s="362"/>
      <c r="C28" s="362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5" customHeight="1" x14ac:dyDescent="0.2">
      <c r="A29" s="80"/>
      <c r="B29" s="362"/>
      <c r="C29" s="362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5" customHeight="1" thickBot="1" x14ac:dyDescent="0.25">
      <c r="A30" s="80"/>
      <c r="B30" s="362"/>
      <c r="C30" s="362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5" customHeight="1" x14ac:dyDescent="0.2">
      <c r="A31" s="175"/>
      <c r="B31" s="678" t="s">
        <v>82</v>
      </c>
      <c r="C31" s="679"/>
      <c r="D31" s="679"/>
      <c r="E31" s="680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5" customHeight="1" thickBot="1" x14ac:dyDescent="0.2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3"/>
      <c r="H32" s="363" t="s">
        <v>115</v>
      </c>
      <c r="I32" s="80"/>
      <c r="J32" s="80"/>
      <c r="K32" s="80"/>
      <c r="L32" s="80"/>
      <c r="M32" s="80"/>
    </row>
    <row r="33" spans="1:13" ht="14.45" customHeight="1" x14ac:dyDescent="0.2">
      <c r="A33" s="172" t="s">
        <v>102</v>
      </c>
      <c r="B33" s="199">
        <v>1226</v>
      </c>
      <c r="C33" s="199">
        <v>1121</v>
      </c>
      <c r="D33" s="84">
        <f>IF(C33="","",C33-B33)</f>
        <v>-105</v>
      </c>
      <c r="E33" s="85">
        <f>IF(C33="","",C33/B33)</f>
        <v>0.91435562805872761</v>
      </c>
      <c r="F33" s="86">
        <v>145</v>
      </c>
      <c r="G33" s="363">
        <v>0</v>
      </c>
      <c r="H33" s="364">
        <v>1</v>
      </c>
      <c r="I33" s="80"/>
      <c r="J33" s="80"/>
      <c r="K33" s="80"/>
      <c r="L33" s="80"/>
      <c r="M33" s="80"/>
    </row>
    <row r="34" spans="1:13" ht="14.45" customHeight="1" x14ac:dyDescent="0.2">
      <c r="A34" s="173" t="s">
        <v>103</v>
      </c>
      <c r="B34" s="200">
        <v>2518</v>
      </c>
      <c r="C34" s="200">
        <v>2157</v>
      </c>
      <c r="D34" s="87">
        <f t="shared" ref="D34:D45" si="0">IF(C34="","",C34-B34)</f>
        <v>-361</v>
      </c>
      <c r="E34" s="88">
        <f t="shared" ref="E34:E45" si="1">IF(C34="","",C34/B34)</f>
        <v>0.85663224781572678</v>
      </c>
      <c r="F34" s="89">
        <v>206</v>
      </c>
      <c r="G34" s="363">
        <v>1</v>
      </c>
      <c r="H34" s="364">
        <v>1</v>
      </c>
      <c r="I34" s="80"/>
      <c r="J34" s="80"/>
      <c r="K34" s="80"/>
      <c r="L34" s="80"/>
      <c r="M34" s="80"/>
    </row>
    <row r="35" spans="1:13" ht="14.45" customHeight="1" x14ac:dyDescent="0.2">
      <c r="A35" s="173" t="s">
        <v>104</v>
      </c>
      <c r="B35" s="200">
        <v>4160</v>
      </c>
      <c r="C35" s="200">
        <v>3423</v>
      </c>
      <c r="D35" s="87">
        <f t="shared" si="0"/>
        <v>-737</v>
      </c>
      <c r="E35" s="88">
        <f t="shared" si="1"/>
        <v>0.82283653846153848</v>
      </c>
      <c r="F35" s="89">
        <v>297</v>
      </c>
      <c r="G35" s="365"/>
      <c r="H35" s="365"/>
      <c r="I35" s="80"/>
      <c r="J35" s="80"/>
      <c r="K35" s="80"/>
      <c r="L35" s="80"/>
      <c r="M35" s="80"/>
    </row>
    <row r="36" spans="1:13" ht="14.45" customHeight="1" x14ac:dyDescent="0.2">
      <c r="A36" s="173" t="s">
        <v>105</v>
      </c>
      <c r="B36" s="200">
        <v>5294</v>
      </c>
      <c r="C36" s="200">
        <v>4432</v>
      </c>
      <c r="D36" s="87">
        <f t="shared" si="0"/>
        <v>-862</v>
      </c>
      <c r="E36" s="88">
        <f t="shared" si="1"/>
        <v>0.83717415942576501</v>
      </c>
      <c r="F36" s="89">
        <v>411</v>
      </c>
      <c r="G36" s="365"/>
      <c r="H36" s="365"/>
      <c r="I36" s="80"/>
      <c r="J36" s="80"/>
      <c r="K36" s="80"/>
      <c r="L36" s="80"/>
      <c r="M36" s="80"/>
    </row>
    <row r="37" spans="1:13" ht="14.45" customHeight="1" x14ac:dyDescent="0.2">
      <c r="A37" s="173" t="s">
        <v>106</v>
      </c>
      <c r="B37" s="200">
        <v>6665</v>
      </c>
      <c r="C37" s="200">
        <v>5577</v>
      </c>
      <c r="D37" s="87">
        <f t="shared" si="0"/>
        <v>-1088</v>
      </c>
      <c r="E37" s="88">
        <f t="shared" si="1"/>
        <v>0.83675918979744934</v>
      </c>
      <c r="F37" s="89">
        <v>465</v>
      </c>
      <c r="G37" s="365"/>
      <c r="H37" s="365"/>
      <c r="I37" s="80"/>
      <c r="J37" s="80"/>
      <c r="K37" s="80"/>
      <c r="L37" s="80"/>
      <c r="M37" s="80"/>
    </row>
    <row r="38" spans="1:13" ht="14.45" customHeight="1" x14ac:dyDescent="0.2">
      <c r="A38" s="173" t="s">
        <v>107</v>
      </c>
      <c r="B38" s="200">
        <v>8126</v>
      </c>
      <c r="C38" s="200">
        <v>6728</v>
      </c>
      <c r="D38" s="87">
        <f t="shared" si="0"/>
        <v>-1398</v>
      </c>
      <c r="E38" s="88">
        <f t="shared" si="1"/>
        <v>0.82795963573714004</v>
      </c>
      <c r="F38" s="89">
        <v>539</v>
      </c>
      <c r="G38" s="365"/>
      <c r="H38" s="365"/>
      <c r="I38" s="80"/>
      <c r="J38" s="80"/>
      <c r="K38" s="80"/>
      <c r="L38" s="80"/>
      <c r="M38" s="80"/>
    </row>
    <row r="39" spans="1:13" ht="14.45" customHeight="1" x14ac:dyDescent="0.2">
      <c r="A39" s="173" t="s">
        <v>108</v>
      </c>
      <c r="B39" s="200">
        <v>9984</v>
      </c>
      <c r="C39" s="200">
        <v>8368</v>
      </c>
      <c r="D39" s="87">
        <f t="shared" si="0"/>
        <v>-1616</v>
      </c>
      <c r="E39" s="88">
        <f t="shared" si="1"/>
        <v>0.83814102564102566</v>
      </c>
      <c r="F39" s="89">
        <v>689</v>
      </c>
      <c r="G39" s="365"/>
      <c r="H39" s="365"/>
      <c r="I39" s="80"/>
      <c r="J39" s="80"/>
      <c r="K39" s="80"/>
      <c r="L39" s="80"/>
      <c r="M39" s="80"/>
    </row>
    <row r="40" spans="1:13" ht="14.45" customHeight="1" x14ac:dyDescent="0.2">
      <c r="A40" s="173" t="s">
        <v>109</v>
      </c>
      <c r="B40" s="200">
        <v>11461</v>
      </c>
      <c r="C40" s="200">
        <v>9562</v>
      </c>
      <c r="D40" s="87">
        <f t="shared" si="0"/>
        <v>-1899</v>
      </c>
      <c r="E40" s="88">
        <f t="shared" si="1"/>
        <v>0.83430765203734403</v>
      </c>
      <c r="F40" s="89">
        <v>725</v>
      </c>
      <c r="G40" s="365"/>
      <c r="H40" s="365"/>
      <c r="I40" s="80"/>
      <c r="J40" s="80"/>
      <c r="K40" s="80"/>
      <c r="L40" s="80"/>
      <c r="M40" s="80"/>
    </row>
    <row r="41" spans="1:13" ht="14.45" customHeight="1" x14ac:dyDescent="0.2">
      <c r="A41" s="173" t="s">
        <v>110</v>
      </c>
      <c r="B41" s="200">
        <v>12811</v>
      </c>
      <c r="C41" s="200">
        <v>10543</v>
      </c>
      <c r="D41" s="87">
        <f t="shared" si="0"/>
        <v>-2268</v>
      </c>
      <c r="E41" s="88">
        <f t="shared" si="1"/>
        <v>0.82296463976270395</v>
      </c>
      <c r="F41" s="89">
        <v>776</v>
      </c>
      <c r="G41" s="365"/>
      <c r="H41" s="365"/>
      <c r="I41" s="80"/>
      <c r="J41" s="80"/>
      <c r="K41" s="80"/>
      <c r="L41" s="80"/>
      <c r="M41" s="80"/>
    </row>
    <row r="42" spans="1:13" ht="14.45" customHeight="1" x14ac:dyDescent="0.2">
      <c r="A42" s="173" t="s">
        <v>111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5"/>
      <c r="H42" s="365"/>
      <c r="I42" s="80"/>
      <c r="J42" s="80"/>
      <c r="K42" s="80"/>
      <c r="L42" s="80"/>
      <c r="M42" s="80"/>
    </row>
    <row r="43" spans="1:13" ht="14.45" customHeight="1" x14ac:dyDescent="0.2">
      <c r="A43" s="173" t="s">
        <v>112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5"/>
      <c r="H43" s="365"/>
      <c r="I43" s="80"/>
      <c r="J43" s="80"/>
      <c r="K43" s="80"/>
      <c r="L43" s="80"/>
      <c r="M43" s="80"/>
    </row>
    <row r="44" spans="1:13" ht="14.45" customHeight="1" x14ac:dyDescent="0.2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5"/>
      <c r="H44" s="365"/>
      <c r="I44" s="80"/>
      <c r="J44" s="80"/>
      <c r="K44" s="80"/>
      <c r="L44" s="80"/>
      <c r="M44" s="80"/>
    </row>
    <row r="45" spans="1:13" ht="14.45" customHeight="1" thickBot="1" x14ac:dyDescent="0.2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5"/>
      <c r="H45" s="365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 xr:uid="{76FF3772-9D66-41CB-B6DA-A253AF52A09E}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List24">
    <tabColor theme="0" tint="-0.249977111117893"/>
    <pageSetUpPr fitToPage="1"/>
  </sheetPr>
  <dimension ref="A1:Y52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ColWidth="8.85546875" defaultRowHeight="14.45" customHeight="1" outlineLevelCol="1" x14ac:dyDescent="0.2"/>
  <cols>
    <col min="1" max="1" width="6.140625" style="96" customWidth="1"/>
    <col min="2" max="2" width="6.5703125" style="213" hidden="1" customWidth="1" outlineLevel="1"/>
    <col min="3" max="3" width="5.85546875" style="213" hidden="1" customWidth="1" outlineLevel="1"/>
    <col min="4" max="4" width="7.7109375" style="213" hidden="1" customWidth="1" outlineLevel="1"/>
    <col min="5" max="5" width="6.5703125" style="99" customWidth="1" collapsed="1"/>
    <col min="6" max="6" width="5.85546875" style="99" customWidth="1"/>
    <col min="7" max="7" width="7.7109375" style="99" customWidth="1"/>
    <col min="8" max="8" width="6.5703125" style="99" customWidth="1"/>
    <col min="9" max="9" width="5.85546875" style="99" customWidth="1"/>
    <col min="10" max="10" width="7.7109375" style="99" customWidth="1"/>
    <col min="11" max="11" width="9.140625" style="99" customWidth="1"/>
    <col min="12" max="12" width="3.85546875" style="99" customWidth="1"/>
    <col min="13" max="13" width="4.28515625" style="99" customWidth="1"/>
    <col min="14" max="14" width="5.42578125" style="99" customWidth="1"/>
    <col min="15" max="15" width="4" style="99" customWidth="1"/>
    <col min="16" max="16" width="55.5703125" style="93" customWidth="1"/>
    <col min="17" max="17" width="7.7109375" style="97" hidden="1" customWidth="1" outlineLevel="1"/>
    <col min="18" max="18" width="5.85546875" style="97" hidden="1" customWidth="1" outlineLevel="1"/>
    <col min="19" max="19" width="7.7109375" style="97" customWidth="1" collapsed="1"/>
    <col min="20" max="20" width="6" style="97" customWidth="1"/>
    <col min="21" max="22" width="9.7109375" style="213" customWidth="1"/>
    <col min="23" max="23" width="7.7109375" style="213" customWidth="1"/>
    <col min="24" max="24" width="6.140625" style="100" customWidth="1"/>
    <col min="25" max="25" width="17.140625" style="98" bestFit="1" customWidth="1"/>
    <col min="26" max="16384" width="8.85546875" style="93"/>
  </cols>
  <sheetData>
    <row r="1" spans="1:25" s="311" customFormat="1" ht="18.600000000000001" customHeight="1" thickBot="1" x14ac:dyDescent="0.35">
      <c r="A1" s="586" t="s">
        <v>2734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  <c r="V1" s="517"/>
      <c r="W1" s="517"/>
      <c r="X1" s="517"/>
      <c r="Y1" s="517"/>
    </row>
    <row r="2" spans="1:25" ht="14.45" customHeight="1" thickBot="1" x14ac:dyDescent="0.25">
      <c r="A2" s="370" t="s">
        <v>328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6"/>
      <c r="Q2" s="366"/>
      <c r="R2" s="366"/>
      <c r="S2" s="366"/>
      <c r="T2" s="366"/>
      <c r="U2" s="367"/>
      <c r="V2" s="367"/>
      <c r="W2" s="367"/>
      <c r="X2" s="366"/>
      <c r="Y2" s="368"/>
    </row>
    <row r="3" spans="1:25" s="94" customFormat="1" ht="14.45" customHeight="1" x14ac:dyDescent="0.2">
      <c r="A3" s="689" t="s">
        <v>74</v>
      </c>
      <c r="B3" s="691">
        <v>2019</v>
      </c>
      <c r="C3" s="692"/>
      <c r="D3" s="693"/>
      <c r="E3" s="691">
        <v>2020</v>
      </c>
      <c r="F3" s="692"/>
      <c r="G3" s="693"/>
      <c r="H3" s="691">
        <v>2021</v>
      </c>
      <c r="I3" s="692"/>
      <c r="J3" s="693"/>
      <c r="K3" s="694" t="s">
        <v>75</v>
      </c>
      <c r="L3" s="683" t="s">
        <v>76</v>
      </c>
      <c r="M3" s="683" t="s">
        <v>77</v>
      </c>
      <c r="N3" s="683" t="s">
        <v>78</v>
      </c>
      <c r="O3" s="263" t="s">
        <v>79</v>
      </c>
      <c r="P3" s="685" t="s">
        <v>80</v>
      </c>
      <c r="Q3" s="687" t="s">
        <v>327</v>
      </c>
      <c r="R3" s="688"/>
      <c r="S3" s="687" t="s">
        <v>81</v>
      </c>
      <c r="T3" s="688"/>
      <c r="U3" s="681" t="s">
        <v>82</v>
      </c>
      <c r="V3" s="682"/>
      <c r="W3" s="682"/>
      <c r="X3" s="682"/>
      <c r="Y3" s="214" t="s">
        <v>82</v>
      </c>
    </row>
    <row r="4" spans="1:25" s="95" customFormat="1" ht="14.45" customHeight="1" thickBot="1" x14ac:dyDescent="0.3">
      <c r="A4" s="690"/>
      <c r="B4" s="447" t="s">
        <v>83</v>
      </c>
      <c r="C4" s="445" t="s">
        <v>71</v>
      </c>
      <c r="D4" s="448" t="s">
        <v>84</v>
      </c>
      <c r="E4" s="447" t="s">
        <v>83</v>
      </c>
      <c r="F4" s="445" t="s">
        <v>71</v>
      </c>
      <c r="G4" s="448" t="s">
        <v>84</v>
      </c>
      <c r="H4" s="447" t="s">
        <v>83</v>
      </c>
      <c r="I4" s="445" t="s">
        <v>71</v>
      </c>
      <c r="J4" s="448" t="s">
        <v>84</v>
      </c>
      <c r="K4" s="695"/>
      <c r="L4" s="684"/>
      <c r="M4" s="684"/>
      <c r="N4" s="684"/>
      <c r="O4" s="449"/>
      <c r="P4" s="686"/>
      <c r="Q4" s="450" t="s">
        <v>72</v>
      </c>
      <c r="R4" s="451" t="s">
        <v>71</v>
      </c>
      <c r="S4" s="450" t="s">
        <v>72</v>
      </c>
      <c r="T4" s="451" t="s">
        <v>71</v>
      </c>
      <c r="U4" s="452" t="s">
        <v>85</v>
      </c>
      <c r="V4" s="446" t="s">
        <v>86</v>
      </c>
      <c r="W4" s="446" t="s">
        <v>87</v>
      </c>
      <c r="X4" s="453" t="s">
        <v>2</v>
      </c>
      <c r="Y4" s="454" t="s">
        <v>88</v>
      </c>
    </row>
    <row r="5" spans="1:25" s="455" customFormat="1" ht="14.45" customHeight="1" x14ac:dyDescent="0.2">
      <c r="A5" s="921" t="s">
        <v>2649</v>
      </c>
      <c r="B5" s="922">
        <v>1</v>
      </c>
      <c r="C5" s="923">
        <v>16.55</v>
      </c>
      <c r="D5" s="924">
        <v>15</v>
      </c>
      <c r="E5" s="925">
        <v>1</v>
      </c>
      <c r="F5" s="926">
        <v>13.87</v>
      </c>
      <c r="G5" s="927">
        <v>63</v>
      </c>
      <c r="H5" s="928"/>
      <c r="I5" s="929"/>
      <c r="J5" s="930"/>
      <c r="K5" s="931">
        <v>13.87</v>
      </c>
      <c r="L5" s="928">
        <v>11</v>
      </c>
      <c r="M5" s="928">
        <v>72</v>
      </c>
      <c r="N5" s="932">
        <v>24</v>
      </c>
      <c r="O5" s="928" t="s">
        <v>2650</v>
      </c>
      <c r="P5" s="933" t="s">
        <v>2651</v>
      </c>
      <c r="Q5" s="934">
        <f>H5-B5</f>
        <v>-1</v>
      </c>
      <c r="R5" s="949">
        <f>I5-C5</f>
        <v>-16.55</v>
      </c>
      <c r="S5" s="934">
        <f>H5-E5</f>
        <v>-1</v>
      </c>
      <c r="T5" s="949">
        <f>I5-F5</f>
        <v>-13.87</v>
      </c>
      <c r="U5" s="959" t="s">
        <v>329</v>
      </c>
      <c r="V5" s="922" t="s">
        <v>329</v>
      </c>
      <c r="W5" s="922" t="s">
        <v>329</v>
      </c>
      <c r="X5" s="960" t="s">
        <v>329</v>
      </c>
      <c r="Y5" s="961"/>
    </row>
    <row r="6" spans="1:25" ht="14.45" customHeight="1" x14ac:dyDescent="0.2">
      <c r="A6" s="919" t="s">
        <v>2652</v>
      </c>
      <c r="B6" s="900">
        <v>1</v>
      </c>
      <c r="C6" s="901">
        <v>7.09</v>
      </c>
      <c r="D6" s="902">
        <v>10</v>
      </c>
      <c r="E6" s="883"/>
      <c r="F6" s="884"/>
      <c r="G6" s="885"/>
      <c r="H6" s="886"/>
      <c r="I6" s="887"/>
      <c r="J6" s="888"/>
      <c r="K6" s="889">
        <v>7.09</v>
      </c>
      <c r="L6" s="886">
        <v>5</v>
      </c>
      <c r="M6" s="886">
        <v>45</v>
      </c>
      <c r="N6" s="890">
        <v>15</v>
      </c>
      <c r="O6" s="886" t="s">
        <v>2650</v>
      </c>
      <c r="P6" s="903" t="s">
        <v>2653</v>
      </c>
      <c r="Q6" s="891">
        <f t="shared" ref="Q6:R52" si="0">H6-B6</f>
        <v>-1</v>
      </c>
      <c r="R6" s="950">
        <f t="shared" si="0"/>
        <v>-7.09</v>
      </c>
      <c r="S6" s="891">
        <f t="shared" ref="S6:S52" si="1">H6-E6</f>
        <v>0</v>
      </c>
      <c r="T6" s="950">
        <f t="shared" ref="T6:T52" si="2">I6-F6</f>
        <v>0</v>
      </c>
      <c r="U6" s="957" t="s">
        <v>329</v>
      </c>
      <c r="V6" s="900" t="s">
        <v>329</v>
      </c>
      <c r="W6" s="900" t="s">
        <v>329</v>
      </c>
      <c r="X6" s="955" t="s">
        <v>329</v>
      </c>
      <c r="Y6" s="953"/>
    </row>
    <row r="7" spans="1:25" ht="14.45" customHeight="1" x14ac:dyDescent="0.2">
      <c r="A7" s="920" t="s">
        <v>2654</v>
      </c>
      <c r="B7" s="906"/>
      <c r="C7" s="907"/>
      <c r="D7" s="904"/>
      <c r="E7" s="908">
        <v>1</v>
      </c>
      <c r="F7" s="909">
        <v>7.09</v>
      </c>
      <c r="G7" s="892">
        <v>10</v>
      </c>
      <c r="H7" s="910"/>
      <c r="I7" s="911"/>
      <c r="J7" s="893"/>
      <c r="K7" s="912">
        <v>7.09</v>
      </c>
      <c r="L7" s="910">
        <v>5</v>
      </c>
      <c r="M7" s="910">
        <v>45</v>
      </c>
      <c r="N7" s="913">
        <v>15</v>
      </c>
      <c r="O7" s="910" t="s">
        <v>2650</v>
      </c>
      <c r="P7" s="914" t="s">
        <v>2655</v>
      </c>
      <c r="Q7" s="915">
        <f t="shared" si="0"/>
        <v>0</v>
      </c>
      <c r="R7" s="951">
        <f t="shared" si="0"/>
        <v>0</v>
      </c>
      <c r="S7" s="915">
        <f t="shared" si="1"/>
        <v>-1</v>
      </c>
      <c r="T7" s="951">
        <f t="shared" si="2"/>
        <v>-7.09</v>
      </c>
      <c r="U7" s="958" t="s">
        <v>329</v>
      </c>
      <c r="V7" s="906" t="s">
        <v>329</v>
      </c>
      <c r="W7" s="906" t="s">
        <v>329</v>
      </c>
      <c r="X7" s="956" t="s">
        <v>329</v>
      </c>
      <c r="Y7" s="954"/>
    </row>
    <row r="8" spans="1:25" ht="14.45" customHeight="1" x14ac:dyDescent="0.2">
      <c r="A8" s="920" t="s">
        <v>2656</v>
      </c>
      <c r="B8" s="906"/>
      <c r="C8" s="907"/>
      <c r="D8" s="904"/>
      <c r="E8" s="908">
        <v>1</v>
      </c>
      <c r="F8" s="909">
        <v>7.77</v>
      </c>
      <c r="G8" s="892">
        <v>10</v>
      </c>
      <c r="H8" s="910"/>
      <c r="I8" s="911"/>
      <c r="J8" s="893"/>
      <c r="K8" s="912">
        <v>7.77</v>
      </c>
      <c r="L8" s="910">
        <v>5</v>
      </c>
      <c r="M8" s="910">
        <v>45</v>
      </c>
      <c r="N8" s="913">
        <v>15</v>
      </c>
      <c r="O8" s="910" t="s">
        <v>2650</v>
      </c>
      <c r="P8" s="914" t="s">
        <v>2657</v>
      </c>
      <c r="Q8" s="915">
        <f t="shared" si="0"/>
        <v>0</v>
      </c>
      <c r="R8" s="951">
        <f t="shared" si="0"/>
        <v>0</v>
      </c>
      <c r="S8" s="915">
        <f t="shared" si="1"/>
        <v>-1</v>
      </c>
      <c r="T8" s="951">
        <f t="shared" si="2"/>
        <v>-7.77</v>
      </c>
      <c r="U8" s="958" t="s">
        <v>329</v>
      </c>
      <c r="V8" s="906" t="s">
        <v>329</v>
      </c>
      <c r="W8" s="906" t="s">
        <v>329</v>
      </c>
      <c r="X8" s="956" t="s">
        <v>329</v>
      </c>
      <c r="Y8" s="954"/>
    </row>
    <row r="9" spans="1:25" ht="14.45" customHeight="1" x14ac:dyDescent="0.2">
      <c r="A9" s="919" t="s">
        <v>2658</v>
      </c>
      <c r="B9" s="900"/>
      <c r="C9" s="901"/>
      <c r="D9" s="902"/>
      <c r="E9" s="883">
        <v>1</v>
      </c>
      <c r="F9" s="884">
        <v>37.869999999999997</v>
      </c>
      <c r="G9" s="885">
        <v>58</v>
      </c>
      <c r="H9" s="886"/>
      <c r="I9" s="887"/>
      <c r="J9" s="888"/>
      <c r="K9" s="889">
        <v>37.869999999999997</v>
      </c>
      <c r="L9" s="886">
        <v>43</v>
      </c>
      <c r="M9" s="886">
        <v>207</v>
      </c>
      <c r="N9" s="890">
        <v>69</v>
      </c>
      <c r="O9" s="886" t="s">
        <v>2650</v>
      </c>
      <c r="P9" s="903" t="s">
        <v>2659</v>
      </c>
      <c r="Q9" s="891">
        <f t="shared" si="0"/>
        <v>0</v>
      </c>
      <c r="R9" s="950">
        <f t="shared" si="0"/>
        <v>0</v>
      </c>
      <c r="S9" s="891">
        <f t="shared" si="1"/>
        <v>-1</v>
      </c>
      <c r="T9" s="950">
        <f t="shared" si="2"/>
        <v>-37.869999999999997</v>
      </c>
      <c r="U9" s="957" t="s">
        <v>329</v>
      </c>
      <c r="V9" s="900" t="s">
        <v>329</v>
      </c>
      <c r="W9" s="900" t="s">
        <v>329</v>
      </c>
      <c r="X9" s="955" t="s">
        <v>329</v>
      </c>
      <c r="Y9" s="953"/>
    </row>
    <row r="10" spans="1:25" ht="14.45" customHeight="1" x14ac:dyDescent="0.2">
      <c r="A10" s="919" t="s">
        <v>2660</v>
      </c>
      <c r="B10" s="900"/>
      <c r="C10" s="901"/>
      <c r="D10" s="902"/>
      <c r="E10" s="905"/>
      <c r="F10" s="887"/>
      <c r="G10" s="888"/>
      <c r="H10" s="883">
        <v>1</v>
      </c>
      <c r="I10" s="884">
        <v>1.24</v>
      </c>
      <c r="J10" s="885">
        <v>2</v>
      </c>
      <c r="K10" s="889">
        <v>1.24</v>
      </c>
      <c r="L10" s="886">
        <v>2</v>
      </c>
      <c r="M10" s="886">
        <v>15</v>
      </c>
      <c r="N10" s="890">
        <v>5</v>
      </c>
      <c r="O10" s="886" t="s">
        <v>2650</v>
      </c>
      <c r="P10" s="903" t="s">
        <v>2661</v>
      </c>
      <c r="Q10" s="891">
        <f t="shared" si="0"/>
        <v>1</v>
      </c>
      <c r="R10" s="950">
        <f t="shared" si="0"/>
        <v>1.24</v>
      </c>
      <c r="S10" s="891">
        <f t="shared" si="1"/>
        <v>1</v>
      </c>
      <c r="T10" s="950">
        <f t="shared" si="2"/>
        <v>1.24</v>
      </c>
      <c r="U10" s="957">
        <v>5</v>
      </c>
      <c r="V10" s="900">
        <v>2</v>
      </c>
      <c r="W10" s="900">
        <v>-3</v>
      </c>
      <c r="X10" s="955">
        <v>0.4</v>
      </c>
      <c r="Y10" s="953"/>
    </row>
    <row r="11" spans="1:25" ht="14.45" customHeight="1" x14ac:dyDescent="0.2">
      <c r="A11" s="919" t="s">
        <v>2662</v>
      </c>
      <c r="B11" s="900"/>
      <c r="C11" s="901"/>
      <c r="D11" s="902"/>
      <c r="E11" s="883">
        <v>2</v>
      </c>
      <c r="F11" s="884">
        <v>0.71</v>
      </c>
      <c r="G11" s="885">
        <v>1</v>
      </c>
      <c r="H11" s="886"/>
      <c r="I11" s="887"/>
      <c r="J11" s="888"/>
      <c r="K11" s="889">
        <v>0.35</v>
      </c>
      <c r="L11" s="886">
        <v>1</v>
      </c>
      <c r="M11" s="886">
        <v>12</v>
      </c>
      <c r="N11" s="890">
        <v>4</v>
      </c>
      <c r="O11" s="886" t="s">
        <v>2650</v>
      </c>
      <c r="P11" s="903" t="s">
        <v>2663</v>
      </c>
      <c r="Q11" s="891">
        <f t="shared" si="0"/>
        <v>0</v>
      </c>
      <c r="R11" s="950">
        <f t="shared" si="0"/>
        <v>0</v>
      </c>
      <c r="S11" s="891">
        <f t="shared" si="1"/>
        <v>-2</v>
      </c>
      <c r="T11" s="950">
        <f t="shared" si="2"/>
        <v>-0.71</v>
      </c>
      <c r="U11" s="957" t="s">
        <v>329</v>
      </c>
      <c r="V11" s="900" t="s">
        <v>329</v>
      </c>
      <c r="W11" s="900" t="s">
        <v>329</v>
      </c>
      <c r="X11" s="955" t="s">
        <v>329</v>
      </c>
      <c r="Y11" s="953"/>
    </row>
    <row r="12" spans="1:25" ht="14.45" customHeight="1" x14ac:dyDescent="0.2">
      <c r="A12" s="919" t="s">
        <v>2664</v>
      </c>
      <c r="B12" s="894">
        <v>1</v>
      </c>
      <c r="C12" s="895">
        <v>0.32</v>
      </c>
      <c r="D12" s="896">
        <v>3</v>
      </c>
      <c r="E12" s="905"/>
      <c r="F12" s="887"/>
      <c r="G12" s="888"/>
      <c r="H12" s="886"/>
      <c r="I12" s="887"/>
      <c r="J12" s="888"/>
      <c r="K12" s="889">
        <v>0.32</v>
      </c>
      <c r="L12" s="886">
        <v>1</v>
      </c>
      <c r="M12" s="886">
        <v>12</v>
      </c>
      <c r="N12" s="890">
        <v>4</v>
      </c>
      <c r="O12" s="886" t="s">
        <v>2650</v>
      </c>
      <c r="P12" s="903" t="s">
        <v>2665</v>
      </c>
      <c r="Q12" s="891">
        <f t="shared" si="0"/>
        <v>-1</v>
      </c>
      <c r="R12" s="950">
        <f t="shared" si="0"/>
        <v>-0.32</v>
      </c>
      <c r="S12" s="891">
        <f t="shared" si="1"/>
        <v>0</v>
      </c>
      <c r="T12" s="950">
        <f t="shared" si="2"/>
        <v>0</v>
      </c>
      <c r="U12" s="957" t="s">
        <v>329</v>
      </c>
      <c r="V12" s="900" t="s">
        <v>329</v>
      </c>
      <c r="W12" s="900" t="s">
        <v>329</v>
      </c>
      <c r="X12" s="955" t="s">
        <v>329</v>
      </c>
      <c r="Y12" s="953"/>
    </row>
    <row r="13" spans="1:25" ht="14.45" customHeight="1" x14ac:dyDescent="0.2">
      <c r="A13" s="919" t="s">
        <v>2666</v>
      </c>
      <c r="B13" s="900"/>
      <c r="C13" s="901"/>
      <c r="D13" s="902"/>
      <c r="E13" s="883">
        <v>1</v>
      </c>
      <c r="F13" s="884">
        <v>6.37</v>
      </c>
      <c r="G13" s="885">
        <v>42</v>
      </c>
      <c r="H13" s="886"/>
      <c r="I13" s="887"/>
      <c r="J13" s="888"/>
      <c r="K13" s="889">
        <v>6.37</v>
      </c>
      <c r="L13" s="886">
        <v>7</v>
      </c>
      <c r="M13" s="886">
        <v>60</v>
      </c>
      <c r="N13" s="890">
        <v>20</v>
      </c>
      <c r="O13" s="886" t="s">
        <v>2650</v>
      </c>
      <c r="P13" s="903" t="s">
        <v>2667</v>
      </c>
      <c r="Q13" s="891">
        <f t="shared" si="0"/>
        <v>0</v>
      </c>
      <c r="R13" s="950">
        <f t="shared" si="0"/>
        <v>0</v>
      </c>
      <c r="S13" s="891">
        <f t="shared" si="1"/>
        <v>-1</v>
      </c>
      <c r="T13" s="950">
        <f t="shared" si="2"/>
        <v>-6.37</v>
      </c>
      <c r="U13" s="957" t="s">
        <v>329</v>
      </c>
      <c r="V13" s="900" t="s">
        <v>329</v>
      </c>
      <c r="W13" s="900" t="s">
        <v>329</v>
      </c>
      <c r="X13" s="955" t="s">
        <v>329</v>
      </c>
      <c r="Y13" s="953"/>
    </row>
    <row r="14" spans="1:25" ht="14.45" customHeight="1" x14ac:dyDescent="0.2">
      <c r="A14" s="919" t="s">
        <v>2668</v>
      </c>
      <c r="B14" s="900"/>
      <c r="C14" s="901"/>
      <c r="D14" s="902"/>
      <c r="E14" s="905"/>
      <c r="F14" s="887"/>
      <c r="G14" s="888"/>
      <c r="H14" s="883">
        <v>1</v>
      </c>
      <c r="I14" s="884">
        <v>0.28000000000000003</v>
      </c>
      <c r="J14" s="885">
        <v>1</v>
      </c>
      <c r="K14" s="889">
        <v>0.28000000000000003</v>
      </c>
      <c r="L14" s="886">
        <v>1</v>
      </c>
      <c r="M14" s="886">
        <v>12</v>
      </c>
      <c r="N14" s="890">
        <v>4</v>
      </c>
      <c r="O14" s="886" t="s">
        <v>2650</v>
      </c>
      <c r="P14" s="903" t="s">
        <v>2669</v>
      </c>
      <c r="Q14" s="891">
        <f t="shared" si="0"/>
        <v>1</v>
      </c>
      <c r="R14" s="950">
        <f t="shared" si="0"/>
        <v>0.28000000000000003</v>
      </c>
      <c r="S14" s="891">
        <f t="shared" si="1"/>
        <v>1</v>
      </c>
      <c r="T14" s="950">
        <f t="shared" si="2"/>
        <v>0.28000000000000003</v>
      </c>
      <c r="U14" s="957">
        <v>4</v>
      </c>
      <c r="V14" s="900">
        <v>1</v>
      </c>
      <c r="W14" s="900">
        <v>-3</v>
      </c>
      <c r="X14" s="955">
        <v>0.25</v>
      </c>
      <c r="Y14" s="953"/>
    </row>
    <row r="15" spans="1:25" ht="14.45" customHeight="1" x14ac:dyDescent="0.2">
      <c r="A15" s="919" t="s">
        <v>2670</v>
      </c>
      <c r="B15" s="900"/>
      <c r="C15" s="901"/>
      <c r="D15" s="902"/>
      <c r="E15" s="905"/>
      <c r="F15" s="887"/>
      <c r="G15" s="888"/>
      <c r="H15" s="883">
        <v>1</v>
      </c>
      <c r="I15" s="884">
        <v>0.86</v>
      </c>
      <c r="J15" s="897">
        <v>20</v>
      </c>
      <c r="K15" s="889">
        <v>0.86</v>
      </c>
      <c r="L15" s="886">
        <v>3</v>
      </c>
      <c r="M15" s="886">
        <v>27</v>
      </c>
      <c r="N15" s="890">
        <v>9</v>
      </c>
      <c r="O15" s="886" t="s">
        <v>2650</v>
      </c>
      <c r="P15" s="903" t="s">
        <v>2671</v>
      </c>
      <c r="Q15" s="891">
        <f t="shared" si="0"/>
        <v>1</v>
      </c>
      <c r="R15" s="950">
        <f t="shared" si="0"/>
        <v>0.86</v>
      </c>
      <c r="S15" s="891">
        <f t="shared" si="1"/>
        <v>1</v>
      </c>
      <c r="T15" s="950">
        <f t="shared" si="2"/>
        <v>0.86</v>
      </c>
      <c r="U15" s="957">
        <v>9</v>
      </c>
      <c r="V15" s="900">
        <v>20</v>
      </c>
      <c r="W15" s="900">
        <v>11</v>
      </c>
      <c r="X15" s="955">
        <v>2.2222222222222223</v>
      </c>
      <c r="Y15" s="953">
        <v>11</v>
      </c>
    </row>
    <row r="16" spans="1:25" ht="14.45" customHeight="1" x14ac:dyDescent="0.2">
      <c r="A16" s="919" t="s">
        <v>2672</v>
      </c>
      <c r="B16" s="900">
        <v>12</v>
      </c>
      <c r="C16" s="901">
        <v>2.12</v>
      </c>
      <c r="D16" s="902">
        <v>2.2999999999999998</v>
      </c>
      <c r="E16" s="905">
        <v>7</v>
      </c>
      <c r="F16" s="887">
        <v>1.24</v>
      </c>
      <c r="G16" s="888">
        <v>2.6</v>
      </c>
      <c r="H16" s="883">
        <v>10</v>
      </c>
      <c r="I16" s="884">
        <v>1.77</v>
      </c>
      <c r="J16" s="885">
        <v>1.6</v>
      </c>
      <c r="K16" s="889">
        <v>0.18</v>
      </c>
      <c r="L16" s="886">
        <v>1</v>
      </c>
      <c r="M16" s="886">
        <v>5</v>
      </c>
      <c r="N16" s="890">
        <v>2</v>
      </c>
      <c r="O16" s="886" t="s">
        <v>2650</v>
      </c>
      <c r="P16" s="903" t="s">
        <v>2673</v>
      </c>
      <c r="Q16" s="891">
        <f t="shared" si="0"/>
        <v>-2</v>
      </c>
      <c r="R16" s="950">
        <f t="shared" si="0"/>
        <v>-0.35000000000000009</v>
      </c>
      <c r="S16" s="891">
        <f t="shared" si="1"/>
        <v>3</v>
      </c>
      <c r="T16" s="950">
        <f t="shared" si="2"/>
        <v>0.53</v>
      </c>
      <c r="U16" s="957">
        <v>20</v>
      </c>
      <c r="V16" s="900">
        <v>16</v>
      </c>
      <c r="W16" s="900">
        <v>-4</v>
      </c>
      <c r="X16" s="955">
        <v>0.8</v>
      </c>
      <c r="Y16" s="953">
        <v>4</v>
      </c>
    </row>
    <row r="17" spans="1:25" ht="14.45" customHeight="1" x14ac:dyDescent="0.2">
      <c r="A17" s="920" t="s">
        <v>2674</v>
      </c>
      <c r="B17" s="906">
        <v>4</v>
      </c>
      <c r="C17" s="907">
        <v>1.1399999999999999</v>
      </c>
      <c r="D17" s="904">
        <v>2.8</v>
      </c>
      <c r="E17" s="916">
        <v>1</v>
      </c>
      <c r="F17" s="911">
        <v>0.28999999999999998</v>
      </c>
      <c r="G17" s="893">
        <v>3</v>
      </c>
      <c r="H17" s="908">
        <v>8</v>
      </c>
      <c r="I17" s="909">
        <v>2.29</v>
      </c>
      <c r="J17" s="898">
        <v>2.1</v>
      </c>
      <c r="K17" s="912">
        <v>0.28999999999999998</v>
      </c>
      <c r="L17" s="910">
        <v>1</v>
      </c>
      <c r="M17" s="910">
        <v>5</v>
      </c>
      <c r="N17" s="913">
        <v>2</v>
      </c>
      <c r="O17" s="910" t="s">
        <v>2650</v>
      </c>
      <c r="P17" s="914" t="s">
        <v>2675</v>
      </c>
      <c r="Q17" s="915">
        <f t="shared" si="0"/>
        <v>4</v>
      </c>
      <c r="R17" s="951">
        <f t="shared" si="0"/>
        <v>1.1500000000000001</v>
      </c>
      <c r="S17" s="915">
        <f t="shared" si="1"/>
        <v>7</v>
      </c>
      <c r="T17" s="951">
        <f t="shared" si="2"/>
        <v>2</v>
      </c>
      <c r="U17" s="958">
        <v>16</v>
      </c>
      <c r="V17" s="906">
        <v>16.8</v>
      </c>
      <c r="W17" s="906">
        <v>0.80000000000000071</v>
      </c>
      <c r="X17" s="956">
        <v>1.05</v>
      </c>
      <c r="Y17" s="954">
        <v>4</v>
      </c>
    </row>
    <row r="18" spans="1:25" ht="14.45" customHeight="1" x14ac:dyDescent="0.2">
      <c r="A18" s="920" t="s">
        <v>2676</v>
      </c>
      <c r="B18" s="906">
        <v>5</v>
      </c>
      <c r="C18" s="907">
        <v>2.44</v>
      </c>
      <c r="D18" s="904">
        <v>1.6</v>
      </c>
      <c r="E18" s="916">
        <v>6</v>
      </c>
      <c r="F18" s="911">
        <v>3.09</v>
      </c>
      <c r="G18" s="893">
        <v>2.7</v>
      </c>
      <c r="H18" s="908">
        <v>4</v>
      </c>
      <c r="I18" s="909">
        <v>2.5099999999999998</v>
      </c>
      <c r="J18" s="892">
        <v>2</v>
      </c>
      <c r="K18" s="912">
        <v>0.49</v>
      </c>
      <c r="L18" s="910">
        <v>1</v>
      </c>
      <c r="M18" s="910">
        <v>5</v>
      </c>
      <c r="N18" s="913">
        <v>2</v>
      </c>
      <c r="O18" s="910" t="s">
        <v>2650</v>
      </c>
      <c r="P18" s="914" t="s">
        <v>2677</v>
      </c>
      <c r="Q18" s="915">
        <f t="shared" si="0"/>
        <v>-1</v>
      </c>
      <c r="R18" s="951">
        <f t="shared" si="0"/>
        <v>6.999999999999984E-2</v>
      </c>
      <c r="S18" s="915">
        <f t="shared" si="1"/>
        <v>-2</v>
      </c>
      <c r="T18" s="951">
        <f t="shared" si="2"/>
        <v>-0.58000000000000007</v>
      </c>
      <c r="U18" s="958">
        <v>8</v>
      </c>
      <c r="V18" s="906">
        <v>8</v>
      </c>
      <c r="W18" s="906">
        <v>0</v>
      </c>
      <c r="X18" s="956">
        <v>1</v>
      </c>
      <c r="Y18" s="954">
        <v>2</v>
      </c>
    </row>
    <row r="19" spans="1:25" ht="14.45" customHeight="1" x14ac:dyDescent="0.2">
      <c r="A19" s="919" t="s">
        <v>2678</v>
      </c>
      <c r="B19" s="900">
        <v>4</v>
      </c>
      <c r="C19" s="901">
        <v>200.32</v>
      </c>
      <c r="D19" s="902">
        <v>87.8</v>
      </c>
      <c r="E19" s="883">
        <v>5</v>
      </c>
      <c r="F19" s="884">
        <v>250.4</v>
      </c>
      <c r="G19" s="885">
        <v>88</v>
      </c>
      <c r="H19" s="886">
        <v>2</v>
      </c>
      <c r="I19" s="887">
        <v>82.86</v>
      </c>
      <c r="J19" s="888">
        <v>59</v>
      </c>
      <c r="K19" s="889">
        <v>50.08</v>
      </c>
      <c r="L19" s="886">
        <v>28</v>
      </c>
      <c r="M19" s="886">
        <v>252</v>
      </c>
      <c r="N19" s="890">
        <v>84</v>
      </c>
      <c r="O19" s="886" t="s">
        <v>2679</v>
      </c>
      <c r="P19" s="903" t="s">
        <v>2680</v>
      </c>
      <c r="Q19" s="891">
        <f t="shared" si="0"/>
        <v>-2</v>
      </c>
      <c r="R19" s="950">
        <f t="shared" si="0"/>
        <v>-117.46</v>
      </c>
      <c r="S19" s="891">
        <f t="shared" si="1"/>
        <v>-3</v>
      </c>
      <c r="T19" s="950">
        <f t="shared" si="2"/>
        <v>-167.54000000000002</v>
      </c>
      <c r="U19" s="957">
        <v>168</v>
      </c>
      <c r="V19" s="900">
        <v>118</v>
      </c>
      <c r="W19" s="900">
        <v>-50</v>
      </c>
      <c r="X19" s="955">
        <v>0.70238095238095233</v>
      </c>
      <c r="Y19" s="953">
        <v>16</v>
      </c>
    </row>
    <row r="20" spans="1:25" ht="14.45" customHeight="1" x14ac:dyDescent="0.2">
      <c r="A20" s="919" t="s">
        <v>2681</v>
      </c>
      <c r="B20" s="894"/>
      <c r="C20" s="895"/>
      <c r="D20" s="896"/>
      <c r="E20" s="905">
        <v>1</v>
      </c>
      <c r="F20" s="887">
        <v>12.84</v>
      </c>
      <c r="G20" s="888">
        <v>27</v>
      </c>
      <c r="H20" s="886"/>
      <c r="I20" s="887"/>
      <c r="J20" s="888"/>
      <c r="K20" s="889">
        <v>12.84</v>
      </c>
      <c r="L20" s="886">
        <v>9</v>
      </c>
      <c r="M20" s="886">
        <v>78</v>
      </c>
      <c r="N20" s="890">
        <v>26</v>
      </c>
      <c r="O20" s="886" t="s">
        <v>2679</v>
      </c>
      <c r="P20" s="903" t="s">
        <v>2682</v>
      </c>
      <c r="Q20" s="891">
        <f t="shared" si="0"/>
        <v>0</v>
      </c>
      <c r="R20" s="950">
        <f t="shared" si="0"/>
        <v>0</v>
      </c>
      <c r="S20" s="891">
        <f t="shared" si="1"/>
        <v>-1</v>
      </c>
      <c r="T20" s="950">
        <f t="shared" si="2"/>
        <v>-12.84</v>
      </c>
      <c r="U20" s="957" t="s">
        <v>329</v>
      </c>
      <c r="V20" s="900" t="s">
        <v>329</v>
      </c>
      <c r="W20" s="900" t="s">
        <v>329</v>
      </c>
      <c r="X20" s="955" t="s">
        <v>329</v>
      </c>
      <c r="Y20" s="953"/>
    </row>
    <row r="21" spans="1:25" ht="14.45" customHeight="1" x14ac:dyDescent="0.2">
      <c r="A21" s="920" t="s">
        <v>2683</v>
      </c>
      <c r="B21" s="917">
        <v>15</v>
      </c>
      <c r="C21" s="918">
        <v>436.64</v>
      </c>
      <c r="D21" s="899">
        <v>70.099999999999994</v>
      </c>
      <c r="E21" s="916">
        <v>10</v>
      </c>
      <c r="F21" s="911">
        <v>300.43</v>
      </c>
      <c r="G21" s="893">
        <v>64.099999999999994</v>
      </c>
      <c r="H21" s="910">
        <v>9</v>
      </c>
      <c r="I21" s="911">
        <v>242.26</v>
      </c>
      <c r="J21" s="893">
        <v>52.8</v>
      </c>
      <c r="K21" s="912">
        <v>30.04</v>
      </c>
      <c r="L21" s="910">
        <v>22</v>
      </c>
      <c r="M21" s="910">
        <v>198</v>
      </c>
      <c r="N21" s="913">
        <v>66</v>
      </c>
      <c r="O21" s="910" t="s">
        <v>2679</v>
      </c>
      <c r="P21" s="914" t="s">
        <v>2682</v>
      </c>
      <c r="Q21" s="915">
        <f t="shared" si="0"/>
        <v>-6</v>
      </c>
      <c r="R21" s="951">
        <f t="shared" si="0"/>
        <v>-194.38</v>
      </c>
      <c r="S21" s="915">
        <f t="shared" si="1"/>
        <v>-1</v>
      </c>
      <c r="T21" s="951">
        <f t="shared" si="2"/>
        <v>-58.170000000000016</v>
      </c>
      <c r="U21" s="958">
        <v>594</v>
      </c>
      <c r="V21" s="906">
        <v>475.2</v>
      </c>
      <c r="W21" s="906">
        <v>-118.80000000000001</v>
      </c>
      <c r="X21" s="956">
        <v>0.79999999999999993</v>
      </c>
      <c r="Y21" s="954">
        <v>48</v>
      </c>
    </row>
    <row r="22" spans="1:25" ht="14.45" customHeight="1" x14ac:dyDescent="0.2">
      <c r="A22" s="919" t="s">
        <v>2684</v>
      </c>
      <c r="B22" s="900">
        <v>1</v>
      </c>
      <c r="C22" s="901">
        <v>33.799999999999997</v>
      </c>
      <c r="D22" s="902">
        <v>60</v>
      </c>
      <c r="E22" s="883">
        <v>1</v>
      </c>
      <c r="F22" s="884">
        <v>33.799999999999997</v>
      </c>
      <c r="G22" s="885">
        <v>34</v>
      </c>
      <c r="H22" s="886"/>
      <c r="I22" s="887"/>
      <c r="J22" s="888"/>
      <c r="K22" s="889">
        <v>33.799999999999997</v>
      </c>
      <c r="L22" s="886">
        <v>23</v>
      </c>
      <c r="M22" s="886">
        <v>207</v>
      </c>
      <c r="N22" s="890">
        <v>69</v>
      </c>
      <c r="O22" s="886" t="s">
        <v>2679</v>
      </c>
      <c r="P22" s="903" t="s">
        <v>2685</v>
      </c>
      <c r="Q22" s="891">
        <f t="shared" si="0"/>
        <v>-1</v>
      </c>
      <c r="R22" s="950">
        <f t="shared" si="0"/>
        <v>-33.799999999999997</v>
      </c>
      <c r="S22" s="891">
        <f t="shared" si="1"/>
        <v>-1</v>
      </c>
      <c r="T22" s="950">
        <f t="shared" si="2"/>
        <v>-33.799999999999997</v>
      </c>
      <c r="U22" s="957" t="s">
        <v>329</v>
      </c>
      <c r="V22" s="900" t="s">
        <v>329</v>
      </c>
      <c r="W22" s="900" t="s">
        <v>329</v>
      </c>
      <c r="X22" s="955" t="s">
        <v>329</v>
      </c>
      <c r="Y22" s="953"/>
    </row>
    <row r="23" spans="1:25" ht="14.45" customHeight="1" x14ac:dyDescent="0.2">
      <c r="A23" s="919" t="s">
        <v>2686</v>
      </c>
      <c r="B23" s="900">
        <v>2</v>
      </c>
      <c r="C23" s="901">
        <v>16.87</v>
      </c>
      <c r="D23" s="902">
        <v>13</v>
      </c>
      <c r="E23" s="905">
        <v>1</v>
      </c>
      <c r="F23" s="887">
        <v>1.88</v>
      </c>
      <c r="G23" s="888">
        <v>2</v>
      </c>
      <c r="H23" s="883">
        <v>4</v>
      </c>
      <c r="I23" s="884">
        <v>31.87</v>
      </c>
      <c r="J23" s="885">
        <v>19.5</v>
      </c>
      <c r="K23" s="889">
        <v>8.43</v>
      </c>
      <c r="L23" s="886">
        <v>9</v>
      </c>
      <c r="M23" s="886">
        <v>81</v>
      </c>
      <c r="N23" s="890">
        <v>27</v>
      </c>
      <c r="O23" s="886" t="s">
        <v>2679</v>
      </c>
      <c r="P23" s="903" t="s">
        <v>2687</v>
      </c>
      <c r="Q23" s="891">
        <f t="shared" si="0"/>
        <v>2</v>
      </c>
      <c r="R23" s="950">
        <f t="shared" si="0"/>
        <v>15</v>
      </c>
      <c r="S23" s="891">
        <f t="shared" si="1"/>
        <v>3</v>
      </c>
      <c r="T23" s="950">
        <f t="shared" si="2"/>
        <v>29.990000000000002</v>
      </c>
      <c r="U23" s="957">
        <v>108</v>
      </c>
      <c r="V23" s="900">
        <v>78</v>
      </c>
      <c r="W23" s="900">
        <v>-30</v>
      </c>
      <c r="X23" s="955">
        <v>0.72222222222222221</v>
      </c>
      <c r="Y23" s="953">
        <v>3</v>
      </c>
    </row>
    <row r="24" spans="1:25" ht="14.45" customHeight="1" x14ac:dyDescent="0.2">
      <c r="A24" s="920" t="s">
        <v>2688</v>
      </c>
      <c r="B24" s="906">
        <v>14</v>
      </c>
      <c r="C24" s="907">
        <v>211.25</v>
      </c>
      <c r="D24" s="904">
        <v>38.200000000000003</v>
      </c>
      <c r="E24" s="916">
        <v>9</v>
      </c>
      <c r="F24" s="911">
        <v>135.75</v>
      </c>
      <c r="G24" s="893">
        <v>41.2</v>
      </c>
      <c r="H24" s="908">
        <v>18</v>
      </c>
      <c r="I24" s="909">
        <v>268.29000000000002</v>
      </c>
      <c r="J24" s="892">
        <v>35.799999999999997</v>
      </c>
      <c r="K24" s="912">
        <v>15.04</v>
      </c>
      <c r="L24" s="910">
        <v>14</v>
      </c>
      <c r="M24" s="910">
        <v>123</v>
      </c>
      <c r="N24" s="913">
        <v>41</v>
      </c>
      <c r="O24" s="910" t="s">
        <v>2679</v>
      </c>
      <c r="P24" s="914" t="s">
        <v>2687</v>
      </c>
      <c r="Q24" s="915">
        <f t="shared" si="0"/>
        <v>4</v>
      </c>
      <c r="R24" s="951">
        <f t="shared" si="0"/>
        <v>57.04000000000002</v>
      </c>
      <c r="S24" s="915">
        <f t="shared" si="1"/>
        <v>9</v>
      </c>
      <c r="T24" s="951">
        <f t="shared" si="2"/>
        <v>132.54000000000002</v>
      </c>
      <c r="U24" s="958">
        <v>738</v>
      </c>
      <c r="V24" s="906">
        <v>644.4</v>
      </c>
      <c r="W24" s="906">
        <v>-93.600000000000023</v>
      </c>
      <c r="X24" s="956">
        <v>0.87317073170731707</v>
      </c>
      <c r="Y24" s="954">
        <v>43</v>
      </c>
    </row>
    <row r="25" spans="1:25" ht="14.45" customHeight="1" x14ac:dyDescent="0.2">
      <c r="A25" s="919" t="s">
        <v>2689</v>
      </c>
      <c r="B25" s="894">
        <v>1</v>
      </c>
      <c r="C25" s="895">
        <v>16.670000000000002</v>
      </c>
      <c r="D25" s="896">
        <v>17</v>
      </c>
      <c r="E25" s="905"/>
      <c r="F25" s="887"/>
      <c r="G25" s="888"/>
      <c r="H25" s="886"/>
      <c r="I25" s="887"/>
      <c r="J25" s="888"/>
      <c r="K25" s="889">
        <v>16.670000000000002</v>
      </c>
      <c r="L25" s="886">
        <v>14</v>
      </c>
      <c r="M25" s="886">
        <v>126</v>
      </c>
      <c r="N25" s="890">
        <v>42</v>
      </c>
      <c r="O25" s="886" t="s">
        <v>2679</v>
      </c>
      <c r="P25" s="903" t="s">
        <v>2690</v>
      </c>
      <c r="Q25" s="891">
        <f t="shared" si="0"/>
        <v>-1</v>
      </c>
      <c r="R25" s="950">
        <f t="shared" si="0"/>
        <v>-16.670000000000002</v>
      </c>
      <c r="S25" s="891">
        <f t="shared" si="1"/>
        <v>0</v>
      </c>
      <c r="T25" s="950">
        <f t="shared" si="2"/>
        <v>0</v>
      </c>
      <c r="U25" s="957" t="s">
        <v>329</v>
      </c>
      <c r="V25" s="900" t="s">
        <v>329</v>
      </c>
      <c r="W25" s="900" t="s">
        <v>329</v>
      </c>
      <c r="X25" s="955" t="s">
        <v>329</v>
      </c>
      <c r="Y25" s="953"/>
    </row>
    <row r="26" spans="1:25" ht="14.45" customHeight="1" x14ac:dyDescent="0.2">
      <c r="A26" s="919" t="s">
        <v>2691</v>
      </c>
      <c r="B26" s="900">
        <v>6</v>
      </c>
      <c r="C26" s="901">
        <v>18.38</v>
      </c>
      <c r="D26" s="902">
        <v>11.2</v>
      </c>
      <c r="E26" s="905">
        <v>5</v>
      </c>
      <c r="F26" s="887">
        <v>15.31</v>
      </c>
      <c r="G26" s="888">
        <v>8.4</v>
      </c>
      <c r="H26" s="883">
        <v>7</v>
      </c>
      <c r="I26" s="884">
        <v>21.44</v>
      </c>
      <c r="J26" s="885">
        <v>12.6</v>
      </c>
      <c r="K26" s="889">
        <v>3.06</v>
      </c>
      <c r="L26" s="886">
        <v>5</v>
      </c>
      <c r="M26" s="886">
        <v>48</v>
      </c>
      <c r="N26" s="890">
        <v>16</v>
      </c>
      <c r="O26" s="886" t="s">
        <v>2679</v>
      </c>
      <c r="P26" s="903" t="s">
        <v>2692</v>
      </c>
      <c r="Q26" s="891">
        <f t="shared" si="0"/>
        <v>1</v>
      </c>
      <c r="R26" s="950">
        <f t="shared" si="0"/>
        <v>3.0600000000000023</v>
      </c>
      <c r="S26" s="891">
        <f t="shared" si="1"/>
        <v>2</v>
      </c>
      <c r="T26" s="950">
        <f t="shared" si="2"/>
        <v>6.1300000000000008</v>
      </c>
      <c r="U26" s="957">
        <v>112</v>
      </c>
      <c r="V26" s="900">
        <v>88.2</v>
      </c>
      <c r="W26" s="900">
        <v>-23.799999999999997</v>
      </c>
      <c r="X26" s="955">
        <v>0.78749999999999998</v>
      </c>
      <c r="Y26" s="953">
        <v>12</v>
      </c>
    </row>
    <row r="27" spans="1:25" ht="14.45" customHeight="1" x14ac:dyDescent="0.2">
      <c r="A27" s="920" t="s">
        <v>2693</v>
      </c>
      <c r="B27" s="906">
        <v>22</v>
      </c>
      <c r="C27" s="907">
        <v>97.77</v>
      </c>
      <c r="D27" s="904">
        <v>15.5</v>
      </c>
      <c r="E27" s="916">
        <v>29</v>
      </c>
      <c r="F27" s="911">
        <v>128.88</v>
      </c>
      <c r="G27" s="893">
        <v>17.600000000000001</v>
      </c>
      <c r="H27" s="908">
        <v>21</v>
      </c>
      <c r="I27" s="909">
        <v>86.34</v>
      </c>
      <c r="J27" s="892">
        <v>11.3</v>
      </c>
      <c r="K27" s="912">
        <v>4.4400000000000004</v>
      </c>
      <c r="L27" s="910">
        <v>7</v>
      </c>
      <c r="M27" s="910">
        <v>60</v>
      </c>
      <c r="N27" s="913">
        <v>20</v>
      </c>
      <c r="O27" s="910" t="s">
        <v>2679</v>
      </c>
      <c r="P27" s="914" t="s">
        <v>2692</v>
      </c>
      <c r="Q27" s="915">
        <f t="shared" si="0"/>
        <v>-1</v>
      </c>
      <c r="R27" s="951">
        <f t="shared" si="0"/>
        <v>-11.429999999999993</v>
      </c>
      <c r="S27" s="915">
        <f t="shared" si="1"/>
        <v>-8</v>
      </c>
      <c r="T27" s="951">
        <f t="shared" si="2"/>
        <v>-42.539999999999992</v>
      </c>
      <c r="U27" s="958">
        <v>420</v>
      </c>
      <c r="V27" s="906">
        <v>237.3</v>
      </c>
      <c r="W27" s="906">
        <v>-182.7</v>
      </c>
      <c r="X27" s="956">
        <v>0.56500000000000006</v>
      </c>
      <c r="Y27" s="954">
        <v>3</v>
      </c>
    </row>
    <row r="28" spans="1:25" ht="14.45" customHeight="1" x14ac:dyDescent="0.2">
      <c r="A28" s="920" t="s">
        <v>2694</v>
      </c>
      <c r="B28" s="906">
        <v>15</v>
      </c>
      <c r="C28" s="907">
        <v>115.9</v>
      </c>
      <c r="D28" s="904">
        <v>28.6</v>
      </c>
      <c r="E28" s="916">
        <v>13</v>
      </c>
      <c r="F28" s="911">
        <v>100.24</v>
      </c>
      <c r="G28" s="893">
        <v>27.5</v>
      </c>
      <c r="H28" s="908">
        <v>34</v>
      </c>
      <c r="I28" s="909">
        <v>261.32</v>
      </c>
      <c r="J28" s="892">
        <v>27</v>
      </c>
      <c r="K28" s="912">
        <v>7.64</v>
      </c>
      <c r="L28" s="910">
        <v>9</v>
      </c>
      <c r="M28" s="910">
        <v>81</v>
      </c>
      <c r="N28" s="913">
        <v>27</v>
      </c>
      <c r="O28" s="910" t="s">
        <v>2679</v>
      </c>
      <c r="P28" s="914" t="s">
        <v>2692</v>
      </c>
      <c r="Q28" s="915">
        <f t="shared" si="0"/>
        <v>19</v>
      </c>
      <c r="R28" s="951">
        <f t="shared" si="0"/>
        <v>145.41999999999999</v>
      </c>
      <c r="S28" s="915">
        <f t="shared" si="1"/>
        <v>21</v>
      </c>
      <c r="T28" s="951">
        <f t="shared" si="2"/>
        <v>161.07999999999998</v>
      </c>
      <c r="U28" s="958">
        <v>918</v>
      </c>
      <c r="V28" s="906">
        <v>918</v>
      </c>
      <c r="W28" s="906">
        <v>0</v>
      </c>
      <c r="X28" s="956">
        <v>1</v>
      </c>
      <c r="Y28" s="954">
        <v>147</v>
      </c>
    </row>
    <row r="29" spans="1:25" ht="14.45" customHeight="1" x14ac:dyDescent="0.2">
      <c r="A29" s="919" t="s">
        <v>2695</v>
      </c>
      <c r="B29" s="900">
        <v>22</v>
      </c>
      <c r="C29" s="901">
        <v>12.73</v>
      </c>
      <c r="D29" s="902">
        <v>5.7</v>
      </c>
      <c r="E29" s="905">
        <v>6</v>
      </c>
      <c r="F29" s="887">
        <v>3.47</v>
      </c>
      <c r="G29" s="888">
        <v>6.2</v>
      </c>
      <c r="H29" s="883">
        <v>34</v>
      </c>
      <c r="I29" s="884">
        <v>19.77</v>
      </c>
      <c r="J29" s="885">
        <v>5.3</v>
      </c>
      <c r="K29" s="889">
        <v>0.57999999999999996</v>
      </c>
      <c r="L29" s="886">
        <v>2</v>
      </c>
      <c r="M29" s="886">
        <v>21</v>
      </c>
      <c r="N29" s="890">
        <v>7</v>
      </c>
      <c r="O29" s="886" t="s">
        <v>2679</v>
      </c>
      <c r="P29" s="903" t="s">
        <v>2696</v>
      </c>
      <c r="Q29" s="891">
        <f t="shared" si="0"/>
        <v>12</v>
      </c>
      <c r="R29" s="950">
        <f t="shared" si="0"/>
        <v>7.0399999999999991</v>
      </c>
      <c r="S29" s="891">
        <f t="shared" si="1"/>
        <v>28</v>
      </c>
      <c r="T29" s="950">
        <f t="shared" si="2"/>
        <v>16.3</v>
      </c>
      <c r="U29" s="957">
        <v>238</v>
      </c>
      <c r="V29" s="900">
        <v>180.2</v>
      </c>
      <c r="W29" s="900">
        <v>-57.800000000000011</v>
      </c>
      <c r="X29" s="955">
        <v>0.75714285714285712</v>
      </c>
      <c r="Y29" s="953">
        <v>17</v>
      </c>
    </row>
    <row r="30" spans="1:25" ht="14.45" customHeight="1" x14ac:dyDescent="0.2">
      <c r="A30" s="920" t="s">
        <v>2697</v>
      </c>
      <c r="B30" s="906">
        <v>24</v>
      </c>
      <c r="C30" s="907">
        <v>36.630000000000003</v>
      </c>
      <c r="D30" s="904">
        <v>11</v>
      </c>
      <c r="E30" s="916">
        <v>10</v>
      </c>
      <c r="F30" s="911">
        <v>15.19</v>
      </c>
      <c r="G30" s="893">
        <v>10.6</v>
      </c>
      <c r="H30" s="908">
        <v>33</v>
      </c>
      <c r="I30" s="909">
        <v>50.14</v>
      </c>
      <c r="J30" s="892">
        <v>8.1</v>
      </c>
      <c r="K30" s="912">
        <v>1.52</v>
      </c>
      <c r="L30" s="910">
        <v>4</v>
      </c>
      <c r="M30" s="910">
        <v>33</v>
      </c>
      <c r="N30" s="913">
        <v>11</v>
      </c>
      <c r="O30" s="910" t="s">
        <v>2679</v>
      </c>
      <c r="P30" s="914" t="s">
        <v>2696</v>
      </c>
      <c r="Q30" s="915">
        <f t="shared" si="0"/>
        <v>9</v>
      </c>
      <c r="R30" s="951">
        <f t="shared" si="0"/>
        <v>13.509999999999998</v>
      </c>
      <c r="S30" s="915">
        <f t="shared" si="1"/>
        <v>23</v>
      </c>
      <c r="T30" s="951">
        <f t="shared" si="2"/>
        <v>34.950000000000003</v>
      </c>
      <c r="U30" s="958">
        <v>363</v>
      </c>
      <c r="V30" s="906">
        <v>267.3</v>
      </c>
      <c r="W30" s="906">
        <v>-95.699999999999989</v>
      </c>
      <c r="X30" s="956">
        <v>0.73636363636363644</v>
      </c>
      <c r="Y30" s="954">
        <v>37</v>
      </c>
    </row>
    <row r="31" spans="1:25" ht="14.45" customHeight="1" x14ac:dyDescent="0.2">
      <c r="A31" s="920" t="s">
        <v>2698</v>
      </c>
      <c r="B31" s="906">
        <v>6</v>
      </c>
      <c r="C31" s="907">
        <v>22.67</v>
      </c>
      <c r="D31" s="904">
        <v>14</v>
      </c>
      <c r="E31" s="916">
        <v>15</v>
      </c>
      <c r="F31" s="911">
        <v>61.65</v>
      </c>
      <c r="G31" s="893">
        <v>18.899999999999999</v>
      </c>
      <c r="H31" s="908">
        <v>9</v>
      </c>
      <c r="I31" s="909">
        <v>35.43</v>
      </c>
      <c r="J31" s="892">
        <v>15</v>
      </c>
      <c r="K31" s="912">
        <v>3.78</v>
      </c>
      <c r="L31" s="910">
        <v>6</v>
      </c>
      <c r="M31" s="910">
        <v>51</v>
      </c>
      <c r="N31" s="913">
        <v>17</v>
      </c>
      <c r="O31" s="910" t="s">
        <v>2679</v>
      </c>
      <c r="P31" s="914" t="s">
        <v>2696</v>
      </c>
      <c r="Q31" s="915">
        <f t="shared" si="0"/>
        <v>3</v>
      </c>
      <c r="R31" s="951">
        <f t="shared" si="0"/>
        <v>12.759999999999998</v>
      </c>
      <c r="S31" s="915">
        <f t="shared" si="1"/>
        <v>-6</v>
      </c>
      <c r="T31" s="951">
        <f t="shared" si="2"/>
        <v>-26.22</v>
      </c>
      <c r="U31" s="958">
        <v>153</v>
      </c>
      <c r="V31" s="906">
        <v>135</v>
      </c>
      <c r="W31" s="906">
        <v>-18</v>
      </c>
      <c r="X31" s="956">
        <v>0.88235294117647056</v>
      </c>
      <c r="Y31" s="954">
        <v>34</v>
      </c>
    </row>
    <row r="32" spans="1:25" ht="14.45" customHeight="1" x14ac:dyDescent="0.2">
      <c r="A32" s="919" t="s">
        <v>2699</v>
      </c>
      <c r="B32" s="900">
        <v>1</v>
      </c>
      <c r="C32" s="901">
        <v>3.93</v>
      </c>
      <c r="D32" s="902">
        <v>12</v>
      </c>
      <c r="E32" s="905"/>
      <c r="F32" s="887"/>
      <c r="G32" s="888"/>
      <c r="H32" s="883"/>
      <c r="I32" s="884"/>
      <c r="J32" s="885"/>
      <c r="K32" s="889">
        <v>3.93</v>
      </c>
      <c r="L32" s="886">
        <v>3</v>
      </c>
      <c r="M32" s="886">
        <v>30</v>
      </c>
      <c r="N32" s="890">
        <v>10</v>
      </c>
      <c r="O32" s="886" t="s">
        <v>2679</v>
      </c>
      <c r="P32" s="903" t="s">
        <v>2700</v>
      </c>
      <c r="Q32" s="891">
        <f t="shared" si="0"/>
        <v>-1</v>
      </c>
      <c r="R32" s="950">
        <f t="shared" si="0"/>
        <v>-3.93</v>
      </c>
      <c r="S32" s="891">
        <f t="shared" si="1"/>
        <v>0</v>
      </c>
      <c r="T32" s="950">
        <f t="shared" si="2"/>
        <v>0</v>
      </c>
      <c r="U32" s="957" t="s">
        <v>329</v>
      </c>
      <c r="V32" s="900" t="s">
        <v>329</v>
      </c>
      <c r="W32" s="900" t="s">
        <v>329</v>
      </c>
      <c r="X32" s="955" t="s">
        <v>329</v>
      </c>
      <c r="Y32" s="953"/>
    </row>
    <row r="33" spans="1:25" ht="14.45" customHeight="1" x14ac:dyDescent="0.2">
      <c r="A33" s="920" t="s">
        <v>2701</v>
      </c>
      <c r="B33" s="906"/>
      <c r="C33" s="907"/>
      <c r="D33" s="904"/>
      <c r="E33" s="916"/>
      <c r="F33" s="911"/>
      <c r="G33" s="893"/>
      <c r="H33" s="908">
        <v>2</v>
      </c>
      <c r="I33" s="909">
        <v>10.49</v>
      </c>
      <c r="J33" s="892">
        <v>14.5</v>
      </c>
      <c r="K33" s="912">
        <v>5.24</v>
      </c>
      <c r="L33" s="910">
        <v>5</v>
      </c>
      <c r="M33" s="910">
        <v>45</v>
      </c>
      <c r="N33" s="913">
        <v>15</v>
      </c>
      <c r="O33" s="910" t="s">
        <v>2679</v>
      </c>
      <c r="P33" s="914" t="s">
        <v>2702</v>
      </c>
      <c r="Q33" s="915">
        <f t="shared" si="0"/>
        <v>2</v>
      </c>
      <c r="R33" s="951">
        <f t="shared" si="0"/>
        <v>10.49</v>
      </c>
      <c r="S33" s="915">
        <f t="shared" si="1"/>
        <v>2</v>
      </c>
      <c r="T33" s="951">
        <f t="shared" si="2"/>
        <v>10.49</v>
      </c>
      <c r="U33" s="958">
        <v>30</v>
      </c>
      <c r="V33" s="906">
        <v>29</v>
      </c>
      <c r="W33" s="906">
        <v>-1</v>
      </c>
      <c r="X33" s="956">
        <v>0.96666666666666667</v>
      </c>
      <c r="Y33" s="954">
        <v>4</v>
      </c>
    </row>
    <row r="34" spans="1:25" ht="14.45" customHeight="1" x14ac:dyDescent="0.2">
      <c r="A34" s="920" t="s">
        <v>2703</v>
      </c>
      <c r="B34" s="906"/>
      <c r="C34" s="907"/>
      <c r="D34" s="904"/>
      <c r="E34" s="916"/>
      <c r="F34" s="911"/>
      <c r="G34" s="893"/>
      <c r="H34" s="908">
        <v>1</v>
      </c>
      <c r="I34" s="909">
        <v>14.22</v>
      </c>
      <c r="J34" s="892">
        <v>22</v>
      </c>
      <c r="K34" s="912">
        <v>14.22</v>
      </c>
      <c r="L34" s="910">
        <v>11</v>
      </c>
      <c r="M34" s="910">
        <v>99</v>
      </c>
      <c r="N34" s="913">
        <v>33</v>
      </c>
      <c r="O34" s="910" t="s">
        <v>2679</v>
      </c>
      <c r="P34" s="914" t="s">
        <v>2704</v>
      </c>
      <c r="Q34" s="915">
        <f t="shared" si="0"/>
        <v>1</v>
      </c>
      <c r="R34" s="951">
        <f t="shared" si="0"/>
        <v>14.22</v>
      </c>
      <c r="S34" s="915">
        <f t="shared" si="1"/>
        <v>1</v>
      </c>
      <c r="T34" s="951">
        <f t="shared" si="2"/>
        <v>14.22</v>
      </c>
      <c r="U34" s="958">
        <v>33</v>
      </c>
      <c r="V34" s="906">
        <v>22</v>
      </c>
      <c r="W34" s="906">
        <v>-11</v>
      </c>
      <c r="X34" s="956">
        <v>0.66666666666666663</v>
      </c>
      <c r="Y34" s="954"/>
    </row>
    <row r="35" spans="1:25" ht="14.45" customHeight="1" x14ac:dyDescent="0.2">
      <c r="A35" s="919" t="s">
        <v>2705</v>
      </c>
      <c r="B35" s="894">
        <v>13</v>
      </c>
      <c r="C35" s="895">
        <v>5.04</v>
      </c>
      <c r="D35" s="896">
        <v>5.6</v>
      </c>
      <c r="E35" s="905">
        <v>9</v>
      </c>
      <c r="F35" s="887">
        <v>3.53</v>
      </c>
      <c r="G35" s="888">
        <v>7.2</v>
      </c>
      <c r="H35" s="886">
        <v>10</v>
      </c>
      <c r="I35" s="887">
        <v>3.88</v>
      </c>
      <c r="J35" s="897">
        <v>5.2</v>
      </c>
      <c r="K35" s="889">
        <v>0.39</v>
      </c>
      <c r="L35" s="886">
        <v>2</v>
      </c>
      <c r="M35" s="886">
        <v>15</v>
      </c>
      <c r="N35" s="890">
        <v>5</v>
      </c>
      <c r="O35" s="886" t="s">
        <v>2679</v>
      </c>
      <c r="P35" s="903" t="s">
        <v>2706</v>
      </c>
      <c r="Q35" s="891">
        <f t="shared" si="0"/>
        <v>-3</v>
      </c>
      <c r="R35" s="950">
        <f t="shared" si="0"/>
        <v>-1.1600000000000001</v>
      </c>
      <c r="S35" s="891">
        <f t="shared" si="1"/>
        <v>1</v>
      </c>
      <c r="T35" s="950">
        <f t="shared" si="2"/>
        <v>0.35000000000000009</v>
      </c>
      <c r="U35" s="957">
        <v>50</v>
      </c>
      <c r="V35" s="900">
        <v>52</v>
      </c>
      <c r="W35" s="900">
        <v>2</v>
      </c>
      <c r="X35" s="955">
        <v>1.04</v>
      </c>
      <c r="Y35" s="953">
        <v>14</v>
      </c>
    </row>
    <row r="36" spans="1:25" ht="14.45" customHeight="1" x14ac:dyDescent="0.2">
      <c r="A36" s="920" t="s">
        <v>2707</v>
      </c>
      <c r="B36" s="917">
        <v>9</v>
      </c>
      <c r="C36" s="918">
        <v>7.58</v>
      </c>
      <c r="D36" s="899">
        <v>6.1</v>
      </c>
      <c r="E36" s="916">
        <v>9</v>
      </c>
      <c r="F36" s="911">
        <v>7.79</v>
      </c>
      <c r="G36" s="893">
        <v>11.3</v>
      </c>
      <c r="H36" s="910">
        <v>7</v>
      </c>
      <c r="I36" s="911">
        <v>6.4</v>
      </c>
      <c r="J36" s="898">
        <v>9.1</v>
      </c>
      <c r="K36" s="912">
        <v>0.84</v>
      </c>
      <c r="L36" s="910">
        <v>2</v>
      </c>
      <c r="M36" s="910">
        <v>21</v>
      </c>
      <c r="N36" s="913">
        <v>7</v>
      </c>
      <c r="O36" s="910" t="s">
        <v>2679</v>
      </c>
      <c r="P36" s="914" t="s">
        <v>2706</v>
      </c>
      <c r="Q36" s="915">
        <f t="shared" si="0"/>
        <v>-2</v>
      </c>
      <c r="R36" s="951">
        <f t="shared" si="0"/>
        <v>-1.1799999999999997</v>
      </c>
      <c r="S36" s="915">
        <f t="shared" si="1"/>
        <v>-2</v>
      </c>
      <c r="T36" s="951">
        <f t="shared" si="2"/>
        <v>-1.3899999999999997</v>
      </c>
      <c r="U36" s="958">
        <v>49</v>
      </c>
      <c r="V36" s="906">
        <v>63.699999999999996</v>
      </c>
      <c r="W36" s="906">
        <v>14.699999999999996</v>
      </c>
      <c r="X36" s="956">
        <v>1.2999999999999998</v>
      </c>
      <c r="Y36" s="954">
        <v>25</v>
      </c>
    </row>
    <row r="37" spans="1:25" ht="14.45" customHeight="1" x14ac:dyDescent="0.2">
      <c r="A37" s="920" t="s">
        <v>2708</v>
      </c>
      <c r="B37" s="917">
        <v>2</v>
      </c>
      <c r="C37" s="918">
        <v>6.94</v>
      </c>
      <c r="D37" s="899">
        <v>12.5</v>
      </c>
      <c r="E37" s="916">
        <v>1</v>
      </c>
      <c r="F37" s="911">
        <v>3.47</v>
      </c>
      <c r="G37" s="893">
        <v>11</v>
      </c>
      <c r="H37" s="910"/>
      <c r="I37" s="911"/>
      <c r="J37" s="893"/>
      <c r="K37" s="912">
        <v>3.47</v>
      </c>
      <c r="L37" s="910">
        <v>5</v>
      </c>
      <c r="M37" s="910">
        <v>42</v>
      </c>
      <c r="N37" s="913">
        <v>14</v>
      </c>
      <c r="O37" s="910" t="s">
        <v>2679</v>
      </c>
      <c r="P37" s="914" t="s">
        <v>2706</v>
      </c>
      <c r="Q37" s="915">
        <f t="shared" si="0"/>
        <v>-2</v>
      </c>
      <c r="R37" s="951">
        <f t="shared" si="0"/>
        <v>-6.94</v>
      </c>
      <c r="S37" s="915">
        <f t="shared" si="1"/>
        <v>-1</v>
      </c>
      <c r="T37" s="951">
        <f t="shared" si="2"/>
        <v>-3.47</v>
      </c>
      <c r="U37" s="958" t="s">
        <v>329</v>
      </c>
      <c r="V37" s="906" t="s">
        <v>329</v>
      </c>
      <c r="W37" s="906" t="s">
        <v>329</v>
      </c>
      <c r="X37" s="956" t="s">
        <v>329</v>
      </c>
      <c r="Y37" s="954"/>
    </row>
    <row r="38" spans="1:25" ht="14.45" customHeight="1" x14ac:dyDescent="0.2">
      <c r="A38" s="919" t="s">
        <v>2709</v>
      </c>
      <c r="B38" s="900">
        <v>11</v>
      </c>
      <c r="C38" s="901">
        <v>82.34</v>
      </c>
      <c r="D38" s="902">
        <v>12.7</v>
      </c>
      <c r="E38" s="905">
        <v>17</v>
      </c>
      <c r="F38" s="887">
        <v>128.44</v>
      </c>
      <c r="G38" s="888">
        <v>14.2</v>
      </c>
      <c r="H38" s="883">
        <v>21</v>
      </c>
      <c r="I38" s="884">
        <v>164.3</v>
      </c>
      <c r="J38" s="897">
        <v>15.3</v>
      </c>
      <c r="K38" s="889">
        <v>7.45</v>
      </c>
      <c r="L38" s="886">
        <v>4</v>
      </c>
      <c r="M38" s="886">
        <v>36</v>
      </c>
      <c r="N38" s="890">
        <v>12</v>
      </c>
      <c r="O38" s="886" t="s">
        <v>2679</v>
      </c>
      <c r="P38" s="903" t="s">
        <v>2710</v>
      </c>
      <c r="Q38" s="891">
        <f t="shared" si="0"/>
        <v>10</v>
      </c>
      <c r="R38" s="950">
        <f t="shared" si="0"/>
        <v>81.960000000000008</v>
      </c>
      <c r="S38" s="891">
        <f t="shared" si="1"/>
        <v>4</v>
      </c>
      <c r="T38" s="950">
        <f t="shared" si="2"/>
        <v>35.860000000000014</v>
      </c>
      <c r="U38" s="957">
        <v>252</v>
      </c>
      <c r="V38" s="900">
        <v>321.3</v>
      </c>
      <c r="W38" s="900">
        <v>69.300000000000011</v>
      </c>
      <c r="X38" s="955">
        <v>1.2750000000000001</v>
      </c>
      <c r="Y38" s="953">
        <v>112</v>
      </c>
    </row>
    <row r="39" spans="1:25" ht="14.45" customHeight="1" x14ac:dyDescent="0.2">
      <c r="A39" s="919" t="s">
        <v>2711</v>
      </c>
      <c r="B39" s="900"/>
      <c r="C39" s="901"/>
      <c r="D39" s="902"/>
      <c r="E39" s="905"/>
      <c r="F39" s="887"/>
      <c r="G39" s="888"/>
      <c r="H39" s="883">
        <v>1</v>
      </c>
      <c r="I39" s="884">
        <v>0.56999999999999995</v>
      </c>
      <c r="J39" s="885">
        <v>2</v>
      </c>
      <c r="K39" s="889">
        <v>0.56999999999999995</v>
      </c>
      <c r="L39" s="886">
        <v>2</v>
      </c>
      <c r="M39" s="886">
        <v>15</v>
      </c>
      <c r="N39" s="890">
        <v>5</v>
      </c>
      <c r="O39" s="886" t="s">
        <v>2679</v>
      </c>
      <c r="P39" s="903" t="s">
        <v>2712</v>
      </c>
      <c r="Q39" s="891">
        <f t="shared" si="0"/>
        <v>1</v>
      </c>
      <c r="R39" s="950">
        <f t="shared" si="0"/>
        <v>0.56999999999999995</v>
      </c>
      <c r="S39" s="891">
        <f t="shared" si="1"/>
        <v>1</v>
      </c>
      <c r="T39" s="950">
        <f t="shared" si="2"/>
        <v>0.56999999999999995</v>
      </c>
      <c r="U39" s="957">
        <v>5</v>
      </c>
      <c r="V39" s="900">
        <v>2</v>
      </c>
      <c r="W39" s="900">
        <v>-3</v>
      </c>
      <c r="X39" s="955">
        <v>0.4</v>
      </c>
      <c r="Y39" s="953"/>
    </row>
    <row r="40" spans="1:25" ht="14.45" customHeight="1" x14ac:dyDescent="0.2">
      <c r="A40" s="920" t="s">
        <v>2713</v>
      </c>
      <c r="B40" s="906"/>
      <c r="C40" s="907"/>
      <c r="D40" s="904"/>
      <c r="E40" s="916"/>
      <c r="F40" s="911"/>
      <c r="G40" s="893"/>
      <c r="H40" s="908">
        <v>1</v>
      </c>
      <c r="I40" s="909">
        <v>1.87</v>
      </c>
      <c r="J40" s="898">
        <v>27</v>
      </c>
      <c r="K40" s="912">
        <v>1.43</v>
      </c>
      <c r="L40" s="910">
        <v>3</v>
      </c>
      <c r="M40" s="910">
        <v>24</v>
      </c>
      <c r="N40" s="913">
        <v>8</v>
      </c>
      <c r="O40" s="910" t="s">
        <v>2679</v>
      </c>
      <c r="P40" s="914" t="s">
        <v>2712</v>
      </c>
      <c r="Q40" s="915">
        <f t="shared" si="0"/>
        <v>1</v>
      </c>
      <c r="R40" s="951">
        <f t="shared" si="0"/>
        <v>1.87</v>
      </c>
      <c r="S40" s="915">
        <f t="shared" si="1"/>
        <v>1</v>
      </c>
      <c r="T40" s="951">
        <f t="shared" si="2"/>
        <v>1.87</v>
      </c>
      <c r="U40" s="958">
        <v>8</v>
      </c>
      <c r="V40" s="906">
        <v>27</v>
      </c>
      <c r="W40" s="906">
        <v>19</v>
      </c>
      <c r="X40" s="956">
        <v>3.375</v>
      </c>
      <c r="Y40" s="954">
        <v>19</v>
      </c>
    </row>
    <row r="41" spans="1:25" ht="14.45" customHeight="1" x14ac:dyDescent="0.2">
      <c r="A41" s="920" t="s">
        <v>2714</v>
      </c>
      <c r="B41" s="906">
        <v>1</v>
      </c>
      <c r="C41" s="907">
        <v>18.399999999999999</v>
      </c>
      <c r="D41" s="904">
        <v>12</v>
      </c>
      <c r="E41" s="916"/>
      <c r="F41" s="911"/>
      <c r="G41" s="893"/>
      <c r="H41" s="908"/>
      <c r="I41" s="909"/>
      <c r="J41" s="892"/>
      <c r="K41" s="912">
        <v>3.26</v>
      </c>
      <c r="L41" s="910">
        <v>5</v>
      </c>
      <c r="M41" s="910">
        <v>42</v>
      </c>
      <c r="N41" s="913">
        <v>14</v>
      </c>
      <c r="O41" s="910" t="s">
        <v>2679</v>
      </c>
      <c r="P41" s="914" t="s">
        <v>2712</v>
      </c>
      <c r="Q41" s="915">
        <f t="shared" si="0"/>
        <v>-1</v>
      </c>
      <c r="R41" s="951">
        <f t="shared" si="0"/>
        <v>-18.399999999999999</v>
      </c>
      <c r="S41" s="915">
        <f t="shared" si="1"/>
        <v>0</v>
      </c>
      <c r="T41" s="951">
        <f t="shared" si="2"/>
        <v>0</v>
      </c>
      <c r="U41" s="958" t="s">
        <v>329</v>
      </c>
      <c r="V41" s="906" t="s">
        <v>329</v>
      </c>
      <c r="W41" s="906" t="s">
        <v>329</v>
      </c>
      <c r="X41" s="956" t="s">
        <v>329</v>
      </c>
      <c r="Y41" s="954"/>
    </row>
    <row r="42" spans="1:25" ht="14.45" customHeight="1" x14ac:dyDescent="0.2">
      <c r="A42" s="919" t="s">
        <v>2715</v>
      </c>
      <c r="B42" s="900">
        <v>2</v>
      </c>
      <c r="C42" s="901">
        <v>1.82</v>
      </c>
      <c r="D42" s="902">
        <v>8</v>
      </c>
      <c r="E42" s="905"/>
      <c r="F42" s="887"/>
      <c r="G42" s="888"/>
      <c r="H42" s="883">
        <v>5</v>
      </c>
      <c r="I42" s="884">
        <v>4.54</v>
      </c>
      <c r="J42" s="885">
        <v>7</v>
      </c>
      <c r="K42" s="889">
        <v>0.91</v>
      </c>
      <c r="L42" s="886">
        <v>3</v>
      </c>
      <c r="M42" s="886">
        <v>27</v>
      </c>
      <c r="N42" s="890">
        <v>9</v>
      </c>
      <c r="O42" s="886" t="s">
        <v>2679</v>
      </c>
      <c r="P42" s="903" t="s">
        <v>2716</v>
      </c>
      <c r="Q42" s="891">
        <f t="shared" si="0"/>
        <v>3</v>
      </c>
      <c r="R42" s="950">
        <f t="shared" si="0"/>
        <v>2.7199999999999998</v>
      </c>
      <c r="S42" s="891">
        <f t="shared" si="1"/>
        <v>5</v>
      </c>
      <c r="T42" s="950">
        <f t="shared" si="2"/>
        <v>4.54</v>
      </c>
      <c r="U42" s="957">
        <v>45</v>
      </c>
      <c r="V42" s="900">
        <v>35</v>
      </c>
      <c r="W42" s="900">
        <v>-10</v>
      </c>
      <c r="X42" s="955">
        <v>0.77777777777777779</v>
      </c>
      <c r="Y42" s="953"/>
    </row>
    <row r="43" spans="1:25" ht="14.45" customHeight="1" x14ac:dyDescent="0.2">
      <c r="A43" s="920" t="s">
        <v>2717</v>
      </c>
      <c r="B43" s="906">
        <v>12</v>
      </c>
      <c r="C43" s="907">
        <v>11.45</v>
      </c>
      <c r="D43" s="904">
        <v>7.8</v>
      </c>
      <c r="E43" s="916">
        <v>17</v>
      </c>
      <c r="F43" s="911">
        <v>16.22</v>
      </c>
      <c r="G43" s="893">
        <v>9.1</v>
      </c>
      <c r="H43" s="908">
        <v>21</v>
      </c>
      <c r="I43" s="909">
        <v>20.03</v>
      </c>
      <c r="J43" s="892">
        <v>8.6999999999999993</v>
      </c>
      <c r="K43" s="912">
        <v>0.95</v>
      </c>
      <c r="L43" s="910">
        <v>3</v>
      </c>
      <c r="M43" s="910">
        <v>27</v>
      </c>
      <c r="N43" s="913">
        <v>9</v>
      </c>
      <c r="O43" s="910" t="s">
        <v>2679</v>
      </c>
      <c r="P43" s="914" t="s">
        <v>2716</v>
      </c>
      <c r="Q43" s="915">
        <f t="shared" si="0"/>
        <v>9</v>
      </c>
      <c r="R43" s="951">
        <f t="shared" si="0"/>
        <v>8.5800000000000018</v>
      </c>
      <c r="S43" s="915">
        <f t="shared" si="1"/>
        <v>4</v>
      </c>
      <c r="T43" s="951">
        <f t="shared" si="2"/>
        <v>3.8100000000000023</v>
      </c>
      <c r="U43" s="958">
        <v>189</v>
      </c>
      <c r="V43" s="906">
        <v>182.7</v>
      </c>
      <c r="W43" s="906">
        <v>-6.3000000000000114</v>
      </c>
      <c r="X43" s="956">
        <v>0.96666666666666656</v>
      </c>
      <c r="Y43" s="954">
        <v>18</v>
      </c>
    </row>
    <row r="44" spans="1:25" ht="14.45" customHeight="1" x14ac:dyDescent="0.2">
      <c r="A44" s="920" t="s">
        <v>2718</v>
      </c>
      <c r="B44" s="906">
        <v>3</v>
      </c>
      <c r="C44" s="907">
        <v>8.7899999999999991</v>
      </c>
      <c r="D44" s="904">
        <v>9.6999999999999993</v>
      </c>
      <c r="E44" s="916">
        <v>4</v>
      </c>
      <c r="F44" s="911">
        <v>12.2</v>
      </c>
      <c r="G44" s="893">
        <v>20</v>
      </c>
      <c r="H44" s="908">
        <v>5</v>
      </c>
      <c r="I44" s="909">
        <v>14.66</v>
      </c>
      <c r="J44" s="898">
        <v>13.4</v>
      </c>
      <c r="K44" s="912">
        <v>2.93</v>
      </c>
      <c r="L44" s="910">
        <v>4</v>
      </c>
      <c r="M44" s="910">
        <v>33</v>
      </c>
      <c r="N44" s="913">
        <v>11</v>
      </c>
      <c r="O44" s="910" t="s">
        <v>2679</v>
      </c>
      <c r="P44" s="914" t="s">
        <v>2716</v>
      </c>
      <c r="Q44" s="915">
        <f t="shared" si="0"/>
        <v>2</v>
      </c>
      <c r="R44" s="951">
        <f t="shared" si="0"/>
        <v>5.870000000000001</v>
      </c>
      <c r="S44" s="915">
        <f t="shared" si="1"/>
        <v>1</v>
      </c>
      <c r="T44" s="951">
        <f t="shared" si="2"/>
        <v>2.4600000000000009</v>
      </c>
      <c r="U44" s="958">
        <v>55</v>
      </c>
      <c r="V44" s="906">
        <v>67</v>
      </c>
      <c r="W44" s="906">
        <v>12</v>
      </c>
      <c r="X44" s="956">
        <v>1.2181818181818183</v>
      </c>
      <c r="Y44" s="954">
        <v>16</v>
      </c>
    </row>
    <row r="45" spans="1:25" ht="14.45" customHeight="1" x14ac:dyDescent="0.2">
      <c r="A45" s="919" t="s">
        <v>2719</v>
      </c>
      <c r="B45" s="900">
        <v>1422</v>
      </c>
      <c r="C45" s="901">
        <v>413.36</v>
      </c>
      <c r="D45" s="902">
        <v>4.3</v>
      </c>
      <c r="E45" s="883">
        <v>1485</v>
      </c>
      <c r="F45" s="884">
        <v>429.67</v>
      </c>
      <c r="G45" s="885">
        <v>4.0999999999999996</v>
      </c>
      <c r="H45" s="886">
        <v>1401</v>
      </c>
      <c r="I45" s="887">
        <v>403.97</v>
      </c>
      <c r="J45" s="888">
        <v>3.9</v>
      </c>
      <c r="K45" s="889">
        <v>0.28999999999999998</v>
      </c>
      <c r="L45" s="886">
        <v>2</v>
      </c>
      <c r="M45" s="886">
        <v>15</v>
      </c>
      <c r="N45" s="890">
        <v>5</v>
      </c>
      <c r="O45" s="886" t="s">
        <v>2679</v>
      </c>
      <c r="P45" s="903" t="s">
        <v>2720</v>
      </c>
      <c r="Q45" s="891">
        <f t="shared" si="0"/>
        <v>-21</v>
      </c>
      <c r="R45" s="950">
        <f t="shared" si="0"/>
        <v>-9.3899999999999864</v>
      </c>
      <c r="S45" s="891">
        <f t="shared" si="1"/>
        <v>-84</v>
      </c>
      <c r="T45" s="950">
        <f t="shared" si="2"/>
        <v>-25.699999999999989</v>
      </c>
      <c r="U45" s="957">
        <v>7005</v>
      </c>
      <c r="V45" s="900">
        <v>5463.9</v>
      </c>
      <c r="W45" s="900">
        <v>-1541.1000000000004</v>
      </c>
      <c r="X45" s="955">
        <v>0.77999999999999992</v>
      </c>
      <c r="Y45" s="953">
        <v>117</v>
      </c>
    </row>
    <row r="46" spans="1:25" ht="14.45" customHeight="1" x14ac:dyDescent="0.2">
      <c r="A46" s="920" t="s">
        <v>2721</v>
      </c>
      <c r="B46" s="906">
        <v>204</v>
      </c>
      <c r="C46" s="907">
        <v>76.78</v>
      </c>
      <c r="D46" s="904">
        <v>5.2</v>
      </c>
      <c r="E46" s="908">
        <v>170</v>
      </c>
      <c r="F46" s="909">
        <v>64.38</v>
      </c>
      <c r="G46" s="892">
        <v>5.4</v>
      </c>
      <c r="H46" s="910">
        <v>181</v>
      </c>
      <c r="I46" s="911">
        <v>68.19</v>
      </c>
      <c r="J46" s="893">
        <v>4.9000000000000004</v>
      </c>
      <c r="K46" s="912">
        <v>0.38</v>
      </c>
      <c r="L46" s="910">
        <v>2</v>
      </c>
      <c r="M46" s="910">
        <v>18</v>
      </c>
      <c r="N46" s="913">
        <v>6</v>
      </c>
      <c r="O46" s="910" t="s">
        <v>2679</v>
      </c>
      <c r="P46" s="914" t="s">
        <v>2722</v>
      </c>
      <c r="Q46" s="915">
        <f t="shared" si="0"/>
        <v>-23</v>
      </c>
      <c r="R46" s="951">
        <f t="shared" si="0"/>
        <v>-8.5900000000000034</v>
      </c>
      <c r="S46" s="915">
        <f t="shared" si="1"/>
        <v>11</v>
      </c>
      <c r="T46" s="951">
        <f t="shared" si="2"/>
        <v>3.8100000000000023</v>
      </c>
      <c r="U46" s="958">
        <v>1086</v>
      </c>
      <c r="V46" s="906">
        <v>886.90000000000009</v>
      </c>
      <c r="W46" s="906">
        <v>-199.09999999999991</v>
      </c>
      <c r="X46" s="956">
        <v>0.81666666666666676</v>
      </c>
      <c r="Y46" s="954">
        <v>50</v>
      </c>
    </row>
    <row r="47" spans="1:25" ht="14.45" customHeight="1" x14ac:dyDescent="0.2">
      <c r="A47" s="920" t="s">
        <v>2723</v>
      </c>
      <c r="B47" s="906">
        <v>18</v>
      </c>
      <c r="C47" s="907">
        <v>10.78</v>
      </c>
      <c r="D47" s="904">
        <v>5.9</v>
      </c>
      <c r="E47" s="908">
        <v>23</v>
      </c>
      <c r="F47" s="909">
        <v>13.62</v>
      </c>
      <c r="G47" s="892">
        <v>5.6</v>
      </c>
      <c r="H47" s="910">
        <v>15</v>
      </c>
      <c r="I47" s="911">
        <v>8.8800000000000008</v>
      </c>
      <c r="J47" s="898">
        <v>6.1</v>
      </c>
      <c r="K47" s="912">
        <v>0.59</v>
      </c>
      <c r="L47" s="910">
        <v>2</v>
      </c>
      <c r="M47" s="910">
        <v>18</v>
      </c>
      <c r="N47" s="913">
        <v>6</v>
      </c>
      <c r="O47" s="910" t="s">
        <v>2679</v>
      </c>
      <c r="P47" s="914" t="s">
        <v>2722</v>
      </c>
      <c r="Q47" s="915">
        <f t="shared" si="0"/>
        <v>-3</v>
      </c>
      <c r="R47" s="951">
        <f t="shared" si="0"/>
        <v>-1.8999999999999986</v>
      </c>
      <c r="S47" s="915">
        <f t="shared" si="1"/>
        <v>-8</v>
      </c>
      <c r="T47" s="951">
        <f t="shared" si="2"/>
        <v>-4.7399999999999984</v>
      </c>
      <c r="U47" s="958">
        <v>90</v>
      </c>
      <c r="V47" s="906">
        <v>91.5</v>
      </c>
      <c r="W47" s="906">
        <v>1.5</v>
      </c>
      <c r="X47" s="956">
        <v>1.0166666666666666</v>
      </c>
      <c r="Y47" s="954">
        <v>16</v>
      </c>
    </row>
    <row r="48" spans="1:25" ht="14.45" customHeight="1" x14ac:dyDescent="0.2">
      <c r="A48" s="919" t="s">
        <v>2724</v>
      </c>
      <c r="B48" s="900"/>
      <c r="C48" s="901"/>
      <c r="D48" s="902"/>
      <c r="E48" s="905"/>
      <c r="F48" s="887"/>
      <c r="G48" s="888"/>
      <c r="H48" s="883">
        <v>1</v>
      </c>
      <c r="I48" s="884">
        <v>0.35</v>
      </c>
      <c r="J48" s="885">
        <v>1</v>
      </c>
      <c r="K48" s="889">
        <v>0.56000000000000005</v>
      </c>
      <c r="L48" s="886">
        <v>2</v>
      </c>
      <c r="M48" s="886">
        <v>15</v>
      </c>
      <c r="N48" s="890">
        <v>5</v>
      </c>
      <c r="O48" s="886" t="s">
        <v>2650</v>
      </c>
      <c r="P48" s="903" t="s">
        <v>2725</v>
      </c>
      <c r="Q48" s="891">
        <f t="shared" si="0"/>
        <v>1</v>
      </c>
      <c r="R48" s="950">
        <f t="shared" si="0"/>
        <v>0.35</v>
      </c>
      <c r="S48" s="891">
        <f t="shared" si="1"/>
        <v>1</v>
      </c>
      <c r="T48" s="950">
        <f t="shared" si="2"/>
        <v>0.35</v>
      </c>
      <c r="U48" s="957">
        <v>5</v>
      </c>
      <c r="V48" s="900">
        <v>1</v>
      </c>
      <c r="W48" s="900">
        <v>-4</v>
      </c>
      <c r="X48" s="955">
        <v>0.2</v>
      </c>
      <c r="Y48" s="953"/>
    </row>
    <row r="49" spans="1:25" ht="14.45" customHeight="1" x14ac:dyDescent="0.2">
      <c r="A49" s="919" t="s">
        <v>2726</v>
      </c>
      <c r="B49" s="900"/>
      <c r="C49" s="901"/>
      <c r="D49" s="902"/>
      <c r="E49" s="883">
        <v>1</v>
      </c>
      <c r="F49" s="884">
        <v>0.38</v>
      </c>
      <c r="G49" s="885">
        <v>1</v>
      </c>
      <c r="H49" s="886"/>
      <c r="I49" s="887"/>
      <c r="J49" s="888"/>
      <c r="K49" s="889">
        <v>0.67</v>
      </c>
      <c r="L49" s="886">
        <v>2</v>
      </c>
      <c r="M49" s="886">
        <v>18</v>
      </c>
      <c r="N49" s="890">
        <v>6</v>
      </c>
      <c r="O49" s="886" t="s">
        <v>2650</v>
      </c>
      <c r="P49" s="903" t="s">
        <v>2727</v>
      </c>
      <c r="Q49" s="891">
        <f t="shared" si="0"/>
        <v>0</v>
      </c>
      <c r="R49" s="950">
        <f t="shared" si="0"/>
        <v>0</v>
      </c>
      <c r="S49" s="891">
        <f t="shared" si="1"/>
        <v>-1</v>
      </c>
      <c r="T49" s="950">
        <f t="shared" si="2"/>
        <v>-0.38</v>
      </c>
      <c r="U49" s="957" t="s">
        <v>329</v>
      </c>
      <c r="V49" s="900" t="s">
        <v>329</v>
      </c>
      <c r="W49" s="900" t="s">
        <v>329</v>
      </c>
      <c r="X49" s="955" t="s">
        <v>329</v>
      </c>
      <c r="Y49" s="953"/>
    </row>
    <row r="50" spans="1:25" ht="14.45" customHeight="1" x14ac:dyDescent="0.2">
      <c r="A50" s="919" t="s">
        <v>2728</v>
      </c>
      <c r="B50" s="894">
        <v>12</v>
      </c>
      <c r="C50" s="895">
        <v>3.38</v>
      </c>
      <c r="D50" s="896">
        <v>3.9</v>
      </c>
      <c r="E50" s="905">
        <v>10</v>
      </c>
      <c r="F50" s="887">
        <v>2.57</v>
      </c>
      <c r="G50" s="888">
        <v>2.2999999999999998</v>
      </c>
      <c r="H50" s="886">
        <v>10</v>
      </c>
      <c r="I50" s="887">
        <v>2.57</v>
      </c>
      <c r="J50" s="888">
        <v>2.6</v>
      </c>
      <c r="K50" s="889">
        <v>0.26</v>
      </c>
      <c r="L50" s="886">
        <v>1</v>
      </c>
      <c r="M50" s="886">
        <v>9</v>
      </c>
      <c r="N50" s="890">
        <v>3</v>
      </c>
      <c r="O50" s="886" t="s">
        <v>2650</v>
      </c>
      <c r="P50" s="903" t="s">
        <v>2729</v>
      </c>
      <c r="Q50" s="891">
        <f t="shared" si="0"/>
        <v>-2</v>
      </c>
      <c r="R50" s="950">
        <f t="shared" si="0"/>
        <v>-0.81</v>
      </c>
      <c r="S50" s="891">
        <f t="shared" si="1"/>
        <v>0</v>
      </c>
      <c r="T50" s="950">
        <f t="shared" si="2"/>
        <v>0</v>
      </c>
      <c r="U50" s="957">
        <v>30</v>
      </c>
      <c r="V50" s="900">
        <v>26</v>
      </c>
      <c r="W50" s="900">
        <v>-4</v>
      </c>
      <c r="X50" s="955">
        <v>0.8666666666666667</v>
      </c>
      <c r="Y50" s="953">
        <v>4</v>
      </c>
    </row>
    <row r="51" spans="1:25" ht="14.45" customHeight="1" x14ac:dyDescent="0.2">
      <c r="A51" s="919" t="s">
        <v>2730</v>
      </c>
      <c r="B51" s="900"/>
      <c r="C51" s="901"/>
      <c r="D51" s="902"/>
      <c r="E51" s="905"/>
      <c r="F51" s="887"/>
      <c r="G51" s="888"/>
      <c r="H51" s="883">
        <v>1</v>
      </c>
      <c r="I51" s="884">
        <v>0.11</v>
      </c>
      <c r="J51" s="885">
        <v>4</v>
      </c>
      <c r="K51" s="889">
        <v>0.11</v>
      </c>
      <c r="L51" s="886">
        <v>2</v>
      </c>
      <c r="M51" s="886">
        <v>15</v>
      </c>
      <c r="N51" s="890">
        <v>5</v>
      </c>
      <c r="O51" s="886" t="s">
        <v>2650</v>
      </c>
      <c r="P51" s="903" t="s">
        <v>2731</v>
      </c>
      <c r="Q51" s="891">
        <f t="shared" si="0"/>
        <v>1</v>
      </c>
      <c r="R51" s="950">
        <f t="shared" si="0"/>
        <v>0.11</v>
      </c>
      <c r="S51" s="891">
        <f t="shared" si="1"/>
        <v>1</v>
      </c>
      <c r="T51" s="950">
        <f t="shared" si="2"/>
        <v>0.11</v>
      </c>
      <c r="U51" s="957">
        <v>5</v>
      </c>
      <c r="V51" s="900">
        <v>4</v>
      </c>
      <c r="W51" s="900">
        <v>-1</v>
      </c>
      <c r="X51" s="955">
        <v>0.8</v>
      </c>
      <c r="Y51" s="953"/>
    </row>
    <row r="52" spans="1:25" ht="14.45" customHeight="1" thickBot="1" x14ac:dyDescent="0.25">
      <c r="A52" s="935" t="s">
        <v>2732</v>
      </c>
      <c r="B52" s="936">
        <v>1</v>
      </c>
      <c r="C52" s="937">
        <v>0.11</v>
      </c>
      <c r="D52" s="938">
        <v>7</v>
      </c>
      <c r="E52" s="939">
        <v>2</v>
      </c>
      <c r="F52" s="940">
        <v>0.22</v>
      </c>
      <c r="G52" s="941">
        <v>3.5</v>
      </c>
      <c r="H52" s="942"/>
      <c r="I52" s="943"/>
      <c r="J52" s="944"/>
      <c r="K52" s="945">
        <v>0.11</v>
      </c>
      <c r="L52" s="942">
        <v>2</v>
      </c>
      <c r="M52" s="942">
        <v>15</v>
      </c>
      <c r="N52" s="946">
        <v>5</v>
      </c>
      <c r="O52" s="942" t="s">
        <v>2650</v>
      </c>
      <c r="P52" s="947" t="s">
        <v>2733</v>
      </c>
      <c r="Q52" s="948">
        <f t="shared" si="0"/>
        <v>-1</v>
      </c>
      <c r="R52" s="952">
        <f t="shared" si="0"/>
        <v>-0.11</v>
      </c>
      <c r="S52" s="948">
        <f t="shared" si="1"/>
        <v>-2</v>
      </c>
      <c r="T52" s="952">
        <f t="shared" si="2"/>
        <v>-0.22</v>
      </c>
      <c r="U52" s="962" t="s">
        <v>329</v>
      </c>
      <c r="V52" s="936" t="s">
        <v>329</v>
      </c>
      <c r="W52" s="936" t="s">
        <v>329</v>
      </c>
      <c r="X52" s="963" t="s">
        <v>329</v>
      </c>
      <c r="Y52" s="964"/>
    </row>
  </sheetData>
  <autoFilter ref="A4:Y4" xr:uid="{00000000-0009-0000-0000-00002C000000}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53:Q1048576">
    <cfRule type="cellIs" dxfId="14" priority="11" stopIfTrue="1" operator="lessThan">
      <formula>0</formula>
    </cfRule>
  </conditionalFormatting>
  <conditionalFormatting sqref="W53:W1048576">
    <cfRule type="cellIs" dxfId="13" priority="10" stopIfTrue="1" operator="greaterThan">
      <formula>0</formula>
    </cfRule>
  </conditionalFormatting>
  <conditionalFormatting sqref="X53:X1048576">
    <cfRule type="cellIs" dxfId="12" priority="9" stopIfTrue="1" operator="greaterThan">
      <formula>1</formula>
    </cfRule>
  </conditionalFormatting>
  <conditionalFormatting sqref="X53:X1048576">
    <cfRule type="cellIs" dxfId="11" priority="6" stopIfTrue="1" operator="greaterThan">
      <formula>1</formula>
    </cfRule>
  </conditionalFormatting>
  <conditionalFormatting sqref="W53:W1048576">
    <cfRule type="cellIs" dxfId="10" priority="7" stopIfTrue="1" operator="greaterThan">
      <formula>0</formula>
    </cfRule>
  </conditionalFormatting>
  <conditionalFormatting sqref="Q53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52">
    <cfRule type="cellIs" dxfId="7" priority="4" stopIfTrue="1" operator="lessThan">
      <formula>0</formula>
    </cfRule>
  </conditionalFormatting>
  <conditionalFormatting sqref="X5:X52">
    <cfRule type="cellIs" dxfId="6" priority="2" stopIfTrue="1" operator="greaterThan">
      <formula>1</formula>
    </cfRule>
  </conditionalFormatting>
  <conditionalFormatting sqref="W5:W52">
    <cfRule type="cellIs" dxfId="5" priority="3" stopIfTrue="1" operator="greaterThan">
      <formula>0</formula>
    </cfRule>
  </conditionalFormatting>
  <conditionalFormatting sqref="S5:S52">
    <cfRule type="cellIs" dxfId="4" priority="1" stopIfTrue="1" operator="lessThan">
      <formula>0</formula>
    </cfRule>
  </conditionalFormatting>
  <hyperlinks>
    <hyperlink ref="A2" location="Obsah!A1" display="Zpět na Obsah  KL 01  1.-4.měsíc" xr:uid="{9EE444DA-B2FC-4532-9AC8-2DDFAD4D163B}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247" bestFit="1" customWidth="1"/>
    <col min="2" max="2" width="9.5703125" style="247" hidden="1" customWidth="1" outlineLevel="1"/>
    <col min="3" max="3" width="9.5703125" style="247" customWidth="1" collapsed="1"/>
    <col min="4" max="4" width="2.28515625" style="247" customWidth="1"/>
    <col min="5" max="8" width="9.5703125" style="247" customWidth="1"/>
    <col min="9" max="10" width="9.7109375" style="247" hidden="1" customWidth="1" outlineLevel="1"/>
    <col min="11" max="11" width="8.85546875" style="247" collapsed="1"/>
    <col min="12" max="16384" width="8.85546875" style="247"/>
  </cols>
  <sheetData>
    <row r="1" spans="1:10" ht="18.600000000000001" customHeight="1" thickBot="1" x14ac:dyDescent="0.35">
      <c r="A1" s="527" t="s">
        <v>174</v>
      </c>
      <c r="B1" s="527"/>
      <c r="C1" s="527"/>
      <c r="D1" s="527"/>
      <c r="E1" s="527"/>
      <c r="F1" s="527"/>
      <c r="G1" s="527"/>
      <c r="H1" s="527"/>
      <c r="I1" s="527"/>
      <c r="J1" s="527"/>
    </row>
    <row r="2" spans="1:10" ht="14.45" customHeight="1" thickBot="1" x14ac:dyDescent="0.25">
      <c r="A2" s="370" t="s">
        <v>328</v>
      </c>
      <c r="B2" s="220"/>
      <c r="C2" s="220"/>
      <c r="D2" s="220"/>
      <c r="E2" s="220"/>
      <c r="F2" s="220"/>
    </row>
    <row r="3" spans="1:10" ht="14.45" customHeight="1" x14ac:dyDescent="0.2">
      <c r="A3" s="518"/>
      <c r="B3" s="216">
        <v>2019</v>
      </c>
      <c r="C3" s="44">
        <v>2020</v>
      </c>
      <c r="D3" s="11"/>
      <c r="E3" s="522">
        <v>2021</v>
      </c>
      <c r="F3" s="523"/>
      <c r="G3" s="523"/>
      <c r="H3" s="524"/>
      <c r="I3" s="525">
        <v>2021</v>
      </c>
      <c r="J3" s="526"/>
    </row>
    <row r="4" spans="1:10" ht="14.45" customHeight="1" thickBot="1" x14ac:dyDescent="0.25">
      <c r="A4" s="519"/>
      <c r="B4" s="520" t="s">
        <v>93</v>
      </c>
      <c r="C4" s="521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2" t="s">
        <v>301</v>
      </c>
      <c r="J4" s="433" t="s">
        <v>302</v>
      </c>
    </row>
    <row r="5" spans="1:10" ht="14.45" customHeight="1" x14ac:dyDescent="0.2">
      <c r="A5" s="221" t="str">
        <f>HYPERLINK("#'Léky Žádanky'!A1","Léky (Kč)")</f>
        <v>Léky (Kč)</v>
      </c>
      <c r="B5" s="31">
        <v>2911.7318900000005</v>
      </c>
      <c r="C5" s="33">
        <v>3226.1740600000016</v>
      </c>
      <c r="D5" s="12"/>
      <c r="E5" s="226">
        <v>3331.2865000000002</v>
      </c>
      <c r="F5" s="32">
        <v>0</v>
      </c>
      <c r="G5" s="225">
        <f>E5-F5</f>
        <v>3331.2865000000002</v>
      </c>
      <c r="H5" s="231" t="str">
        <f>IF(F5&lt;0.00000001,"",E5/F5)</f>
        <v/>
      </c>
    </row>
    <row r="6" spans="1:10" ht="14.45" customHeight="1" x14ac:dyDescent="0.2">
      <c r="A6" s="221" t="str">
        <f>HYPERLINK("#'Materiál Žádanky'!A1","Materiál - SZM (Kč)")</f>
        <v>Materiál - SZM (Kč)</v>
      </c>
      <c r="B6" s="14">
        <v>3021.9784099999997</v>
      </c>
      <c r="C6" s="35">
        <v>3685.8344199999992</v>
      </c>
      <c r="D6" s="12"/>
      <c r="E6" s="227">
        <v>3364.9329600000015</v>
      </c>
      <c r="F6" s="34">
        <v>0</v>
      </c>
      <c r="G6" s="228">
        <f>E6-F6</f>
        <v>3364.9329600000015</v>
      </c>
      <c r="H6" s="232" t="str">
        <f>IF(F6&lt;0.00000001,"",E6/F6)</f>
        <v/>
      </c>
    </row>
    <row r="7" spans="1:10" ht="14.45" customHeight="1" x14ac:dyDescent="0.2">
      <c r="A7" s="221" t="str">
        <f>HYPERLINK("#'Osobní náklady'!A1","Osobní náklady (Kč) *")</f>
        <v>Osobní náklady (Kč) *</v>
      </c>
      <c r="B7" s="14">
        <v>50829.104769999991</v>
      </c>
      <c r="C7" s="35">
        <v>61562.060620000004</v>
      </c>
      <c r="D7" s="12"/>
      <c r="E7" s="227">
        <v>52193.114260000009</v>
      </c>
      <c r="F7" s="34">
        <v>0</v>
      </c>
      <c r="G7" s="228">
        <f>E7-F7</f>
        <v>52193.114260000009</v>
      </c>
      <c r="H7" s="232" t="str">
        <f>IF(F7&lt;0.00000001,"",E7/F7)</f>
        <v/>
      </c>
    </row>
    <row r="8" spans="1:10" ht="14.45" customHeight="1" thickBot="1" x14ac:dyDescent="0.25">
      <c r="A8" s="1" t="s">
        <v>96</v>
      </c>
      <c r="B8" s="15">
        <v>10333.383609999995</v>
      </c>
      <c r="C8" s="37">
        <v>11731.20748999999</v>
      </c>
      <c r="D8" s="12"/>
      <c r="E8" s="229">
        <v>11314.046439999989</v>
      </c>
      <c r="F8" s="36">
        <v>0</v>
      </c>
      <c r="G8" s="230">
        <f>E8-F8</f>
        <v>11314.046439999989</v>
      </c>
      <c r="H8" s="233" t="str">
        <f>IF(F8&lt;0.00000001,"",E8/F8)</f>
        <v/>
      </c>
    </row>
    <row r="9" spans="1:10" ht="14.45" customHeight="1" thickBot="1" x14ac:dyDescent="0.25">
      <c r="A9" s="2" t="s">
        <v>97</v>
      </c>
      <c r="B9" s="3">
        <v>67096.198679999987</v>
      </c>
      <c r="C9" s="39">
        <v>80205.276589999994</v>
      </c>
      <c r="D9" s="12"/>
      <c r="E9" s="3">
        <v>70203.380160000001</v>
      </c>
      <c r="F9" s="38">
        <v>0</v>
      </c>
      <c r="G9" s="38">
        <f>E9-F9</f>
        <v>70203.380160000001</v>
      </c>
      <c r="H9" s="234" t="str">
        <f>IF(F9&lt;0.00000001,"",E9/F9)</f>
        <v/>
      </c>
    </row>
    <row r="10" spans="1:10" ht="14.45" customHeight="1" thickBot="1" x14ac:dyDescent="0.25">
      <c r="A10" s="16"/>
      <c r="B10" s="16"/>
      <c r="C10" s="217"/>
      <c r="D10" s="12"/>
      <c r="E10" s="16"/>
      <c r="F10" s="17"/>
    </row>
    <row r="11" spans="1:10" ht="14.45" customHeight="1" x14ac:dyDescent="0.2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344.46600000000001</v>
      </c>
      <c r="C11" s="33">
        <f>IF(ISERROR(VLOOKUP("Celkem:",'ZV Vykáz.-A'!A:H,5,0)),0,VLOOKUP("Celkem:",'ZV Vykáz.-A'!A:H,5,0)/1000)</f>
        <v>382.947</v>
      </c>
      <c r="D11" s="12"/>
      <c r="E11" s="226">
        <f>IF(ISERROR(VLOOKUP("Celkem:",'ZV Vykáz.-A'!A:H,8,0)),0,VLOOKUP("Celkem:",'ZV Vykáz.-A'!A:H,8,0)/1000)</f>
        <v>759.28200000000004</v>
      </c>
      <c r="F11" s="32"/>
      <c r="G11" s="225">
        <f>E11-F11</f>
        <v>759.28200000000004</v>
      </c>
      <c r="H11" s="231" t="str">
        <f>IF(F11&lt;0.00000001,"",E11/F11)</f>
        <v/>
      </c>
      <c r="I11" s="225">
        <f>E11-B11</f>
        <v>414.81600000000003</v>
      </c>
      <c r="J11" s="231">
        <f>IF(B11&lt;0.00000001,"",E11/B11)</f>
        <v>2.2042291546916095</v>
      </c>
    </row>
    <row r="12" spans="1:10" ht="14.45" customHeight="1" thickBot="1" x14ac:dyDescent="0.25">
      <c r="A12" s="251" t="str">
        <f>HYPERLINK("#CaseMix!A1","Hospitalizace *")</f>
        <v>Hospitalizace *</v>
      </c>
      <c r="B12" s="15">
        <f>IF(ISERROR(VLOOKUP("Celkem",CaseMix!A:D,2,0)),0,VLOOKUP("Celkem",CaseMix!A:D,2,0)*30)</f>
        <v>56985.509999999995</v>
      </c>
      <c r="C12" s="37">
        <f>IF(ISERROR(VLOOKUP("Celkem",CaseMix!A:D,3,0)),0,VLOOKUP("Celkem",CaseMix!A:D,3,0)*30)</f>
        <v>54603.899999999994</v>
      </c>
      <c r="D12" s="12"/>
      <c r="E12" s="229">
        <f>IF(ISERROR(VLOOKUP("Celkem",CaseMix!A:D,4,0)),0,VLOOKUP("Celkem",CaseMix!A:D,4,0)*30)</f>
        <v>54988.68</v>
      </c>
      <c r="F12" s="36"/>
      <c r="G12" s="230">
        <f>E12-F12</f>
        <v>54988.68</v>
      </c>
      <c r="H12" s="233" t="str">
        <f>IF(F12&lt;0.00000001,"",E12/F12)</f>
        <v/>
      </c>
      <c r="I12" s="230">
        <f>E12-B12</f>
        <v>-1996.8299999999945</v>
      </c>
      <c r="J12" s="233">
        <f>IF(B12&lt;0.00000001,"",E12/B12)</f>
        <v>0.96495898694247018</v>
      </c>
    </row>
    <row r="13" spans="1:10" ht="14.45" customHeight="1" thickBot="1" x14ac:dyDescent="0.25">
      <c r="A13" s="4" t="s">
        <v>100</v>
      </c>
      <c r="B13" s="9">
        <f>SUM(B11:B12)</f>
        <v>57329.975999999995</v>
      </c>
      <c r="C13" s="41">
        <f>SUM(C11:C12)</f>
        <v>54986.846999999994</v>
      </c>
      <c r="D13" s="12"/>
      <c r="E13" s="9">
        <f>SUM(E11:E12)</f>
        <v>55747.962</v>
      </c>
      <c r="F13" s="40"/>
      <c r="G13" s="40">
        <f>E13-F13</f>
        <v>55747.962</v>
      </c>
      <c r="H13" s="235" t="str">
        <f>IF(F13&lt;0.00000001,"",E13/F13)</f>
        <v/>
      </c>
      <c r="I13" s="40">
        <f>SUM(I11:I12)</f>
        <v>-1582.0139999999944</v>
      </c>
      <c r="J13" s="235">
        <f>IF(B13&lt;0.00000001,"",E13/B13)</f>
        <v>0.97240511665311014</v>
      </c>
    </row>
    <row r="14" spans="1:10" ht="14.45" customHeight="1" thickBot="1" x14ac:dyDescent="0.25">
      <c r="A14" s="16"/>
      <c r="B14" s="16"/>
      <c r="C14" s="217"/>
      <c r="D14" s="12"/>
      <c r="E14" s="16"/>
      <c r="F14" s="17"/>
    </row>
    <row r="15" spans="1:10" ht="14.45" customHeight="1" thickBot="1" x14ac:dyDescent="0.25">
      <c r="A15" s="252" t="str">
        <f>HYPERLINK("#'HI Graf'!A1","Hospodářský index (Výnosy / Náklady) *")</f>
        <v>Hospodářský index (Výnosy / Náklady) *</v>
      </c>
      <c r="B15" s="10">
        <f>IF(B9=0,"",B13/B9)</f>
        <v>0.85444447119012268</v>
      </c>
      <c r="C15" s="43">
        <f>IF(C9=0,"",C13/C9)</f>
        <v>0.68557642760944937</v>
      </c>
      <c r="D15" s="12"/>
      <c r="E15" s="10">
        <f>IF(E9=0,"",E13/E9)</f>
        <v>0.79409227693802253</v>
      </c>
      <c r="F15" s="42"/>
      <c r="G15" s="42">
        <f>IF(ISERROR(F15-E15),"",E15-F15)</f>
        <v>0.79409227693802253</v>
      </c>
      <c r="H15" s="236" t="str">
        <f>IF(ISERROR(F15-E15),"",IF(F15&lt;0.00000001,"",E15/F15))</f>
        <v/>
      </c>
    </row>
    <row r="17" spans="1:8" ht="14.45" customHeight="1" x14ac:dyDescent="0.2">
      <c r="A17" s="222" t="s">
        <v>201</v>
      </c>
    </row>
    <row r="18" spans="1:8" ht="14.45" customHeight="1" x14ac:dyDescent="0.25">
      <c r="A18" s="373" t="s">
        <v>232</v>
      </c>
      <c r="B18" s="374"/>
      <c r="C18" s="374"/>
      <c r="D18" s="374"/>
      <c r="E18" s="374"/>
      <c r="F18" s="374"/>
      <c r="G18" s="374"/>
      <c r="H18" s="374"/>
    </row>
    <row r="19" spans="1:8" ht="15" x14ac:dyDescent="0.25">
      <c r="A19" s="372" t="s">
        <v>231</v>
      </c>
      <c r="B19" s="374"/>
      <c r="C19" s="374"/>
      <c r="D19" s="374"/>
      <c r="E19" s="374"/>
      <c r="F19" s="374"/>
      <c r="G19" s="374"/>
      <c r="H19" s="374"/>
    </row>
    <row r="20" spans="1:8" ht="14.45" customHeight="1" x14ac:dyDescent="0.2">
      <c r="A20" s="223" t="s">
        <v>252</v>
      </c>
    </row>
    <row r="21" spans="1:8" ht="14.45" customHeight="1" x14ac:dyDescent="0.2">
      <c r="A21" s="223" t="s">
        <v>202</v>
      </c>
    </row>
    <row r="22" spans="1:8" ht="14.45" customHeight="1" x14ac:dyDescent="0.2">
      <c r="A22" s="224" t="s">
        <v>300</v>
      </c>
    </row>
    <row r="23" spans="1:8" ht="14.45" customHeight="1" x14ac:dyDescent="0.2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5" priority="8" operator="greaterThan">
      <formula>0</formula>
    </cfRule>
  </conditionalFormatting>
  <conditionalFormatting sqref="G11:G13 G15">
    <cfRule type="cellIs" dxfId="84" priority="7" operator="lessThan">
      <formula>0</formula>
    </cfRule>
  </conditionalFormatting>
  <conditionalFormatting sqref="H5:H9">
    <cfRule type="cellIs" dxfId="83" priority="6" operator="greaterThan">
      <formula>1</formula>
    </cfRule>
  </conditionalFormatting>
  <conditionalFormatting sqref="H11:H13 H15">
    <cfRule type="cellIs" dxfId="82" priority="5" operator="lessThan">
      <formula>1</formula>
    </cfRule>
  </conditionalFormatting>
  <conditionalFormatting sqref="I11:I13">
    <cfRule type="cellIs" dxfId="81" priority="4" operator="lessThan">
      <formula>0</formula>
    </cfRule>
  </conditionalFormatting>
  <conditionalFormatting sqref="J11:J13">
    <cfRule type="cellIs" dxfId="80" priority="3" operator="lessThan">
      <formula>1</formula>
    </cfRule>
  </conditionalFormatting>
  <hyperlinks>
    <hyperlink ref="A2" location="Obsah!A1" display="Zpět na Obsah  KL 01  1.-4.měsíc" xr:uid="{EC89785A-075E-47B4-B7B0-6D2E2F905665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List4">
    <tabColor theme="0" tint="-0.249977111117893"/>
    <outlinePr summaryRight="0"/>
    <pageSetUpPr fitToPage="1"/>
  </sheetPr>
  <dimension ref="A1:M15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ColWidth="8.85546875" defaultRowHeight="14.45" customHeight="1" outlineLevelCol="1" x14ac:dyDescent="0.2"/>
  <cols>
    <col min="1" max="1" width="43.28515625" style="247" customWidth="1" collapsed="1"/>
    <col min="2" max="2" width="7.7109375" style="215" hidden="1" customWidth="1" outlineLevel="1"/>
    <col min="3" max="3" width="7.28515625" style="247" hidden="1" customWidth="1"/>
    <col min="4" max="4" width="7.7109375" style="215" customWidth="1"/>
    <col min="5" max="5" width="7.28515625" style="247" hidden="1" customWidth="1"/>
    <col min="6" max="6" width="7.7109375" style="215" customWidth="1"/>
    <col min="7" max="7" width="7.7109375" style="331" customWidth="1" collapsed="1"/>
    <col min="8" max="8" width="7.7109375" style="215" hidden="1" customWidth="1" outlineLevel="1"/>
    <col min="9" max="9" width="7.28515625" style="247" hidden="1" customWidth="1"/>
    <col min="10" max="10" width="7.7109375" style="215" customWidth="1"/>
    <col min="11" max="11" width="7.28515625" style="247" hidden="1" customWidth="1"/>
    <col min="12" max="12" width="7.7109375" style="215" customWidth="1"/>
    <col min="13" max="13" width="7.7109375" style="331" customWidth="1"/>
    <col min="14" max="16384" width="8.85546875" style="247"/>
  </cols>
  <sheetData>
    <row r="1" spans="1:13" ht="18.600000000000001" customHeight="1" thickBot="1" x14ac:dyDescent="0.35">
      <c r="A1" s="528" t="s">
        <v>157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</row>
    <row r="2" spans="1:13" ht="14.45" customHeight="1" thickBot="1" x14ac:dyDescent="0.25">
      <c r="A2" s="370" t="s">
        <v>328</v>
      </c>
      <c r="B2" s="347"/>
      <c r="C2" s="220"/>
      <c r="D2" s="347"/>
      <c r="E2" s="220"/>
      <c r="F2" s="347"/>
      <c r="G2" s="348"/>
      <c r="H2" s="347"/>
      <c r="I2" s="220"/>
      <c r="J2" s="347"/>
      <c r="K2" s="220"/>
      <c r="L2" s="347"/>
      <c r="M2" s="348"/>
    </row>
    <row r="3" spans="1:13" ht="14.45" customHeight="1" thickBot="1" x14ac:dyDescent="0.25">
      <c r="A3" s="341" t="s">
        <v>158</v>
      </c>
      <c r="B3" s="342">
        <f>SUBTOTAL(9,B6:B1048576)</f>
        <v>4819947</v>
      </c>
      <c r="C3" s="343">
        <f t="shared" ref="C3:L3" si="0">SUBTOTAL(9,C6:C1048576)</f>
        <v>0</v>
      </c>
      <c r="D3" s="343">
        <f t="shared" si="0"/>
        <v>4709647</v>
      </c>
      <c r="E3" s="343">
        <f t="shared" si="0"/>
        <v>0</v>
      </c>
      <c r="F3" s="343">
        <f t="shared" si="0"/>
        <v>4595942.67</v>
      </c>
      <c r="G3" s="346">
        <f>IF(D3&lt;&gt;0,F3/D3,"")</f>
        <v>0.97585714385812783</v>
      </c>
      <c r="H3" s="342">
        <f t="shared" si="0"/>
        <v>1602.0100000000002</v>
      </c>
      <c r="I3" s="343">
        <f t="shared" si="0"/>
        <v>0</v>
      </c>
      <c r="J3" s="343">
        <f t="shared" si="0"/>
        <v>508.73</v>
      </c>
      <c r="K3" s="343">
        <f t="shared" si="0"/>
        <v>0</v>
      </c>
      <c r="L3" s="343">
        <f t="shared" si="0"/>
        <v>919.21</v>
      </c>
      <c r="M3" s="344">
        <f>IF(J3&lt;&gt;0,L3/J3,"")</f>
        <v>1.8068720146246535</v>
      </c>
    </row>
    <row r="4" spans="1:13" ht="14.45" customHeight="1" x14ac:dyDescent="0.2">
      <c r="A4" s="696" t="s">
        <v>117</v>
      </c>
      <c r="B4" s="628" t="s">
        <v>122</v>
      </c>
      <c r="C4" s="629"/>
      <c r="D4" s="629"/>
      <c r="E4" s="629"/>
      <c r="F4" s="629"/>
      <c r="G4" s="631"/>
      <c r="H4" s="628" t="s">
        <v>123</v>
      </c>
      <c r="I4" s="629"/>
      <c r="J4" s="629"/>
      <c r="K4" s="629"/>
      <c r="L4" s="629"/>
      <c r="M4" s="631"/>
    </row>
    <row r="5" spans="1:13" s="329" customFormat="1" ht="14.45" customHeight="1" thickBot="1" x14ac:dyDescent="0.25">
      <c r="A5" s="965"/>
      <c r="B5" s="966">
        <v>2019</v>
      </c>
      <c r="C5" s="967"/>
      <c r="D5" s="967">
        <v>2020</v>
      </c>
      <c r="E5" s="967"/>
      <c r="F5" s="967">
        <v>2021</v>
      </c>
      <c r="G5" s="877" t="s">
        <v>2</v>
      </c>
      <c r="H5" s="966">
        <v>2019</v>
      </c>
      <c r="I5" s="967"/>
      <c r="J5" s="967">
        <v>2020</v>
      </c>
      <c r="K5" s="967"/>
      <c r="L5" s="967">
        <v>2021</v>
      </c>
      <c r="M5" s="877" t="s">
        <v>2</v>
      </c>
    </row>
    <row r="6" spans="1:13" ht="14.45" customHeight="1" x14ac:dyDescent="0.2">
      <c r="A6" s="835" t="s">
        <v>2456</v>
      </c>
      <c r="B6" s="859"/>
      <c r="C6" s="807"/>
      <c r="D6" s="859">
        <v>3327</v>
      </c>
      <c r="E6" s="807"/>
      <c r="F6" s="859"/>
      <c r="G6" s="812"/>
      <c r="H6" s="859"/>
      <c r="I6" s="807"/>
      <c r="J6" s="859"/>
      <c r="K6" s="807"/>
      <c r="L6" s="859"/>
      <c r="M6" s="231"/>
    </row>
    <row r="7" spans="1:13" ht="14.45" customHeight="1" x14ac:dyDescent="0.2">
      <c r="A7" s="836" t="s">
        <v>2735</v>
      </c>
      <c r="B7" s="861">
        <v>134873</v>
      </c>
      <c r="C7" s="822"/>
      <c r="D7" s="861">
        <v>134940</v>
      </c>
      <c r="E7" s="822"/>
      <c r="F7" s="861">
        <v>141184.66999999998</v>
      </c>
      <c r="G7" s="827"/>
      <c r="H7" s="861"/>
      <c r="I7" s="822"/>
      <c r="J7" s="861"/>
      <c r="K7" s="822"/>
      <c r="L7" s="861"/>
      <c r="M7" s="828"/>
    </row>
    <row r="8" spans="1:13" ht="14.45" customHeight="1" x14ac:dyDescent="0.2">
      <c r="A8" s="836" t="s">
        <v>2736</v>
      </c>
      <c r="B8" s="861">
        <v>437219</v>
      </c>
      <c r="C8" s="822"/>
      <c r="D8" s="861">
        <v>488062</v>
      </c>
      <c r="E8" s="822"/>
      <c r="F8" s="861">
        <v>468562</v>
      </c>
      <c r="G8" s="827"/>
      <c r="H8" s="861"/>
      <c r="I8" s="822"/>
      <c r="J8" s="861"/>
      <c r="K8" s="822"/>
      <c r="L8" s="861"/>
      <c r="M8" s="828"/>
    </row>
    <row r="9" spans="1:13" ht="14.45" customHeight="1" x14ac:dyDescent="0.2">
      <c r="A9" s="836" t="s">
        <v>2737</v>
      </c>
      <c r="B9" s="861">
        <v>2381965</v>
      </c>
      <c r="C9" s="822"/>
      <c r="D9" s="861">
        <v>2267252</v>
      </c>
      <c r="E9" s="822"/>
      <c r="F9" s="861">
        <v>2072239</v>
      </c>
      <c r="G9" s="827"/>
      <c r="H9" s="861"/>
      <c r="I9" s="822"/>
      <c r="J9" s="861"/>
      <c r="K9" s="822"/>
      <c r="L9" s="861"/>
      <c r="M9" s="828"/>
    </row>
    <row r="10" spans="1:13" ht="14.45" customHeight="1" x14ac:dyDescent="0.2">
      <c r="A10" s="836" t="s">
        <v>2738</v>
      </c>
      <c r="B10" s="861">
        <v>272305</v>
      </c>
      <c r="C10" s="822"/>
      <c r="D10" s="861">
        <v>151988</v>
      </c>
      <c r="E10" s="822"/>
      <c r="F10" s="861">
        <v>292952</v>
      </c>
      <c r="G10" s="827"/>
      <c r="H10" s="861">
        <v>1602.0100000000002</v>
      </c>
      <c r="I10" s="822"/>
      <c r="J10" s="861">
        <v>508.73</v>
      </c>
      <c r="K10" s="822"/>
      <c r="L10" s="861">
        <v>919.21</v>
      </c>
      <c r="M10" s="828"/>
    </row>
    <row r="11" spans="1:13" ht="14.45" customHeight="1" x14ac:dyDescent="0.2">
      <c r="A11" s="836" t="s">
        <v>2739</v>
      </c>
      <c r="B11" s="861">
        <v>844178</v>
      </c>
      <c r="C11" s="822"/>
      <c r="D11" s="861">
        <v>1016416</v>
      </c>
      <c r="E11" s="822"/>
      <c r="F11" s="861">
        <v>876075</v>
      </c>
      <c r="G11" s="827"/>
      <c r="H11" s="861"/>
      <c r="I11" s="822"/>
      <c r="J11" s="861"/>
      <c r="K11" s="822"/>
      <c r="L11" s="861"/>
      <c r="M11" s="828"/>
    </row>
    <row r="12" spans="1:13" ht="14.45" customHeight="1" x14ac:dyDescent="0.2">
      <c r="A12" s="836" t="s">
        <v>2740</v>
      </c>
      <c r="B12" s="861">
        <v>11834</v>
      </c>
      <c r="C12" s="822"/>
      <c r="D12" s="861">
        <v>22002</v>
      </c>
      <c r="E12" s="822"/>
      <c r="F12" s="861">
        <v>26398</v>
      </c>
      <c r="G12" s="827"/>
      <c r="H12" s="861"/>
      <c r="I12" s="822"/>
      <c r="J12" s="861"/>
      <c r="K12" s="822"/>
      <c r="L12" s="861"/>
      <c r="M12" s="828"/>
    </row>
    <row r="13" spans="1:13" ht="14.45" customHeight="1" x14ac:dyDescent="0.2">
      <c r="A13" s="836" t="s">
        <v>2741</v>
      </c>
      <c r="B13" s="861">
        <v>687469</v>
      </c>
      <c r="C13" s="822"/>
      <c r="D13" s="861">
        <v>613866</v>
      </c>
      <c r="E13" s="822"/>
      <c r="F13" s="861">
        <v>660319</v>
      </c>
      <c r="G13" s="827"/>
      <c r="H13" s="861"/>
      <c r="I13" s="822"/>
      <c r="J13" s="861"/>
      <c r="K13" s="822"/>
      <c r="L13" s="861"/>
      <c r="M13" s="828"/>
    </row>
    <row r="14" spans="1:13" ht="14.45" customHeight="1" x14ac:dyDescent="0.2">
      <c r="A14" s="836" t="s">
        <v>2742</v>
      </c>
      <c r="B14" s="861">
        <v>50104</v>
      </c>
      <c r="C14" s="822"/>
      <c r="D14" s="861">
        <v>11794</v>
      </c>
      <c r="E14" s="822"/>
      <c r="F14" s="861">
        <v>58113</v>
      </c>
      <c r="G14" s="827"/>
      <c r="H14" s="861"/>
      <c r="I14" s="822"/>
      <c r="J14" s="861"/>
      <c r="K14" s="822"/>
      <c r="L14" s="861"/>
      <c r="M14" s="828"/>
    </row>
    <row r="15" spans="1:13" ht="14.45" customHeight="1" thickBot="1" x14ac:dyDescent="0.25">
      <c r="A15" s="865" t="s">
        <v>2743</v>
      </c>
      <c r="B15" s="863"/>
      <c r="C15" s="814"/>
      <c r="D15" s="863"/>
      <c r="E15" s="814"/>
      <c r="F15" s="863">
        <v>100</v>
      </c>
      <c r="G15" s="819"/>
      <c r="H15" s="863"/>
      <c r="I15" s="814"/>
      <c r="J15" s="863"/>
      <c r="K15" s="814"/>
      <c r="L15" s="863"/>
      <c r="M15" s="820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 xr:uid="{9C5B187E-12E4-470B-829C-662C95BF2ECF}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List1">
    <tabColor theme="0" tint="-0.249977111117893"/>
    <outlinePr summaryRight="0"/>
    <pageSetUpPr fitToPage="1"/>
  </sheetPr>
  <dimension ref="A1:Q301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8" hidden="1" customWidth="1" outlineLevel="1"/>
    <col min="8" max="9" width="9.28515625" style="328" hidden="1" customWidth="1"/>
    <col min="10" max="11" width="11.140625" style="328" customWidth="1"/>
    <col min="12" max="13" width="9.28515625" style="328" hidden="1" customWidth="1"/>
    <col min="14" max="15" width="11.140625" style="328" customWidth="1"/>
    <col min="16" max="16" width="11.140625" style="331" customWidth="1"/>
    <col min="17" max="17" width="11.140625" style="328" customWidth="1"/>
    <col min="18" max="16384" width="8.85546875" style="247"/>
  </cols>
  <sheetData>
    <row r="1" spans="1:17" ht="18.600000000000001" customHeight="1" thickBot="1" x14ac:dyDescent="0.35">
      <c r="A1" s="528" t="s">
        <v>3333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ht="14.45" customHeight="1" thickBot="1" x14ac:dyDescent="0.25">
      <c r="A2" s="370" t="s">
        <v>328</v>
      </c>
      <c r="B2" s="220"/>
      <c r="C2" s="220"/>
      <c r="D2" s="220"/>
      <c r="E2" s="220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48"/>
      <c r="Q2" s="351"/>
    </row>
    <row r="3" spans="1:17" ht="14.45" customHeight="1" thickBot="1" x14ac:dyDescent="0.25">
      <c r="E3" s="112" t="s">
        <v>158</v>
      </c>
      <c r="F3" s="207">
        <f t="shared" ref="F3:O3" si="0">SUBTOTAL(9,F6:F1048576)</f>
        <v>31842.29</v>
      </c>
      <c r="G3" s="211">
        <f t="shared" si="0"/>
        <v>4821549.01</v>
      </c>
      <c r="H3" s="212"/>
      <c r="I3" s="212"/>
      <c r="J3" s="207">
        <f t="shared" si="0"/>
        <v>32604.27</v>
      </c>
      <c r="K3" s="211">
        <f t="shared" si="0"/>
        <v>4710155.7300000004</v>
      </c>
      <c r="L3" s="212"/>
      <c r="M3" s="212"/>
      <c r="N3" s="207">
        <f t="shared" si="0"/>
        <v>33075.699999999997</v>
      </c>
      <c r="O3" s="211">
        <f t="shared" si="0"/>
        <v>4596861.879999999</v>
      </c>
      <c r="P3" s="177">
        <f>IF(K3=0,"",O3/K3)</f>
        <v>0.97594689931833711</v>
      </c>
      <c r="Q3" s="209">
        <f>IF(N3=0,"",O3/N3)</f>
        <v>138.98003307564161</v>
      </c>
    </row>
    <row r="4" spans="1:17" ht="14.45" customHeight="1" x14ac:dyDescent="0.2">
      <c r="A4" s="636" t="s">
        <v>73</v>
      </c>
      <c r="B4" s="634" t="s">
        <v>118</v>
      </c>
      <c r="C4" s="636" t="s">
        <v>119</v>
      </c>
      <c r="D4" s="645" t="s">
        <v>89</v>
      </c>
      <c r="E4" s="637" t="s">
        <v>11</v>
      </c>
      <c r="F4" s="643">
        <v>2019</v>
      </c>
      <c r="G4" s="644"/>
      <c r="H4" s="210"/>
      <c r="I4" s="210"/>
      <c r="J4" s="643">
        <v>2020</v>
      </c>
      <c r="K4" s="644"/>
      <c r="L4" s="210"/>
      <c r="M4" s="210"/>
      <c r="N4" s="643">
        <v>2021</v>
      </c>
      <c r="O4" s="644"/>
      <c r="P4" s="646" t="s">
        <v>2</v>
      </c>
      <c r="Q4" s="635" t="s">
        <v>121</v>
      </c>
    </row>
    <row r="5" spans="1:17" ht="14.45" customHeight="1" thickBot="1" x14ac:dyDescent="0.25">
      <c r="A5" s="868"/>
      <c r="B5" s="866"/>
      <c r="C5" s="868"/>
      <c r="D5" s="878"/>
      <c r="E5" s="870"/>
      <c r="F5" s="879" t="s">
        <v>90</v>
      </c>
      <c r="G5" s="880" t="s">
        <v>14</v>
      </c>
      <c r="H5" s="881"/>
      <c r="I5" s="881"/>
      <c r="J5" s="879" t="s">
        <v>90</v>
      </c>
      <c r="K5" s="880" t="s">
        <v>14</v>
      </c>
      <c r="L5" s="881"/>
      <c r="M5" s="881"/>
      <c r="N5" s="879" t="s">
        <v>90</v>
      </c>
      <c r="O5" s="880" t="s">
        <v>14</v>
      </c>
      <c r="P5" s="882"/>
      <c r="Q5" s="875"/>
    </row>
    <row r="6" spans="1:17" ht="14.45" customHeight="1" x14ac:dyDescent="0.2">
      <c r="A6" s="806" t="s">
        <v>2647</v>
      </c>
      <c r="B6" s="807" t="s">
        <v>2744</v>
      </c>
      <c r="C6" s="807" t="s">
        <v>2400</v>
      </c>
      <c r="D6" s="807" t="s">
        <v>2745</v>
      </c>
      <c r="E6" s="807" t="s">
        <v>2746</v>
      </c>
      <c r="F6" s="225"/>
      <c r="G6" s="225"/>
      <c r="H6" s="225"/>
      <c r="I6" s="225"/>
      <c r="J6" s="225">
        <v>2</v>
      </c>
      <c r="K6" s="225">
        <v>2996</v>
      </c>
      <c r="L6" s="225"/>
      <c r="M6" s="225">
        <v>1498</v>
      </c>
      <c r="N6" s="225"/>
      <c r="O6" s="225"/>
      <c r="P6" s="812"/>
      <c r="Q6" s="830"/>
    </row>
    <row r="7" spans="1:17" ht="14.45" customHeight="1" x14ac:dyDescent="0.2">
      <c r="A7" s="821" t="s">
        <v>2647</v>
      </c>
      <c r="B7" s="822" t="s">
        <v>2744</v>
      </c>
      <c r="C7" s="822" t="s">
        <v>2400</v>
      </c>
      <c r="D7" s="822" t="s">
        <v>2747</v>
      </c>
      <c r="E7" s="822" t="s">
        <v>2748</v>
      </c>
      <c r="F7" s="831"/>
      <c r="G7" s="831"/>
      <c r="H7" s="831"/>
      <c r="I7" s="831"/>
      <c r="J7" s="831">
        <v>1</v>
      </c>
      <c r="K7" s="831">
        <v>331</v>
      </c>
      <c r="L7" s="831"/>
      <c r="M7" s="831">
        <v>331</v>
      </c>
      <c r="N7" s="831"/>
      <c r="O7" s="831"/>
      <c r="P7" s="827"/>
      <c r="Q7" s="832"/>
    </row>
    <row r="8" spans="1:17" ht="14.45" customHeight="1" x14ac:dyDescent="0.2">
      <c r="A8" s="821" t="s">
        <v>2749</v>
      </c>
      <c r="B8" s="822" t="s">
        <v>2750</v>
      </c>
      <c r="C8" s="822" t="s">
        <v>2400</v>
      </c>
      <c r="D8" s="822" t="s">
        <v>2751</v>
      </c>
      <c r="E8" s="822" t="s">
        <v>2752</v>
      </c>
      <c r="F8" s="831">
        <v>14</v>
      </c>
      <c r="G8" s="831">
        <v>4228</v>
      </c>
      <c r="H8" s="831"/>
      <c r="I8" s="831">
        <v>302</v>
      </c>
      <c r="J8" s="831">
        <v>28</v>
      </c>
      <c r="K8" s="831">
        <v>8512</v>
      </c>
      <c r="L8" s="831"/>
      <c r="M8" s="831">
        <v>304</v>
      </c>
      <c r="N8" s="831">
        <v>12</v>
      </c>
      <c r="O8" s="831">
        <v>3768</v>
      </c>
      <c r="P8" s="827"/>
      <c r="Q8" s="832">
        <v>314</v>
      </c>
    </row>
    <row r="9" spans="1:17" ht="14.45" customHeight="1" x14ac:dyDescent="0.2">
      <c r="A9" s="821" t="s">
        <v>2749</v>
      </c>
      <c r="B9" s="822" t="s">
        <v>2750</v>
      </c>
      <c r="C9" s="822" t="s">
        <v>2400</v>
      </c>
      <c r="D9" s="822" t="s">
        <v>2753</v>
      </c>
      <c r="E9" s="822" t="s">
        <v>2754</v>
      </c>
      <c r="F9" s="831">
        <v>3</v>
      </c>
      <c r="G9" s="831">
        <v>22782</v>
      </c>
      <c r="H9" s="831"/>
      <c r="I9" s="831">
        <v>7594</v>
      </c>
      <c r="J9" s="831">
        <v>7</v>
      </c>
      <c r="K9" s="831">
        <v>53431</v>
      </c>
      <c r="L9" s="831"/>
      <c r="M9" s="831">
        <v>7633</v>
      </c>
      <c r="N9" s="831">
        <v>3</v>
      </c>
      <c r="O9" s="831">
        <v>23709</v>
      </c>
      <c r="P9" s="827"/>
      <c r="Q9" s="832">
        <v>7903</v>
      </c>
    </row>
    <row r="10" spans="1:17" ht="14.45" customHeight="1" x14ac:dyDescent="0.2">
      <c r="A10" s="821" t="s">
        <v>2749</v>
      </c>
      <c r="B10" s="822" t="s">
        <v>2750</v>
      </c>
      <c r="C10" s="822" t="s">
        <v>2400</v>
      </c>
      <c r="D10" s="822" t="s">
        <v>2755</v>
      </c>
      <c r="E10" s="822" t="s">
        <v>2756</v>
      </c>
      <c r="F10" s="831">
        <v>7</v>
      </c>
      <c r="G10" s="831">
        <v>7770</v>
      </c>
      <c r="H10" s="831"/>
      <c r="I10" s="831">
        <v>1110</v>
      </c>
      <c r="J10" s="831">
        <v>6</v>
      </c>
      <c r="K10" s="831">
        <v>6684</v>
      </c>
      <c r="L10" s="831"/>
      <c r="M10" s="831">
        <v>1114</v>
      </c>
      <c r="N10" s="831">
        <v>9</v>
      </c>
      <c r="O10" s="831">
        <v>10332</v>
      </c>
      <c r="P10" s="827"/>
      <c r="Q10" s="832">
        <v>1148</v>
      </c>
    </row>
    <row r="11" spans="1:17" ht="14.45" customHeight="1" x14ac:dyDescent="0.2">
      <c r="A11" s="821" t="s">
        <v>2749</v>
      </c>
      <c r="B11" s="822" t="s">
        <v>2750</v>
      </c>
      <c r="C11" s="822" t="s">
        <v>2400</v>
      </c>
      <c r="D11" s="822" t="s">
        <v>2757</v>
      </c>
      <c r="E11" s="822" t="s">
        <v>2758</v>
      </c>
      <c r="F11" s="831">
        <v>5</v>
      </c>
      <c r="G11" s="831">
        <v>37235</v>
      </c>
      <c r="H11" s="831"/>
      <c r="I11" s="831">
        <v>7447</v>
      </c>
      <c r="J11" s="831">
        <v>2</v>
      </c>
      <c r="K11" s="831">
        <v>14924</v>
      </c>
      <c r="L11" s="831"/>
      <c r="M11" s="831">
        <v>7462</v>
      </c>
      <c r="N11" s="831"/>
      <c r="O11" s="831"/>
      <c r="P11" s="827"/>
      <c r="Q11" s="832"/>
    </row>
    <row r="12" spans="1:17" ht="14.45" customHeight="1" x14ac:dyDescent="0.2">
      <c r="A12" s="821" t="s">
        <v>2749</v>
      </c>
      <c r="B12" s="822" t="s">
        <v>2750</v>
      </c>
      <c r="C12" s="822" t="s">
        <v>2400</v>
      </c>
      <c r="D12" s="822" t="s">
        <v>2759</v>
      </c>
      <c r="E12" s="822" t="s">
        <v>2760</v>
      </c>
      <c r="F12" s="831">
        <v>7</v>
      </c>
      <c r="G12" s="831">
        <v>26873</v>
      </c>
      <c r="H12" s="831"/>
      <c r="I12" s="831">
        <v>3839</v>
      </c>
      <c r="J12" s="831">
        <v>3</v>
      </c>
      <c r="K12" s="831">
        <v>11529</v>
      </c>
      <c r="L12" s="831"/>
      <c r="M12" s="831">
        <v>3843</v>
      </c>
      <c r="N12" s="831">
        <v>3</v>
      </c>
      <c r="O12" s="831">
        <v>11631</v>
      </c>
      <c r="P12" s="827"/>
      <c r="Q12" s="832">
        <v>3877</v>
      </c>
    </row>
    <row r="13" spans="1:17" ht="14.45" customHeight="1" x14ac:dyDescent="0.2">
      <c r="A13" s="821" t="s">
        <v>2749</v>
      </c>
      <c r="B13" s="822" t="s">
        <v>2750</v>
      </c>
      <c r="C13" s="822" t="s">
        <v>2400</v>
      </c>
      <c r="D13" s="822" t="s">
        <v>2761</v>
      </c>
      <c r="E13" s="822" t="s">
        <v>2762</v>
      </c>
      <c r="F13" s="831">
        <v>15</v>
      </c>
      <c r="G13" s="831">
        <v>35985</v>
      </c>
      <c r="H13" s="831"/>
      <c r="I13" s="831">
        <v>2399</v>
      </c>
      <c r="J13" s="831"/>
      <c r="K13" s="831"/>
      <c r="L13" s="831"/>
      <c r="M13" s="831"/>
      <c r="N13" s="831"/>
      <c r="O13" s="831"/>
      <c r="P13" s="827"/>
      <c r="Q13" s="832"/>
    </row>
    <row r="14" spans="1:17" ht="14.45" customHeight="1" x14ac:dyDescent="0.2">
      <c r="A14" s="821" t="s">
        <v>2749</v>
      </c>
      <c r="B14" s="822" t="s">
        <v>2750</v>
      </c>
      <c r="C14" s="822" t="s">
        <v>2400</v>
      </c>
      <c r="D14" s="822" t="s">
        <v>2763</v>
      </c>
      <c r="E14" s="822" t="s">
        <v>2764</v>
      </c>
      <c r="F14" s="831"/>
      <c r="G14" s="831"/>
      <c r="H14" s="831"/>
      <c r="I14" s="831"/>
      <c r="J14" s="831"/>
      <c r="K14" s="831"/>
      <c r="L14" s="831"/>
      <c r="M14" s="831"/>
      <c r="N14" s="831">
        <v>1</v>
      </c>
      <c r="O14" s="831">
        <v>10766.67</v>
      </c>
      <c r="P14" s="827"/>
      <c r="Q14" s="832">
        <v>10766.67</v>
      </c>
    </row>
    <row r="15" spans="1:17" ht="14.45" customHeight="1" x14ac:dyDescent="0.2">
      <c r="A15" s="821" t="s">
        <v>2749</v>
      </c>
      <c r="B15" s="822" t="s">
        <v>2750</v>
      </c>
      <c r="C15" s="822" t="s">
        <v>2400</v>
      </c>
      <c r="D15" s="822" t="s">
        <v>2765</v>
      </c>
      <c r="E15" s="822" t="s">
        <v>2766</v>
      </c>
      <c r="F15" s="831"/>
      <c r="G15" s="831"/>
      <c r="H15" s="831"/>
      <c r="I15" s="831"/>
      <c r="J15" s="831">
        <v>3</v>
      </c>
      <c r="K15" s="831">
        <v>0</v>
      </c>
      <c r="L15" s="831"/>
      <c r="M15" s="831">
        <v>0</v>
      </c>
      <c r="N15" s="831">
        <v>1</v>
      </c>
      <c r="O15" s="831">
        <v>0</v>
      </c>
      <c r="P15" s="827"/>
      <c r="Q15" s="832">
        <v>0</v>
      </c>
    </row>
    <row r="16" spans="1:17" ht="14.45" customHeight="1" x14ac:dyDescent="0.2">
      <c r="A16" s="821" t="s">
        <v>2749</v>
      </c>
      <c r="B16" s="822" t="s">
        <v>2750</v>
      </c>
      <c r="C16" s="822" t="s">
        <v>2400</v>
      </c>
      <c r="D16" s="822" t="s">
        <v>2767</v>
      </c>
      <c r="E16" s="822" t="s">
        <v>2768</v>
      </c>
      <c r="F16" s="831"/>
      <c r="G16" s="831"/>
      <c r="H16" s="831"/>
      <c r="I16" s="831"/>
      <c r="J16" s="831">
        <v>1</v>
      </c>
      <c r="K16" s="831">
        <v>39860</v>
      </c>
      <c r="L16" s="831"/>
      <c r="M16" s="831">
        <v>39860</v>
      </c>
      <c r="N16" s="831">
        <v>2</v>
      </c>
      <c r="O16" s="831">
        <v>80978</v>
      </c>
      <c r="P16" s="827"/>
      <c r="Q16" s="832">
        <v>40489</v>
      </c>
    </row>
    <row r="17" spans="1:17" ht="14.45" customHeight="1" x14ac:dyDescent="0.2">
      <c r="A17" s="821" t="s">
        <v>2769</v>
      </c>
      <c r="B17" s="822" t="s">
        <v>2770</v>
      </c>
      <c r="C17" s="822" t="s">
        <v>2400</v>
      </c>
      <c r="D17" s="822" t="s">
        <v>2771</v>
      </c>
      <c r="E17" s="822" t="s">
        <v>2772</v>
      </c>
      <c r="F17" s="831"/>
      <c r="G17" s="831"/>
      <c r="H17" s="831"/>
      <c r="I17" s="831"/>
      <c r="J17" s="831"/>
      <c r="K17" s="831"/>
      <c r="L17" s="831"/>
      <c r="M17" s="831"/>
      <c r="N17" s="831">
        <v>1</v>
      </c>
      <c r="O17" s="831">
        <v>227</v>
      </c>
      <c r="P17" s="827"/>
      <c r="Q17" s="832">
        <v>227</v>
      </c>
    </row>
    <row r="18" spans="1:17" ht="14.45" customHeight="1" x14ac:dyDescent="0.2">
      <c r="A18" s="821" t="s">
        <v>2769</v>
      </c>
      <c r="B18" s="822" t="s">
        <v>2770</v>
      </c>
      <c r="C18" s="822" t="s">
        <v>2400</v>
      </c>
      <c r="D18" s="822" t="s">
        <v>2773</v>
      </c>
      <c r="E18" s="822" t="s">
        <v>2774</v>
      </c>
      <c r="F18" s="831"/>
      <c r="G18" s="831"/>
      <c r="H18" s="831"/>
      <c r="I18" s="831"/>
      <c r="J18" s="831"/>
      <c r="K18" s="831"/>
      <c r="L18" s="831"/>
      <c r="M18" s="831"/>
      <c r="N18" s="831">
        <v>1</v>
      </c>
      <c r="O18" s="831">
        <v>525</v>
      </c>
      <c r="P18" s="827"/>
      <c r="Q18" s="832">
        <v>525</v>
      </c>
    </row>
    <row r="19" spans="1:17" ht="14.45" customHeight="1" x14ac:dyDescent="0.2">
      <c r="A19" s="821" t="s">
        <v>2769</v>
      </c>
      <c r="B19" s="822" t="s">
        <v>2770</v>
      </c>
      <c r="C19" s="822" t="s">
        <v>2400</v>
      </c>
      <c r="D19" s="822" t="s">
        <v>2775</v>
      </c>
      <c r="E19" s="822" t="s">
        <v>2776</v>
      </c>
      <c r="F19" s="831">
        <v>18</v>
      </c>
      <c r="G19" s="831">
        <v>6390</v>
      </c>
      <c r="H19" s="831"/>
      <c r="I19" s="831">
        <v>355</v>
      </c>
      <c r="J19" s="831">
        <v>1</v>
      </c>
      <c r="K19" s="831">
        <v>355</v>
      </c>
      <c r="L19" s="831"/>
      <c r="M19" s="831">
        <v>355</v>
      </c>
      <c r="N19" s="831">
        <v>1</v>
      </c>
      <c r="O19" s="831">
        <v>358</v>
      </c>
      <c r="P19" s="827"/>
      <c r="Q19" s="832">
        <v>358</v>
      </c>
    </row>
    <row r="20" spans="1:17" ht="14.45" customHeight="1" x14ac:dyDescent="0.2">
      <c r="A20" s="821" t="s">
        <v>2769</v>
      </c>
      <c r="B20" s="822" t="s">
        <v>2770</v>
      </c>
      <c r="C20" s="822" t="s">
        <v>2400</v>
      </c>
      <c r="D20" s="822" t="s">
        <v>2777</v>
      </c>
      <c r="E20" s="822" t="s">
        <v>2778</v>
      </c>
      <c r="F20" s="831">
        <v>1247</v>
      </c>
      <c r="G20" s="831">
        <v>81055</v>
      </c>
      <c r="H20" s="831"/>
      <c r="I20" s="831">
        <v>65</v>
      </c>
      <c r="J20" s="831">
        <v>1537</v>
      </c>
      <c r="K20" s="831">
        <v>101442</v>
      </c>
      <c r="L20" s="831"/>
      <c r="M20" s="831">
        <v>66</v>
      </c>
      <c r="N20" s="831">
        <v>1377</v>
      </c>
      <c r="O20" s="831">
        <v>90882</v>
      </c>
      <c r="P20" s="827"/>
      <c r="Q20" s="832">
        <v>66</v>
      </c>
    </row>
    <row r="21" spans="1:17" ht="14.45" customHeight="1" x14ac:dyDescent="0.2">
      <c r="A21" s="821" t="s">
        <v>2769</v>
      </c>
      <c r="B21" s="822" t="s">
        <v>2770</v>
      </c>
      <c r="C21" s="822" t="s">
        <v>2400</v>
      </c>
      <c r="D21" s="822" t="s">
        <v>2779</v>
      </c>
      <c r="E21" s="822" t="s">
        <v>2780</v>
      </c>
      <c r="F21" s="831">
        <v>41</v>
      </c>
      <c r="G21" s="831">
        <v>1066</v>
      </c>
      <c r="H21" s="831"/>
      <c r="I21" s="831">
        <v>26</v>
      </c>
      <c r="J21" s="831">
        <v>42</v>
      </c>
      <c r="K21" s="831">
        <v>1092</v>
      </c>
      <c r="L21" s="831"/>
      <c r="M21" s="831">
        <v>26</v>
      </c>
      <c r="N21" s="831">
        <v>33</v>
      </c>
      <c r="O21" s="831">
        <v>858</v>
      </c>
      <c r="P21" s="827"/>
      <c r="Q21" s="832">
        <v>26</v>
      </c>
    </row>
    <row r="22" spans="1:17" ht="14.45" customHeight="1" x14ac:dyDescent="0.2">
      <c r="A22" s="821" t="s">
        <v>2769</v>
      </c>
      <c r="B22" s="822" t="s">
        <v>2770</v>
      </c>
      <c r="C22" s="822" t="s">
        <v>2400</v>
      </c>
      <c r="D22" s="822" t="s">
        <v>2781</v>
      </c>
      <c r="E22" s="822" t="s">
        <v>2782</v>
      </c>
      <c r="F22" s="831">
        <v>10</v>
      </c>
      <c r="G22" s="831">
        <v>550</v>
      </c>
      <c r="H22" s="831"/>
      <c r="I22" s="831">
        <v>55</v>
      </c>
      <c r="J22" s="831">
        <v>2</v>
      </c>
      <c r="K22" s="831">
        <v>110</v>
      </c>
      <c r="L22" s="831"/>
      <c r="M22" s="831">
        <v>55</v>
      </c>
      <c r="N22" s="831">
        <v>1</v>
      </c>
      <c r="O22" s="831">
        <v>56</v>
      </c>
      <c r="P22" s="827"/>
      <c r="Q22" s="832">
        <v>56</v>
      </c>
    </row>
    <row r="23" spans="1:17" ht="14.45" customHeight="1" x14ac:dyDescent="0.2">
      <c r="A23" s="821" t="s">
        <v>2769</v>
      </c>
      <c r="B23" s="822" t="s">
        <v>2770</v>
      </c>
      <c r="C23" s="822" t="s">
        <v>2400</v>
      </c>
      <c r="D23" s="822" t="s">
        <v>2783</v>
      </c>
      <c r="E23" s="822" t="s">
        <v>2784</v>
      </c>
      <c r="F23" s="831">
        <v>109</v>
      </c>
      <c r="G23" s="831">
        <v>8502</v>
      </c>
      <c r="H23" s="831"/>
      <c r="I23" s="831">
        <v>78</v>
      </c>
      <c r="J23" s="831">
        <v>60</v>
      </c>
      <c r="K23" s="831">
        <v>4680</v>
      </c>
      <c r="L23" s="831"/>
      <c r="M23" s="831">
        <v>78</v>
      </c>
      <c r="N23" s="831">
        <v>110</v>
      </c>
      <c r="O23" s="831">
        <v>8580</v>
      </c>
      <c r="P23" s="827"/>
      <c r="Q23" s="832">
        <v>78</v>
      </c>
    </row>
    <row r="24" spans="1:17" ht="14.45" customHeight="1" x14ac:dyDescent="0.2">
      <c r="A24" s="821" t="s">
        <v>2769</v>
      </c>
      <c r="B24" s="822" t="s">
        <v>2770</v>
      </c>
      <c r="C24" s="822" t="s">
        <v>2400</v>
      </c>
      <c r="D24" s="822" t="s">
        <v>2785</v>
      </c>
      <c r="E24" s="822" t="s">
        <v>2786</v>
      </c>
      <c r="F24" s="831">
        <v>347</v>
      </c>
      <c r="G24" s="831">
        <v>8328</v>
      </c>
      <c r="H24" s="831"/>
      <c r="I24" s="831">
        <v>24</v>
      </c>
      <c r="J24" s="831">
        <v>538</v>
      </c>
      <c r="K24" s="831">
        <v>13450</v>
      </c>
      <c r="L24" s="831"/>
      <c r="M24" s="831">
        <v>25</v>
      </c>
      <c r="N24" s="831">
        <v>521</v>
      </c>
      <c r="O24" s="831">
        <v>13546</v>
      </c>
      <c r="P24" s="827"/>
      <c r="Q24" s="832">
        <v>26</v>
      </c>
    </row>
    <row r="25" spans="1:17" ht="14.45" customHeight="1" x14ac:dyDescent="0.2">
      <c r="A25" s="821" t="s">
        <v>2769</v>
      </c>
      <c r="B25" s="822" t="s">
        <v>2770</v>
      </c>
      <c r="C25" s="822" t="s">
        <v>2400</v>
      </c>
      <c r="D25" s="822" t="s">
        <v>2787</v>
      </c>
      <c r="E25" s="822" t="s">
        <v>2788</v>
      </c>
      <c r="F25" s="831"/>
      <c r="G25" s="831"/>
      <c r="H25" s="831"/>
      <c r="I25" s="831"/>
      <c r="J25" s="831">
        <v>2</v>
      </c>
      <c r="K25" s="831">
        <v>206</v>
      </c>
      <c r="L25" s="831"/>
      <c r="M25" s="831">
        <v>103</v>
      </c>
      <c r="N25" s="831"/>
      <c r="O25" s="831"/>
      <c r="P25" s="827"/>
      <c r="Q25" s="832"/>
    </row>
    <row r="26" spans="1:17" ht="14.45" customHeight="1" x14ac:dyDescent="0.2">
      <c r="A26" s="821" t="s">
        <v>2769</v>
      </c>
      <c r="B26" s="822" t="s">
        <v>2770</v>
      </c>
      <c r="C26" s="822" t="s">
        <v>2400</v>
      </c>
      <c r="D26" s="822" t="s">
        <v>2789</v>
      </c>
      <c r="E26" s="822" t="s">
        <v>2790</v>
      </c>
      <c r="F26" s="831">
        <v>297</v>
      </c>
      <c r="G26" s="831">
        <v>19602</v>
      </c>
      <c r="H26" s="831"/>
      <c r="I26" s="831">
        <v>66</v>
      </c>
      <c r="J26" s="831">
        <v>306</v>
      </c>
      <c r="K26" s="831">
        <v>20196</v>
      </c>
      <c r="L26" s="831"/>
      <c r="M26" s="831">
        <v>66</v>
      </c>
      <c r="N26" s="831">
        <v>139</v>
      </c>
      <c r="O26" s="831">
        <v>9313</v>
      </c>
      <c r="P26" s="827"/>
      <c r="Q26" s="832">
        <v>67</v>
      </c>
    </row>
    <row r="27" spans="1:17" ht="14.45" customHeight="1" x14ac:dyDescent="0.2">
      <c r="A27" s="821" t="s">
        <v>2769</v>
      </c>
      <c r="B27" s="822" t="s">
        <v>2770</v>
      </c>
      <c r="C27" s="822" t="s">
        <v>2400</v>
      </c>
      <c r="D27" s="822" t="s">
        <v>2791</v>
      </c>
      <c r="E27" s="822" t="s">
        <v>2792</v>
      </c>
      <c r="F27" s="831">
        <v>759</v>
      </c>
      <c r="G27" s="831">
        <v>266409</v>
      </c>
      <c r="H27" s="831"/>
      <c r="I27" s="831">
        <v>351</v>
      </c>
      <c r="J27" s="831">
        <v>896</v>
      </c>
      <c r="K27" s="831">
        <v>315392</v>
      </c>
      <c r="L27" s="831"/>
      <c r="M27" s="831">
        <v>352</v>
      </c>
      <c r="N27" s="831">
        <v>792</v>
      </c>
      <c r="O27" s="831">
        <v>280368</v>
      </c>
      <c r="P27" s="827"/>
      <c r="Q27" s="832">
        <v>354</v>
      </c>
    </row>
    <row r="28" spans="1:17" ht="14.45" customHeight="1" x14ac:dyDescent="0.2">
      <c r="A28" s="821" t="s">
        <v>2769</v>
      </c>
      <c r="B28" s="822" t="s">
        <v>2770</v>
      </c>
      <c r="C28" s="822" t="s">
        <v>2400</v>
      </c>
      <c r="D28" s="822" t="s">
        <v>2793</v>
      </c>
      <c r="E28" s="822" t="s">
        <v>2794</v>
      </c>
      <c r="F28" s="831">
        <v>291</v>
      </c>
      <c r="G28" s="831">
        <v>7275</v>
      </c>
      <c r="H28" s="831"/>
      <c r="I28" s="831">
        <v>25</v>
      </c>
      <c r="J28" s="831">
        <v>415</v>
      </c>
      <c r="K28" s="831">
        <v>10790</v>
      </c>
      <c r="L28" s="831"/>
      <c r="M28" s="831">
        <v>26</v>
      </c>
      <c r="N28" s="831">
        <v>460</v>
      </c>
      <c r="O28" s="831">
        <v>12420</v>
      </c>
      <c r="P28" s="827"/>
      <c r="Q28" s="832">
        <v>27</v>
      </c>
    </row>
    <row r="29" spans="1:17" ht="14.45" customHeight="1" x14ac:dyDescent="0.2">
      <c r="A29" s="821" t="s">
        <v>2769</v>
      </c>
      <c r="B29" s="822" t="s">
        <v>2770</v>
      </c>
      <c r="C29" s="822" t="s">
        <v>2400</v>
      </c>
      <c r="D29" s="822" t="s">
        <v>2795</v>
      </c>
      <c r="E29" s="822" t="s">
        <v>2796</v>
      </c>
      <c r="F29" s="831">
        <v>66</v>
      </c>
      <c r="G29" s="831">
        <v>11946</v>
      </c>
      <c r="H29" s="831"/>
      <c r="I29" s="831">
        <v>181</v>
      </c>
      <c r="J29" s="831">
        <v>13</v>
      </c>
      <c r="K29" s="831">
        <v>2353</v>
      </c>
      <c r="L29" s="831"/>
      <c r="M29" s="831">
        <v>181</v>
      </c>
      <c r="N29" s="831">
        <v>47</v>
      </c>
      <c r="O29" s="831">
        <v>8601</v>
      </c>
      <c r="P29" s="827"/>
      <c r="Q29" s="832">
        <v>183</v>
      </c>
    </row>
    <row r="30" spans="1:17" ht="14.45" customHeight="1" x14ac:dyDescent="0.2">
      <c r="A30" s="821" t="s">
        <v>2769</v>
      </c>
      <c r="B30" s="822" t="s">
        <v>2770</v>
      </c>
      <c r="C30" s="822" t="s">
        <v>2400</v>
      </c>
      <c r="D30" s="822" t="s">
        <v>2797</v>
      </c>
      <c r="E30" s="822" t="s">
        <v>2798</v>
      </c>
      <c r="F30" s="831">
        <v>5</v>
      </c>
      <c r="G30" s="831">
        <v>130</v>
      </c>
      <c r="H30" s="831"/>
      <c r="I30" s="831">
        <v>26</v>
      </c>
      <c r="J30" s="831">
        <v>0</v>
      </c>
      <c r="K30" s="831">
        <v>0</v>
      </c>
      <c r="L30" s="831"/>
      <c r="M30" s="831"/>
      <c r="N30" s="831">
        <v>3</v>
      </c>
      <c r="O30" s="831">
        <v>81</v>
      </c>
      <c r="P30" s="827"/>
      <c r="Q30" s="832">
        <v>27</v>
      </c>
    </row>
    <row r="31" spans="1:17" ht="14.45" customHeight="1" x14ac:dyDescent="0.2">
      <c r="A31" s="821" t="s">
        <v>2769</v>
      </c>
      <c r="B31" s="822" t="s">
        <v>2770</v>
      </c>
      <c r="C31" s="822" t="s">
        <v>2400</v>
      </c>
      <c r="D31" s="822" t="s">
        <v>2799</v>
      </c>
      <c r="E31" s="822" t="s">
        <v>2800</v>
      </c>
      <c r="F31" s="831">
        <v>3</v>
      </c>
      <c r="G31" s="831">
        <v>252</v>
      </c>
      <c r="H31" s="831"/>
      <c r="I31" s="831">
        <v>84</v>
      </c>
      <c r="J31" s="831">
        <v>1</v>
      </c>
      <c r="K31" s="831">
        <v>84</v>
      </c>
      <c r="L31" s="831"/>
      <c r="M31" s="831">
        <v>84</v>
      </c>
      <c r="N31" s="831">
        <v>4</v>
      </c>
      <c r="O31" s="831">
        <v>340</v>
      </c>
      <c r="P31" s="827"/>
      <c r="Q31" s="832">
        <v>85</v>
      </c>
    </row>
    <row r="32" spans="1:17" ht="14.45" customHeight="1" x14ac:dyDescent="0.2">
      <c r="A32" s="821" t="s">
        <v>2769</v>
      </c>
      <c r="B32" s="822" t="s">
        <v>2770</v>
      </c>
      <c r="C32" s="822" t="s">
        <v>2400</v>
      </c>
      <c r="D32" s="822" t="s">
        <v>2801</v>
      </c>
      <c r="E32" s="822" t="s">
        <v>2802</v>
      </c>
      <c r="F32" s="831">
        <v>27</v>
      </c>
      <c r="G32" s="831">
        <v>6858</v>
      </c>
      <c r="H32" s="831"/>
      <c r="I32" s="831">
        <v>254</v>
      </c>
      <c r="J32" s="831">
        <v>16</v>
      </c>
      <c r="K32" s="831">
        <v>4064</v>
      </c>
      <c r="L32" s="831"/>
      <c r="M32" s="831">
        <v>254</v>
      </c>
      <c r="N32" s="831">
        <v>22</v>
      </c>
      <c r="O32" s="831">
        <v>5632</v>
      </c>
      <c r="P32" s="827"/>
      <c r="Q32" s="832">
        <v>256</v>
      </c>
    </row>
    <row r="33" spans="1:17" ht="14.45" customHeight="1" x14ac:dyDescent="0.2">
      <c r="A33" s="821" t="s">
        <v>2769</v>
      </c>
      <c r="B33" s="822" t="s">
        <v>2770</v>
      </c>
      <c r="C33" s="822" t="s">
        <v>2400</v>
      </c>
      <c r="D33" s="822" t="s">
        <v>2803</v>
      </c>
      <c r="E33" s="822" t="s">
        <v>2804</v>
      </c>
      <c r="F33" s="831">
        <v>35</v>
      </c>
      <c r="G33" s="831">
        <v>7595</v>
      </c>
      <c r="H33" s="831"/>
      <c r="I33" s="831">
        <v>217</v>
      </c>
      <c r="J33" s="831">
        <v>11</v>
      </c>
      <c r="K33" s="831">
        <v>2387</v>
      </c>
      <c r="L33" s="831"/>
      <c r="M33" s="831">
        <v>217</v>
      </c>
      <c r="N33" s="831">
        <v>36</v>
      </c>
      <c r="O33" s="831">
        <v>7884</v>
      </c>
      <c r="P33" s="827"/>
      <c r="Q33" s="832">
        <v>219</v>
      </c>
    </row>
    <row r="34" spans="1:17" ht="14.45" customHeight="1" x14ac:dyDescent="0.2">
      <c r="A34" s="821" t="s">
        <v>2769</v>
      </c>
      <c r="B34" s="822" t="s">
        <v>2770</v>
      </c>
      <c r="C34" s="822" t="s">
        <v>2400</v>
      </c>
      <c r="D34" s="822" t="s">
        <v>2805</v>
      </c>
      <c r="E34" s="822" t="s">
        <v>2806</v>
      </c>
      <c r="F34" s="831">
        <v>3</v>
      </c>
      <c r="G34" s="831">
        <v>111</v>
      </c>
      <c r="H34" s="831"/>
      <c r="I34" s="831">
        <v>37</v>
      </c>
      <c r="J34" s="831">
        <v>3</v>
      </c>
      <c r="K34" s="831">
        <v>111</v>
      </c>
      <c r="L34" s="831"/>
      <c r="M34" s="831">
        <v>37</v>
      </c>
      <c r="N34" s="831">
        <v>3</v>
      </c>
      <c r="O34" s="831">
        <v>117</v>
      </c>
      <c r="P34" s="827"/>
      <c r="Q34" s="832">
        <v>39</v>
      </c>
    </row>
    <row r="35" spans="1:17" ht="14.45" customHeight="1" x14ac:dyDescent="0.2">
      <c r="A35" s="821" t="s">
        <v>2769</v>
      </c>
      <c r="B35" s="822" t="s">
        <v>2770</v>
      </c>
      <c r="C35" s="822" t="s">
        <v>2400</v>
      </c>
      <c r="D35" s="822" t="s">
        <v>2807</v>
      </c>
      <c r="E35" s="822" t="s">
        <v>2808</v>
      </c>
      <c r="F35" s="831">
        <v>223</v>
      </c>
      <c r="G35" s="831">
        <v>11150</v>
      </c>
      <c r="H35" s="831"/>
      <c r="I35" s="831">
        <v>50</v>
      </c>
      <c r="J35" s="831">
        <v>227</v>
      </c>
      <c r="K35" s="831">
        <v>11350</v>
      </c>
      <c r="L35" s="831"/>
      <c r="M35" s="831">
        <v>50</v>
      </c>
      <c r="N35" s="831">
        <v>257</v>
      </c>
      <c r="O35" s="831">
        <v>13107</v>
      </c>
      <c r="P35" s="827"/>
      <c r="Q35" s="832">
        <v>51</v>
      </c>
    </row>
    <row r="36" spans="1:17" ht="14.45" customHeight="1" x14ac:dyDescent="0.2">
      <c r="A36" s="821" t="s">
        <v>2769</v>
      </c>
      <c r="B36" s="822" t="s">
        <v>2770</v>
      </c>
      <c r="C36" s="822" t="s">
        <v>2400</v>
      </c>
      <c r="D36" s="822" t="s">
        <v>2809</v>
      </c>
      <c r="E36" s="822" t="s">
        <v>2810</v>
      </c>
      <c r="F36" s="831"/>
      <c r="G36" s="831"/>
      <c r="H36" s="831"/>
      <c r="I36" s="831"/>
      <c r="J36" s="831"/>
      <c r="K36" s="831"/>
      <c r="L36" s="831"/>
      <c r="M36" s="831"/>
      <c r="N36" s="831">
        <v>1</v>
      </c>
      <c r="O36" s="831">
        <v>414</v>
      </c>
      <c r="P36" s="827"/>
      <c r="Q36" s="832">
        <v>414</v>
      </c>
    </row>
    <row r="37" spans="1:17" ht="14.45" customHeight="1" x14ac:dyDescent="0.2">
      <c r="A37" s="821" t="s">
        <v>2769</v>
      </c>
      <c r="B37" s="822" t="s">
        <v>2770</v>
      </c>
      <c r="C37" s="822" t="s">
        <v>2400</v>
      </c>
      <c r="D37" s="822" t="s">
        <v>2811</v>
      </c>
      <c r="E37" s="822" t="s">
        <v>2812</v>
      </c>
      <c r="F37" s="831"/>
      <c r="G37" s="831"/>
      <c r="H37" s="831"/>
      <c r="I37" s="831"/>
      <c r="J37" s="831"/>
      <c r="K37" s="831"/>
      <c r="L37" s="831"/>
      <c r="M37" s="831"/>
      <c r="N37" s="831">
        <v>1</v>
      </c>
      <c r="O37" s="831">
        <v>596</v>
      </c>
      <c r="P37" s="827"/>
      <c r="Q37" s="832">
        <v>596</v>
      </c>
    </row>
    <row r="38" spans="1:17" ht="14.45" customHeight="1" x14ac:dyDescent="0.2">
      <c r="A38" s="821" t="s">
        <v>2769</v>
      </c>
      <c r="B38" s="822" t="s">
        <v>2770</v>
      </c>
      <c r="C38" s="822" t="s">
        <v>2400</v>
      </c>
      <c r="D38" s="822" t="s">
        <v>2813</v>
      </c>
      <c r="E38" s="822" t="s">
        <v>2814</v>
      </c>
      <c r="F38" s="831"/>
      <c r="G38" s="831"/>
      <c r="H38" s="831"/>
      <c r="I38" s="831"/>
      <c r="J38" s="831"/>
      <c r="K38" s="831"/>
      <c r="L38" s="831"/>
      <c r="M38" s="831"/>
      <c r="N38" s="831">
        <v>5</v>
      </c>
      <c r="O38" s="831">
        <v>3975</v>
      </c>
      <c r="P38" s="827"/>
      <c r="Q38" s="832">
        <v>795</v>
      </c>
    </row>
    <row r="39" spans="1:17" ht="14.45" customHeight="1" x14ac:dyDescent="0.2">
      <c r="A39" s="821" t="s">
        <v>2769</v>
      </c>
      <c r="B39" s="822" t="s">
        <v>2770</v>
      </c>
      <c r="C39" s="822" t="s">
        <v>2400</v>
      </c>
      <c r="D39" s="822" t="s">
        <v>2815</v>
      </c>
      <c r="E39" s="822" t="s">
        <v>2816</v>
      </c>
      <c r="F39" s="831"/>
      <c r="G39" s="831"/>
      <c r="H39" s="831"/>
      <c r="I39" s="831"/>
      <c r="J39" s="831"/>
      <c r="K39" s="831"/>
      <c r="L39" s="831"/>
      <c r="M39" s="831"/>
      <c r="N39" s="831">
        <v>1</v>
      </c>
      <c r="O39" s="831">
        <v>3242</v>
      </c>
      <c r="P39" s="827"/>
      <c r="Q39" s="832">
        <v>3242</v>
      </c>
    </row>
    <row r="40" spans="1:17" ht="14.45" customHeight="1" x14ac:dyDescent="0.2">
      <c r="A40" s="821" t="s">
        <v>2769</v>
      </c>
      <c r="B40" s="822" t="s">
        <v>2770</v>
      </c>
      <c r="C40" s="822" t="s">
        <v>2400</v>
      </c>
      <c r="D40" s="822" t="s">
        <v>2817</v>
      </c>
      <c r="E40" s="822" t="s">
        <v>2818</v>
      </c>
      <c r="F40" s="831"/>
      <c r="G40" s="831"/>
      <c r="H40" s="831"/>
      <c r="I40" s="831"/>
      <c r="J40" s="831"/>
      <c r="K40" s="831"/>
      <c r="L40" s="831"/>
      <c r="M40" s="831"/>
      <c r="N40" s="831">
        <v>24</v>
      </c>
      <c r="O40" s="831">
        <v>7440</v>
      </c>
      <c r="P40" s="827"/>
      <c r="Q40" s="832">
        <v>310</v>
      </c>
    </row>
    <row r="41" spans="1:17" ht="14.45" customHeight="1" x14ac:dyDescent="0.2">
      <c r="A41" s="821" t="s">
        <v>2819</v>
      </c>
      <c r="B41" s="822" t="s">
        <v>2820</v>
      </c>
      <c r="C41" s="822" t="s">
        <v>2400</v>
      </c>
      <c r="D41" s="822" t="s">
        <v>2821</v>
      </c>
      <c r="E41" s="822" t="s">
        <v>2822</v>
      </c>
      <c r="F41" s="831">
        <v>66</v>
      </c>
      <c r="G41" s="831">
        <v>1848</v>
      </c>
      <c r="H41" s="831"/>
      <c r="I41" s="831">
        <v>28</v>
      </c>
      <c r="J41" s="831">
        <v>73</v>
      </c>
      <c r="K41" s="831">
        <v>2044</v>
      </c>
      <c r="L41" s="831"/>
      <c r="M41" s="831">
        <v>28</v>
      </c>
      <c r="N41" s="831">
        <v>151</v>
      </c>
      <c r="O41" s="831">
        <v>4379</v>
      </c>
      <c r="P41" s="827"/>
      <c r="Q41" s="832">
        <v>29</v>
      </c>
    </row>
    <row r="42" spans="1:17" ht="14.45" customHeight="1" x14ac:dyDescent="0.2">
      <c r="A42" s="821" t="s">
        <v>2819</v>
      </c>
      <c r="B42" s="822" t="s">
        <v>2820</v>
      </c>
      <c r="C42" s="822" t="s">
        <v>2400</v>
      </c>
      <c r="D42" s="822" t="s">
        <v>2823</v>
      </c>
      <c r="E42" s="822" t="s">
        <v>2824</v>
      </c>
      <c r="F42" s="831">
        <v>1</v>
      </c>
      <c r="G42" s="831">
        <v>54</v>
      </c>
      <c r="H42" s="831"/>
      <c r="I42" s="831">
        <v>54</v>
      </c>
      <c r="J42" s="831">
        <v>1</v>
      </c>
      <c r="K42" s="831">
        <v>54</v>
      </c>
      <c r="L42" s="831"/>
      <c r="M42" s="831">
        <v>54</v>
      </c>
      <c r="N42" s="831"/>
      <c r="O42" s="831"/>
      <c r="P42" s="827"/>
      <c r="Q42" s="832"/>
    </row>
    <row r="43" spans="1:17" ht="14.45" customHeight="1" x14ac:dyDescent="0.2">
      <c r="A43" s="821" t="s">
        <v>2819</v>
      </c>
      <c r="B43" s="822" t="s">
        <v>2820</v>
      </c>
      <c r="C43" s="822" t="s">
        <v>2400</v>
      </c>
      <c r="D43" s="822" t="s">
        <v>2825</v>
      </c>
      <c r="E43" s="822" t="s">
        <v>2826</v>
      </c>
      <c r="F43" s="831">
        <v>68</v>
      </c>
      <c r="G43" s="831">
        <v>1632</v>
      </c>
      <c r="H43" s="831"/>
      <c r="I43" s="831">
        <v>24</v>
      </c>
      <c r="J43" s="831">
        <v>95</v>
      </c>
      <c r="K43" s="831">
        <v>2280</v>
      </c>
      <c r="L43" s="831"/>
      <c r="M43" s="831">
        <v>24</v>
      </c>
      <c r="N43" s="831">
        <v>72</v>
      </c>
      <c r="O43" s="831">
        <v>1800</v>
      </c>
      <c r="P43" s="827"/>
      <c r="Q43" s="832">
        <v>25</v>
      </c>
    </row>
    <row r="44" spans="1:17" ht="14.45" customHeight="1" x14ac:dyDescent="0.2">
      <c r="A44" s="821" t="s">
        <v>2819</v>
      </c>
      <c r="B44" s="822" t="s">
        <v>2820</v>
      </c>
      <c r="C44" s="822" t="s">
        <v>2400</v>
      </c>
      <c r="D44" s="822" t="s">
        <v>2827</v>
      </c>
      <c r="E44" s="822" t="s">
        <v>2828</v>
      </c>
      <c r="F44" s="831">
        <v>117</v>
      </c>
      <c r="G44" s="831">
        <v>3159</v>
      </c>
      <c r="H44" s="831"/>
      <c r="I44" s="831">
        <v>27</v>
      </c>
      <c r="J44" s="831">
        <v>110</v>
      </c>
      <c r="K44" s="831">
        <v>2970</v>
      </c>
      <c r="L44" s="831"/>
      <c r="M44" s="831">
        <v>27</v>
      </c>
      <c r="N44" s="831">
        <v>241</v>
      </c>
      <c r="O44" s="831">
        <v>6748</v>
      </c>
      <c r="P44" s="827"/>
      <c r="Q44" s="832">
        <v>28</v>
      </c>
    </row>
    <row r="45" spans="1:17" ht="14.45" customHeight="1" x14ac:dyDescent="0.2">
      <c r="A45" s="821" t="s">
        <v>2819</v>
      </c>
      <c r="B45" s="822" t="s">
        <v>2820</v>
      </c>
      <c r="C45" s="822" t="s">
        <v>2400</v>
      </c>
      <c r="D45" s="822" t="s">
        <v>2829</v>
      </c>
      <c r="E45" s="822" t="s">
        <v>2830</v>
      </c>
      <c r="F45" s="831">
        <v>20</v>
      </c>
      <c r="G45" s="831">
        <v>540</v>
      </c>
      <c r="H45" s="831"/>
      <c r="I45" s="831">
        <v>27</v>
      </c>
      <c r="J45" s="831">
        <v>14</v>
      </c>
      <c r="K45" s="831">
        <v>378</v>
      </c>
      <c r="L45" s="831"/>
      <c r="M45" s="831">
        <v>27</v>
      </c>
      <c r="N45" s="831">
        <v>36</v>
      </c>
      <c r="O45" s="831">
        <v>1008</v>
      </c>
      <c r="P45" s="827"/>
      <c r="Q45" s="832">
        <v>28</v>
      </c>
    </row>
    <row r="46" spans="1:17" ht="14.45" customHeight="1" x14ac:dyDescent="0.2">
      <c r="A46" s="821" t="s">
        <v>2819</v>
      </c>
      <c r="B46" s="822" t="s">
        <v>2820</v>
      </c>
      <c r="C46" s="822" t="s">
        <v>2400</v>
      </c>
      <c r="D46" s="822" t="s">
        <v>2831</v>
      </c>
      <c r="E46" s="822" t="s">
        <v>2832</v>
      </c>
      <c r="F46" s="831">
        <v>1604</v>
      </c>
      <c r="G46" s="831">
        <v>36892</v>
      </c>
      <c r="H46" s="831"/>
      <c r="I46" s="831">
        <v>23</v>
      </c>
      <c r="J46" s="831">
        <v>1740</v>
      </c>
      <c r="K46" s="831">
        <v>40020</v>
      </c>
      <c r="L46" s="831"/>
      <c r="M46" s="831">
        <v>23</v>
      </c>
      <c r="N46" s="831">
        <v>1769</v>
      </c>
      <c r="O46" s="831">
        <v>42456</v>
      </c>
      <c r="P46" s="827"/>
      <c r="Q46" s="832">
        <v>24</v>
      </c>
    </row>
    <row r="47" spans="1:17" ht="14.45" customHeight="1" x14ac:dyDescent="0.2">
      <c r="A47" s="821" t="s">
        <v>2819</v>
      </c>
      <c r="B47" s="822" t="s">
        <v>2820</v>
      </c>
      <c r="C47" s="822" t="s">
        <v>2400</v>
      </c>
      <c r="D47" s="822" t="s">
        <v>2833</v>
      </c>
      <c r="E47" s="822" t="s">
        <v>2834</v>
      </c>
      <c r="F47" s="831"/>
      <c r="G47" s="831"/>
      <c r="H47" s="831"/>
      <c r="I47" s="831"/>
      <c r="J47" s="831"/>
      <c r="K47" s="831"/>
      <c r="L47" s="831"/>
      <c r="M47" s="831"/>
      <c r="N47" s="831">
        <v>1</v>
      </c>
      <c r="O47" s="831">
        <v>70</v>
      </c>
      <c r="P47" s="827"/>
      <c r="Q47" s="832">
        <v>70</v>
      </c>
    </row>
    <row r="48" spans="1:17" ht="14.45" customHeight="1" x14ac:dyDescent="0.2">
      <c r="A48" s="821" t="s">
        <v>2819</v>
      </c>
      <c r="B48" s="822" t="s">
        <v>2820</v>
      </c>
      <c r="C48" s="822" t="s">
        <v>2400</v>
      </c>
      <c r="D48" s="822" t="s">
        <v>2835</v>
      </c>
      <c r="E48" s="822" t="s">
        <v>2836</v>
      </c>
      <c r="F48" s="831">
        <v>3177</v>
      </c>
      <c r="G48" s="831">
        <v>196974</v>
      </c>
      <c r="H48" s="831"/>
      <c r="I48" s="831">
        <v>62</v>
      </c>
      <c r="J48" s="831">
        <v>3502</v>
      </c>
      <c r="K48" s="831">
        <v>220626</v>
      </c>
      <c r="L48" s="831"/>
      <c r="M48" s="831">
        <v>63</v>
      </c>
      <c r="N48" s="831">
        <v>3375</v>
      </c>
      <c r="O48" s="831">
        <v>212625</v>
      </c>
      <c r="P48" s="827"/>
      <c r="Q48" s="832">
        <v>63</v>
      </c>
    </row>
    <row r="49" spans="1:17" ht="14.45" customHeight="1" x14ac:dyDescent="0.2">
      <c r="A49" s="821" t="s">
        <v>2819</v>
      </c>
      <c r="B49" s="822" t="s">
        <v>2820</v>
      </c>
      <c r="C49" s="822" t="s">
        <v>2400</v>
      </c>
      <c r="D49" s="822" t="s">
        <v>2837</v>
      </c>
      <c r="E49" s="822" t="s">
        <v>2838</v>
      </c>
      <c r="F49" s="831"/>
      <c r="G49" s="831"/>
      <c r="H49" s="831"/>
      <c r="I49" s="831"/>
      <c r="J49" s="831"/>
      <c r="K49" s="831"/>
      <c r="L49" s="831"/>
      <c r="M49" s="831"/>
      <c r="N49" s="831">
        <v>2</v>
      </c>
      <c r="O49" s="831">
        <v>172</v>
      </c>
      <c r="P49" s="827"/>
      <c r="Q49" s="832">
        <v>86</v>
      </c>
    </row>
    <row r="50" spans="1:17" ht="14.45" customHeight="1" x14ac:dyDescent="0.2">
      <c r="A50" s="821" t="s">
        <v>2819</v>
      </c>
      <c r="B50" s="822" t="s">
        <v>2820</v>
      </c>
      <c r="C50" s="822" t="s">
        <v>2400</v>
      </c>
      <c r="D50" s="822" t="s">
        <v>2839</v>
      </c>
      <c r="E50" s="822" t="s">
        <v>2840</v>
      </c>
      <c r="F50" s="831">
        <v>19</v>
      </c>
      <c r="G50" s="831">
        <v>18772</v>
      </c>
      <c r="H50" s="831"/>
      <c r="I50" s="831">
        <v>988</v>
      </c>
      <c r="J50" s="831">
        <v>33</v>
      </c>
      <c r="K50" s="831">
        <v>32604</v>
      </c>
      <c r="L50" s="831"/>
      <c r="M50" s="831">
        <v>988</v>
      </c>
      <c r="N50" s="831">
        <v>33</v>
      </c>
      <c r="O50" s="831">
        <v>32670</v>
      </c>
      <c r="P50" s="827"/>
      <c r="Q50" s="832">
        <v>990</v>
      </c>
    </row>
    <row r="51" spans="1:17" ht="14.45" customHeight="1" x14ac:dyDescent="0.2">
      <c r="A51" s="821" t="s">
        <v>2819</v>
      </c>
      <c r="B51" s="822" t="s">
        <v>2820</v>
      </c>
      <c r="C51" s="822" t="s">
        <v>2400</v>
      </c>
      <c r="D51" s="822" t="s">
        <v>2841</v>
      </c>
      <c r="E51" s="822" t="s">
        <v>2842</v>
      </c>
      <c r="F51" s="831">
        <v>803</v>
      </c>
      <c r="G51" s="831">
        <v>24090</v>
      </c>
      <c r="H51" s="831"/>
      <c r="I51" s="831">
        <v>30</v>
      </c>
      <c r="J51" s="831">
        <v>860</v>
      </c>
      <c r="K51" s="831">
        <v>25800</v>
      </c>
      <c r="L51" s="831"/>
      <c r="M51" s="831">
        <v>30</v>
      </c>
      <c r="N51" s="831">
        <v>1051</v>
      </c>
      <c r="O51" s="831">
        <v>32581</v>
      </c>
      <c r="P51" s="827"/>
      <c r="Q51" s="832">
        <v>31</v>
      </c>
    </row>
    <row r="52" spans="1:17" ht="14.45" customHeight="1" x14ac:dyDescent="0.2">
      <c r="A52" s="821" t="s">
        <v>2819</v>
      </c>
      <c r="B52" s="822" t="s">
        <v>2820</v>
      </c>
      <c r="C52" s="822" t="s">
        <v>2400</v>
      </c>
      <c r="D52" s="822" t="s">
        <v>2843</v>
      </c>
      <c r="E52" s="822" t="s">
        <v>2844</v>
      </c>
      <c r="F52" s="831">
        <v>3</v>
      </c>
      <c r="G52" s="831">
        <v>5382</v>
      </c>
      <c r="H52" s="831"/>
      <c r="I52" s="831">
        <v>1794</v>
      </c>
      <c r="J52" s="831">
        <v>2</v>
      </c>
      <c r="K52" s="831">
        <v>3600</v>
      </c>
      <c r="L52" s="831"/>
      <c r="M52" s="831">
        <v>1800</v>
      </c>
      <c r="N52" s="831"/>
      <c r="O52" s="831"/>
      <c r="P52" s="827"/>
      <c r="Q52" s="832"/>
    </row>
    <row r="53" spans="1:17" ht="14.45" customHeight="1" x14ac:dyDescent="0.2">
      <c r="A53" s="821" t="s">
        <v>2819</v>
      </c>
      <c r="B53" s="822" t="s">
        <v>2820</v>
      </c>
      <c r="C53" s="822" t="s">
        <v>2400</v>
      </c>
      <c r="D53" s="822" t="s">
        <v>2845</v>
      </c>
      <c r="E53" s="822" t="s">
        <v>2846</v>
      </c>
      <c r="F53" s="831"/>
      <c r="G53" s="831"/>
      <c r="H53" s="831"/>
      <c r="I53" s="831"/>
      <c r="J53" s="831">
        <v>1</v>
      </c>
      <c r="K53" s="831">
        <v>19</v>
      </c>
      <c r="L53" s="831"/>
      <c r="M53" s="831">
        <v>19</v>
      </c>
      <c r="N53" s="831">
        <v>1</v>
      </c>
      <c r="O53" s="831">
        <v>19</v>
      </c>
      <c r="P53" s="827"/>
      <c r="Q53" s="832">
        <v>19</v>
      </c>
    </row>
    <row r="54" spans="1:17" ht="14.45" customHeight="1" x14ac:dyDescent="0.2">
      <c r="A54" s="821" t="s">
        <v>2819</v>
      </c>
      <c r="B54" s="822" t="s">
        <v>2820</v>
      </c>
      <c r="C54" s="822" t="s">
        <v>2400</v>
      </c>
      <c r="D54" s="822" t="s">
        <v>2847</v>
      </c>
      <c r="E54" s="822" t="s">
        <v>2848</v>
      </c>
      <c r="F54" s="831">
        <v>3</v>
      </c>
      <c r="G54" s="831">
        <v>246</v>
      </c>
      <c r="H54" s="831"/>
      <c r="I54" s="831">
        <v>82</v>
      </c>
      <c r="J54" s="831">
        <v>4</v>
      </c>
      <c r="K54" s="831">
        <v>328</v>
      </c>
      <c r="L54" s="831"/>
      <c r="M54" s="831">
        <v>82</v>
      </c>
      <c r="N54" s="831">
        <v>6</v>
      </c>
      <c r="O54" s="831">
        <v>498</v>
      </c>
      <c r="P54" s="827"/>
      <c r="Q54" s="832">
        <v>83</v>
      </c>
    </row>
    <row r="55" spans="1:17" ht="14.45" customHeight="1" x14ac:dyDescent="0.2">
      <c r="A55" s="821" t="s">
        <v>2819</v>
      </c>
      <c r="B55" s="822" t="s">
        <v>2820</v>
      </c>
      <c r="C55" s="822" t="s">
        <v>2400</v>
      </c>
      <c r="D55" s="822" t="s">
        <v>2849</v>
      </c>
      <c r="E55" s="822" t="s">
        <v>2850</v>
      </c>
      <c r="F55" s="831">
        <v>1</v>
      </c>
      <c r="G55" s="831">
        <v>266</v>
      </c>
      <c r="H55" s="831"/>
      <c r="I55" s="831">
        <v>266</v>
      </c>
      <c r="J55" s="831">
        <v>3</v>
      </c>
      <c r="K55" s="831">
        <v>798</v>
      </c>
      <c r="L55" s="831"/>
      <c r="M55" s="831">
        <v>266</v>
      </c>
      <c r="N55" s="831"/>
      <c r="O55" s="831"/>
      <c r="P55" s="827"/>
      <c r="Q55" s="832"/>
    </row>
    <row r="56" spans="1:17" ht="14.45" customHeight="1" x14ac:dyDescent="0.2">
      <c r="A56" s="821" t="s">
        <v>2819</v>
      </c>
      <c r="B56" s="822" t="s">
        <v>2820</v>
      </c>
      <c r="C56" s="822" t="s">
        <v>2400</v>
      </c>
      <c r="D56" s="822" t="s">
        <v>2851</v>
      </c>
      <c r="E56" s="822" t="s">
        <v>2852</v>
      </c>
      <c r="F56" s="831"/>
      <c r="G56" s="831"/>
      <c r="H56" s="831"/>
      <c r="I56" s="831"/>
      <c r="J56" s="831">
        <v>1</v>
      </c>
      <c r="K56" s="831">
        <v>19</v>
      </c>
      <c r="L56" s="831"/>
      <c r="M56" s="831">
        <v>19</v>
      </c>
      <c r="N56" s="831">
        <v>1</v>
      </c>
      <c r="O56" s="831">
        <v>19</v>
      </c>
      <c r="P56" s="827"/>
      <c r="Q56" s="832">
        <v>19</v>
      </c>
    </row>
    <row r="57" spans="1:17" ht="14.45" customHeight="1" x14ac:dyDescent="0.2">
      <c r="A57" s="821" t="s">
        <v>2819</v>
      </c>
      <c r="B57" s="822" t="s">
        <v>2820</v>
      </c>
      <c r="C57" s="822" t="s">
        <v>2400</v>
      </c>
      <c r="D57" s="822" t="s">
        <v>2853</v>
      </c>
      <c r="E57" s="822" t="s">
        <v>2854</v>
      </c>
      <c r="F57" s="831"/>
      <c r="G57" s="831"/>
      <c r="H57" s="831"/>
      <c r="I57" s="831"/>
      <c r="J57" s="831">
        <v>1</v>
      </c>
      <c r="K57" s="831">
        <v>16</v>
      </c>
      <c r="L57" s="831"/>
      <c r="M57" s="831">
        <v>16</v>
      </c>
      <c r="N57" s="831">
        <v>1</v>
      </c>
      <c r="O57" s="831">
        <v>16</v>
      </c>
      <c r="P57" s="827"/>
      <c r="Q57" s="832">
        <v>16</v>
      </c>
    </row>
    <row r="58" spans="1:17" ht="14.45" customHeight="1" x14ac:dyDescent="0.2">
      <c r="A58" s="821" t="s">
        <v>2819</v>
      </c>
      <c r="B58" s="822" t="s">
        <v>2820</v>
      </c>
      <c r="C58" s="822" t="s">
        <v>2400</v>
      </c>
      <c r="D58" s="822" t="s">
        <v>2855</v>
      </c>
      <c r="E58" s="822" t="s">
        <v>2856</v>
      </c>
      <c r="F58" s="831">
        <v>3</v>
      </c>
      <c r="G58" s="831">
        <v>798</v>
      </c>
      <c r="H58" s="831"/>
      <c r="I58" s="831">
        <v>266</v>
      </c>
      <c r="J58" s="831">
        <v>9</v>
      </c>
      <c r="K58" s="831">
        <v>2394</v>
      </c>
      <c r="L58" s="831"/>
      <c r="M58" s="831">
        <v>266</v>
      </c>
      <c r="N58" s="831">
        <v>2</v>
      </c>
      <c r="O58" s="831">
        <v>534</v>
      </c>
      <c r="P58" s="827"/>
      <c r="Q58" s="832">
        <v>267</v>
      </c>
    </row>
    <row r="59" spans="1:17" ht="14.45" customHeight="1" x14ac:dyDescent="0.2">
      <c r="A59" s="821" t="s">
        <v>2819</v>
      </c>
      <c r="B59" s="822" t="s">
        <v>2820</v>
      </c>
      <c r="C59" s="822" t="s">
        <v>2400</v>
      </c>
      <c r="D59" s="822" t="s">
        <v>2857</v>
      </c>
      <c r="E59" s="822" t="s">
        <v>2858</v>
      </c>
      <c r="F59" s="831">
        <v>3</v>
      </c>
      <c r="G59" s="831">
        <v>693</v>
      </c>
      <c r="H59" s="831"/>
      <c r="I59" s="831">
        <v>231</v>
      </c>
      <c r="J59" s="831">
        <v>9</v>
      </c>
      <c r="K59" s="831">
        <v>2079</v>
      </c>
      <c r="L59" s="831"/>
      <c r="M59" s="831">
        <v>231</v>
      </c>
      <c r="N59" s="831">
        <v>2</v>
      </c>
      <c r="O59" s="831">
        <v>464</v>
      </c>
      <c r="P59" s="827"/>
      <c r="Q59" s="832">
        <v>232</v>
      </c>
    </row>
    <row r="60" spans="1:17" ht="14.45" customHeight="1" x14ac:dyDescent="0.2">
      <c r="A60" s="821" t="s">
        <v>2819</v>
      </c>
      <c r="B60" s="822" t="s">
        <v>2820</v>
      </c>
      <c r="C60" s="822" t="s">
        <v>2400</v>
      </c>
      <c r="D60" s="822" t="s">
        <v>2859</v>
      </c>
      <c r="E60" s="822" t="s">
        <v>2860</v>
      </c>
      <c r="F60" s="831">
        <v>1</v>
      </c>
      <c r="G60" s="831">
        <v>64</v>
      </c>
      <c r="H60" s="831"/>
      <c r="I60" s="831">
        <v>64</v>
      </c>
      <c r="J60" s="831">
        <v>1</v>
      </c>
      <c r="K60" s="831">
        <v>64</v>
      </c>
      <c r="L60" s="831"/>
      <c r="M60" s="831">
        <v>64</v>
      </c>
      <c r="N60" s="831">
        <v>1</v>
      </c>
      <c r="O60" s="831">
        <v>65</v>
      </c>
      <c r="P60" s="827"/>
      <c r="Q60" s="832">
        <v>65</v>
      </c>
    </row>
    <row r="61" spans="1:17" ht="14.45" customHeight="1" x14ac:dyDescent="0.2">
      <c r="A61" s="821" t="s">
        <v>2819</v>
      </c>
      <c r="B61" s="822" t="s">
        <v>2820</v>
      </c>
      <c r="C61" s="822" t="s">
        <v>2400</v>
      </c>
      <c r="D61" s="822" t="s">
        <v>2861</v>
      </c>
      <c r="E61" s="822" t="s">
        <v>2862</v>
      </c>
      <c r="F61" s="831"/>
      <c r="G61" s="831"/>
      <c r="H61" s="831"/>
      <c r="I61" s="831"/>
      <c r="J61" s="831">
        <v>1</v>
      </c>
      <c r="K61" s="831">
        <v>18</v>
      </c>
      <c r="L61" s="831"/>
      <c r="M61" s="831">
        <v>18</v>
      </c>
      <c r="N61" s="831">
        <v>1</v>
      </c>
      <c r="O61" s="831">
        <v>18</v>
      </c>
      <c r="P61" s="827"/>
      <c r="Q61" s="832">
        <v>18</v>
      </c>
    </row>
    <row r="62" spans="1:17" ht="14.45" customHeight="1" x14ac:dyDescent="0.2">
      <c r="A62" s="821" t="s">
        <v>2819</v>
      </c>
      <c r="B62" s="822" t="s">
        <v>2820</v>
      </c>
      <c r="C62" s="822" t="s">
        <v>2400</v>
      </c>
      <c r="D62" s="822" t="s">
        <v>2863</v>
      </c>
      <c r="E62" s="822" t="s">
        <v>2864</v>
      </c>
      <c r="F62" s="831">
        <v>309</v>
      </c>
      <c r="G62" s="831">
        <v>5253</v>
      </c>
      <c r="H62" s="831"/>
      <c r="I62" s="831">
        <v>17</v>
      </c>
      <c r="J62" s="831">
        <v>276</v>
      </c>
      <c r="K62" s="831">
        <v>4692</v>
      </c>
      <c r="L62" s="831"/>
      <c r="M62" s="831">
        <v>17</v>
      </c>
      <c r="N62" s="831">
        <v>202</v>
      </c>
      <c r="O62" s="831">
        <v>3434</v>
      </c>
      <c r="P62" s="827"/>
      <c r="Q62" s="832">
        <v>17</v>
      </c>
    </row>
    <row r="63" spans="1:17" ht="14.45" customHeight="1" x14ac:dyDescent="0.2">
      <c r="A63" s="821" t="s">
        <v>2819</v>
      </c>
      <c r="B63" s="822" t="s">
        <v>2820</v>
      </c>
      <c r="C63" s="822" t="s">
        <v>2400</v>
      </c>
      <c r="D63" s="822" t="s">
        <v>2865</v>
      </c>
      <c r="E63" s="822" t="s">
        <v>2866</v>
      </c>
      <c r="F63" s="831"/>
      <c r="G63" s="831"/>
      <c r="H63" s="831"/>
      <c r="I63" s="831"/>
      <c r="J63" s="831"/>
      <c r="K63" s="831"/>
      <c r="L63" s="831"/>
      <c r="M63" s="831"/>
      <c r="N63" s="831">
        <v>1</v>
      </c>
      <c r="O63" s="831">
        <v>23</v>
      </c>
      <c r="P63" s="827"/>
      <c r="Q63" s="832">
        <v>23</v>
      </c>
    </row>
    <row r="64" spans="1:17" ht="14.45" customHeight="1" x14ac:dyDescent="0.2">
      <c r="A64" s="821" t="s">
        <v>2819</v>
      </c>
      <c r="B64" s="822" t="s">
        <v>2820</v>
      </c>
      <c r="C64" s="822" t="s">
        <v>2400</v>
      </c>
      <c r="D64" s="822" t="s">
        <v>2867</v>
      </c>
      <c r="E64" s="822" t="s">
        <v>2868</v>
      </c>
      <c r="F64" s="831">
        <v>1</v>
      </c>
      <c r="G64" s="831">
        <v>47</v>
      </c>
      <c r="H64" s="831"/>
      <c r="I64" s="831">
        <v>47</v>
      </c>
      <c r="J64" s="831"/>
      <c r="K64" s="831"/>
      <c r="L64" s="831"/>
      <c r="M64" s="831"/>
      <c r="N64" s="831"/>
      <c r="O64" s="831"/>
      <c r="P64" s="827"/>
      <c r="Q64" s="832"/>
    </row>
    <row r="65" spans="1:17" ht="14.45" customHeight="1" x14ac:dyDescent="0.2">
      <c r="A65" s="821" t="s">
        <v>2819</v>
      </c>
      <c r="B65" s="822" t="s">
        <v>2820</v>
      </c>
      <c r="C65" s="822" t="s">
        <v>2400</v>
      </c>
      <c r="D65" s="822" t="s">
        <v>2869</v>
      </c>
      <c r="E65" s="822" t="s">
        <v>2870</v>
      </c>
      <c r="F65" s="831">
        <v>4</v>
      </c>
      <c r="G65" s="831">
        <v>212</v>
      </c>
      <c r="H65" s="831"/>
      <c r="I65" s="831">
        <v>53</v>
      </c>
      <c r="J65" s="831">
        <v>5</v>
      </c>
      <c r="K65" s="831">
        <v>265</v>
      </c>
      <c r="L65" s="831"/>
      <c r="M65" s="831">
        <v>53</v>
      </c>
      <c r="N65" s="831">
        <v>6</v>
      </c>
      <c r="O65" s="831">
        <v>324</v>
      </c>
      <c r="P65" s="827"/>
      <c r="Q65" s="832">
        <v>54</v>
      </c>
    </row>
    <row r="66" spans="1:17" ht="14.45" customHeight="1" x14ac:dyDescent="0.2">
      <c r="A66" s="821" t="s">
        <v>2819</v>
      </c>
      <c r="B66" s="822" t="s">
        <v>2820</v>
      </c>
      <c r="C66" s="822" t="s">
        <v>2400</v>
      </c>
      <c r="D66" s="822" t="s">
        <v>2871</v>
      </c>
      <c r="E66" s="822" t="s">
        <v>2872</v>
      </c>
      <c r="F66" s="831">
        <v>1</v>
      </c>
      <c r="G66" s="831">
        <v>61</v>
      </c>
      <c r="H66" s="831"/>
      <c r="I66" s="831">
        <v>61</v>
      </c>
      <c r="J66" s="831">
        <v>3</v>
      </c>
      <c r="K66" s="831">
        <v>183</v>
      </c>
      <c r="L66" s="831"/>
      <c r="M66" s="831">
        <v>61</v>
      </c>
      <c r="N66" s="831">
        <v>1</v>
      </c>
      <c r="O66" s="831">
        <v>62</v>
      </c>
      <c r="P66" s="827"/>
      <c r="Q66" s="832">
        <v>62</v>
      </c>
    </row>
    <row r="67" spans="1:17" ht="14.45" customHeight="1" x14ac:dyDescent="0.2">
      <c r="A67" s="821" t="s">
        <v>2819</v>
      </c>
      <c r="B67" s="822" t="s">
        <v>2820</v>
      </c>
      <c r="C67" s="822" t="s">
        <v>2400</v>
      </c>
      <c r="D67" s="822" t="s">
        <v>2873</v>
      </c>
      <c r="E67" s="822" t="s">
        <v>2874</v>
      </c>
      <c r="F67" s="831"/>
      <c r="G67" s="831"/>
      <c r="H67" s="831"/>
      <c r="I67" s="831"/>
      <c r="J67" s="831"/>
      <c r="K67" s="831"/>
      <c r="L67" s="831"/>
      <c r="M67" s="831"/>
      <c r="N67" s="831">
        <v>1</v>
      </c>
      <c r="O67" s="831">
        <v>29</v>
      </c>
      <c r="P67" s="827"/>
      <c r="Q67" s="832">
        <v>29</v>
      </c>
    </row>
    <row r="68" spans="1:17" ht="14.45" customHeight="1" x14ac:dyDescent="0.2">
      <c r="A68" s="821" t="s">
        <v>2819</v>
      </c>
      <c r="B68" s="822" t="s">
        <v>2820</v>
      </c>
      <c r="C68" s="822" t="s">
        <v>2400</v>
      </c>
      <c r="D68" s="822" t="s">
        <v>2875</v>
      </c>
      <c r="E68" s="822" t="s">
        <v>2876</v>
      </c>
      <c r="F68" s="831"/>
      <c r="G68" s="831"/>
      <c r="H68" s="831"/>
      <c r="I68" s="831"/>
      <c r="J68" s="831">
        <v>1</v>
      </c>
      <c r="K68" s="831">
        <v>18</v>
      </c>
      <c r="L68" s="831"/>
      <c r="M68" s="831">
        <v>18</v>
      </c>
      <c r="N68" s="831">
        <v>1</v>
      </c>
      <c r="O68" s="831">
        <v>18</v>
      </c>
      <c r="P68" s="827"/>
      <c r="Q68" s="832">
        <v>18</v>
      </c>
    </row>
    <row r="69" spans="1:17" ht="14.45" customHeight="1" x14ac:dyDescent="0.2">
      <c r="A69" s="821" t="s">
        <v>2819</v>
      </c>
      <c r="B69" s="822" t="s">
        <v>2820</v>
      </c>
      <c r="C69" s="822" t="s">
        <v>2400</v>
      </c>
      <c r="D69" s="822" t="s">
        <v>2877</v>
      </c>
      <c r="E69" s="822" t="s">
        <v>2878</v>
      </c>
      <c r="F69" s="831"/>
      <c r="G69" s="831"/>
      <c r="H69" s="831"/>
      <c r="I69" s="831"/>
      <c r="J69" s="831">
        <v>4</v>
      </c>
      <c r="K69" s="831">
        <v>76</v>
      </c>
      <c r="L69" s="831"/>
      <c r="M69" s="831">
        <v>19</v>
      </c>
      <c r="N69" s="831">
        <v>3</v>
      </c>
      <c r="O69" s="831">
        <v>57</v>
      </c>
      <c r="P69" s="827"/>
      <c r="Q69" s="832">
        <v>19</v>
      </c>
    </row>
    <row r="70" spans="1:17" ht="14.45" customHeight="1" x14ac:dyDescent="0.2">
      <c r="A70" s="821" t="s">
        <v>2819</v>
      </c>
      <c r="B70" s="822" t="s">
        <v>2820</v>
      </c>
      <c r="C70" s="822" t="s">
        <v>2400</v>
      </c>
      <c r="D70" s="822" t="s">
        <v>2879</v>
      </c>
      <c r="E70" s="822" t="s">
        <v>2880</v>
      </c>
      <c r="F70" s="831">
        <v>6</v>
      </c>
      <c r="G70" s="831">
        <v>654</v>
      </c>
      <c r="H70" s="831"/>
      <c r="I70" s="831">
        <v>109</v>
      </c>
      <c r="J70" s="831">
        <v>21</v>
      </c>
      <c r="K70" s="831">
        <v>2289</v>
      </c>
      <c r="L70" s="831"/>
      <c r="M70" s="831">
        <v>109</v>
      </c>
      <c r="N70" s="831">
        <v>6</v>
      </c>
      <c r="O70" s="831">
        <v>666</v>
      </c>
      <c r="P70" s="827"/>
      <c r="Q70" s="832">
        <v>111</v>
      </c>
    </row>
    <row r="71" spans="1:17" ht="14.45" customHeight="1" x14ac:dyDescent="0.2">
      <c r="A71" s="821" t="s">
        <v>2819</v>
      </c>
      <c r="B71" s="822" t="s">
        <v>2820</v>
      </c>
      <c r="C71" s="822" t="s">
        <v>2400</v>
      </c>
      <c r="D71" s="822" t="s">
        <v>2881</v>
      </c>
      <c r="E71" s="822" t="s">
        <v>2882</v>
      </c>
      <c r="F71" s="831">
        <v>1</v>
      </c>
      <c r="G71" s="831">
        <v>1470</v>
      </c>
      <c r="H71" s="831"/>
      <c r="I71" s="831">
        <v>1470</v>
      </c>
      <c r="J71" s="831"/>
      <c r="K71" s="831"/>
      <c r="L71" s="831"/>
      <c r="M71" s="831"/>
      <c r="N71" s="831"/>
      <c r="O71" s="831"/>
      <c r="P71" s="827"/>
      <c r="Q71" s="832"/>
    </row>
    <row r="72" spans="1:17" ht="14.45" customHeight="1" x14ac:dyDescent="0.2">
      <c r="A72" s="821" t="s">
        <v>2819</v>
      </c>
      <c r="B72" s="822" t="s">
        <v>2820</v>
      </c>
      <c r="C72" s="822" t="s">
        <v>2400</v>
      </c>
      <c r="D72" s="822" t="s">
        <v>2883</v>
      </c>
      <c r="E72" s="822" t="s">
        <v>2884</v>
      </c>
      <c r="F72" s="831">
        <v>1</v>
      </c>
      <c r="G72" s="831">
        <v>392</v>
      </c>
      <c r="H72" s="831"/>
      <c r="I72" s="831">
        <v>392</v>
      </c>
      <c r="J72" s="831">
        <v>2</v>
      </c>
      <c r="K72" s="831">
        <v>784</v>
      </c>
      <c r="L72" s="831"/>
      <c r="M72" s="831">
        <v>392</v>
      </c>
      <c r="N72" s="831">
        <v>1</v>
      </c>
      <c r="O72" s="831">
        <v>394</v>
      </c>
      <c r="P72" s="827"/>
      <c r="Q72" s="832">
        <v>394</v>
      </c>
    </row>
    <row r="73" spans="1:17" ht="14.45" customHeight="1" x14ac:dyDescent="0.2">
      <c r="A73" s="821" t="s">
        <v>2819</v>
      </c>
      <c r="B73" s="822" t="s">
        <v>2820</v>
      </c>
      <c r="C73" s="822" t="s">
        <v>2400</v>
      </c>
      <c r="D73" s="822" t="s">
        <v>2885</v>
      </c>
      <c r="E73" s="822" t="s">
        <v>2886</v>
      </c>
      <c r="F73" s="831">
        <v>19</v>
      </c>
      <c r="G73" s="831">
        <v>8816</v>
      </c>
      <c r="H73" s="831"/>
      <c r="I73" s="831">
        <v>464</v>
      </c>
      <c r="J73" s="831">
        <v>10</v>
      </c>
      <c r="K73" s="831">
        <v>4650</v>
      </c>
      <c r="L73" s="831"/>
      <c r="M73" s="831">
        <v>465</v>
      </c>
      <c r="N73" s="831">
        <v>24</v>
      </c>
      <c r="O73" s="831">
        <v>11208</v>
      </c>
      <c r="P73" s="827"/>
      <c r="Q73" s="832">
        <v>467</v>
      </c>
    </row>
    <row r="74" spans="1:17" ht="14.45" customHeight="1" x14ac:dyDescent="0.2">
      <c r="A74" s="821" t="s">
        <v>2819</v>
      </c>
      <c r="B74" s="822" t="s">
        <v>2820</v>
      </c>
      <c r="C74" s="822" t="s">
        <v>2400</v>
      </c>
      <c r="D74" s="822" t="s">
        <v>2887</v>
      </c>
      <c r="E74" s="822" t="s">
        <v>2888</v>
      </c>
      <c r="F74" s="831">
        <v>46</v>
      </c>
      <c r="G74" s="831">
        <v>39284</v>
      </c>
      <c r="H74" s="831"/>
      <c r="I74" s="831">
        <v>854</v>
      </c>
      <c r="J74" s="831">
        <v>67</v>
      </c>
      <c r="K74" s="831">
        <v>57285</v>
      </c>
      <c r="L74" s="831"/>
      <c r="M74" s="831">
        <v>855</v>
      </c>
      <c r="N74" s="831">
        <v>41</v>
      </c>
      <c r="O74" s="831">
        <v>35137</v>
      </c>
      <c r="P74" s="827"/>
      <c r="Q74" s="832">
        <v>857</v>
      </c>
    </row>
    <row r="75" spans="1:17" ht="14.45" customHeight="1" x14ac:dyDescent="0.2">
      <c r="A75" s="821" t="s">
        <v>2819</v>
      </c>
      <c r="B75" s="822" t="s">
        <v>2820</v>
      </c>
      <c r="C75" s="822" t="s">
        <v>2400</v>
      </c>
      <c r="D75" s="822" t="s">
        <v>2889</v>
      </c>
      <c r="E75" s="822" t="s">
        <v>2890</v>
      </c>
      <c r="F75" s="831">
        <v>2195</v>
      </c>
      <c r="G75" s="831">
        <v>412660</v>
      </c>
      <c r="H75" s="831"/>
      <c r="I75" s="831">
        <v>188</v>
      </c>
      <c r="J75" s="831">
        <v>1945</v>
      </c>
      <c r="K75" s="831">
        <v>365660</v>
      </c>
      <c r="L75" s="831"/>
      <c r="M75" s="831">
        <v>188</v>
      </c>
      <c r="N75" s="831">
        <v>2144</v>
      </c>
      <c r="O75" s="831">
        <v>407360</v>
      </c>
      <c r="P75" s="827"/>
      <c r="Q75" s="832">
        <v>190</v>
      </c>
    </row>
    <row r="76" spans="1:17" ht="14.45" customHeight="1" x14ac:dyDescent="0.2">
      <c r="A76" s="821" t="s">
        <v>2819</v>
      </c>
      <c r="B76" s="822" t="s">
        <v>2820</v>
      </c>
      <c r="C76" s="822" t="s">
        <v>2400</v>
      </c>
      <c r="D76" s="822" t="s">
        <v>2891</v>
      </c>
      <c r="E76" s="822" t="s">
        <v>2892</v>
      </c>
      <c r="F76" s="831"/>
      <c r="G76" s="831"/>
      <c r="H76" s="831"/>
      <c r="I76" s="831"/>
      <c r="J76" s="831">
        <v>1</v>
      </c>
      <c r="K76" s="831">
        <v>168</v>
      </c>
      <c r="L76" s="831"/>
      <c r="M76" s="831">
        <v>168</v>
      </c>
      <c r="N76" s="831"/>
      <c r="O76" s="831"/>
      <c r="P76" s="827"/>
      <c r="Q76" s="832"/>
    </row>
    <row r="77" spans="1:17" ht="14.45" customHeight="1" x14ac:dyDescent="0.2">
      <c r="A77" s="821" t="s">
        <v>2819</v>
      </c>
      <c r="B77" s="822" t="s">
        <v>2820</v>
      </c>
      <c r="C77" s="822" t="s">
        <v>2400</v>
      </c>
      <c r="D77" s="822" t="s">
        <v>2893</v>
      </c>
      <c r="E77" s="822" t="s">
        <v>2894</v>
      </c>
      <c r="F77" s="831"/>
      <c r="G77" s="831"/>
      <c r="H77" s="831"/>
      <c r="I77" s="831"/>
      <c r="J77" s="831">
        <v>1</v>
      </c>
      <c r="K77" s="831">
        <v>310</v>
      </c>
      <c r="L77" s="831"/>
      <c r="M77" s="831">
        <v>310</v>
      </c>
      <c r="N77" s="831"/>
      <c r="O77" s="831"/>
      <c r="P77" s="827"/>
      <c r="Q77" s="832"/>
    </row>
    <row r="78" spans="1:17" ht="14.45" customHeight="1" x14ac:dyDescent="0.2">
      <c r="A78" s="821" t="s">
        <v>2819</v>
      </c>
      <c r="B78" s="822" t="s">
        <v>2820</v>
      </c>
      <c r="C78" s="822" t="s">
        <v>2400</v>
      </c>
      <c r="D78" s="822" t="s">
        <v>2895</v>
      </c>
      <c r="E78" s="822" t="s">
        <v>2896</v>
      </c>
      <c r="F78" s="831">
        <v>3</v>
      </c>
      <c r="G78" s="831">
        <v>3681</v>
      </c>
      <c r="H78" s="831"/>
      <c r="I78" s="831">
        <v>1227</v>
      </c>
      <c r="J78" s="831">
        <v>4</v>
      </c>
      <c r="K78" s="831">
        <v>4920</v>
      </c>
      <c r="L78" s="831"/>
      <c r="M78" s="831">
        <v>1230</v>
      </c>
      <c r="N78" s="831">
        <v>2</v>
      </c>
      <c r="O78" s="831">
        <v>2480</v>
      </c>
      <c r="P78" s="827"/>
      <c r="Q78" s="832">
        <v>1240</v>
      </c>
    </row>
    <row r="79" spans="1:17" ht="14.45" customHeight="1" x14ac:dyDescent="0.2">
      <c r="A79" s="821" t="s">
        <v>2819</v>
      </c>
      <c r="B79" s="822" t="s">
        <v>2820</v>
      </c>
      <c r="C79" s="822" t="s">
        <v>2400</v>
      </c>
      <c r="D79" s="822" t="s">
        <v>2897</v>
      </c>
      <c r="E79" s="822" t="s">
        <v>2898</v>
      </c>
      <c r="F79" s="831">
        <v>281</v>
      </c>
      <c r="G79" s="831">
        <v>221709</v>
      </c>
      <c r="H79" s="831"/>
      <c r="I79" s="831">
        <v>789</v>
      </c>
      <c r="J79" s="831">
        <v>306</v>
      </c>
      <c r="K79" s="831">
        <v>242046</v>
      </c>
      <c r="L79" s="831"/>
      <c r="M79" s="831">
        <v>791</v>
      </c>
      <c r="N79" s="831">
        <v>158</v>
      </c>
      <c r="O79" s="831">
        <v>125452</v>
      </c>
      <c r="P79" s="827"/>
      <c r="Q79" s="832">
        <v>794</v>
      </c>
    </row>
    <row r="80" spans="1:17" ht="14.45" customHeight="1" x14ac:dyDescent="0.2">
      <c r="A80" s="821" t="s">
        <v>2819</v>
      </c>
      <c r="B80" s="822" t="s">
        <v>2820</v>
      </c>
      <c r="C80" s="822" t="s">
        <v>2400</v>
      </c>
      <c r="D80" s="822" t="s">
        <v>2899</v>
      </c>
      <c r="E80" s="822" t="s">
        <v>2900</v>
      </c>
      <c r="F80" s="831">
        <v>7</v>
      </c>
      <c r="G80" s="831">
        <v>1330</v>
      </c>
      <c r="H80" s="831"/>
      <c r="I80" s="831">
        <v>190</v>
      </c>
      <c r="J80" s="831">
        <v>22</v>
      </c>
      <c r="K80" s="831">
        <v>4202</v>
      </c>
      <c r="L80" s="831"/>
      <c r="M80" s="831">
        <v>191</v>
      </c>
      <c r="N80" s="831">
        <v>2</v>
      </c>
      <c r="O80" s="831">
        <v>386</v>
      </c>
      <c r="P80" s="827"/>
      <c r="Q80" s="832">
        <v>193</v>
      </c>
    </row>
    <row r="81" spans="1:17" ht="14.45" customHeight="1" x14ac:dyDescent="0.2">
      <c r="A81" s="821" t="s">
        <v>2819</v>
      </c>
      <c r="B81" s="822" t="s">
        <v>2820</v>
      </c>
      <c r="C81" s="822" t="s">
        <v>2400</v>
      </c>
      <c r="D81" s="822" t="s">
        <v>2901</v>
      </c>
      <c r="E81" s="822" t="s">
        <v>2902</v>
      </c>
      <c r="F81" s="831">
        <v>189</v>
      </c>
      <c r="G81" s="831">
        <v>43281</v>
      </c>
      <c r="H81" s="831"/>
      <c r="I81" s="831">
        <v>229</v>
      </c>
      <c r="J81" s="831">
        <v>180</v>
      </c>
      <c r="K81" s="831">
        <v>41400</v>
      </c>
      <c r="L81" s="831"/>
      <c r="M81" s="831">
        <v>230</v>
      </c>
      <c r="N81" s="831">
        <v>141</v>
      </c>
      <c r="O81" s="831">
        <v>32712</v>
      </c>
      <c r="P81" s="827"/>
      <c r="Q81" s="832">
        <v>232</v>
      </c>
    </row>
    <row r="82" spans="1:17" ht="14.45" customHeight="1" x14ac:dyDescent="0.2">
      <c r="A82" s="821" t="s">
        <v>2819</v>
      </c>
      <c r="B82" s="822" t="s">
        <v>2820</v>
      </c>
      <c r="C82" s="822" t="s">
        <v>2400</v>
      </c>
      <c r="D82" s="822" t="s">
        <v>2903</v>
      </c>
      <c r="E82" s="822" t="s">
        <v>2904</v>
      </c>
      <c r="F82" s="831">
        <v>6</v>
      </c>
      <c r="G82" s="831">
        <v>960</v>
      </c>
      <c r="H82" s="831"/>
      <c r="I82" s="831">
        <v>160</v>
      </c>
      <c r="J82" s="831">
        <v>17</v>
      </c>
      <c r="K82" s="831">
        <v>2737</v>
      </c>
      <c r="L82" s="831"/>
      <c r="M82" s="831">
        <v>161</v>
      </c>
      <c r="N82" s="831">
        <v>2</v>
      </c>
      <c r="O82" s="831">
        <v>326</v>
      </c>
      <c r="P82" s="827"/>
      <c r="Q82" s="832">
        <v>163</v>
      </c>
    </row>
    <row r="83" spans="1:17" ht="14.45" customHeight="1" x14ac:dyDescent="0.2">
      <c r="A83" s="821" t="s">
        <v>2819</v>
      </c>
      <c r="B83" s="822" t="s">
        <v>2820</v>
      </c>
      <c r="C83" s="822" t="s">
        <v>2400</v>
      </c>
      <c r="D83" s="822" t="s">
        <v>2905</v>
      </c>
      <c r="E83" s="822" t="s">
        <v>2906</v>
      </c>
      <c r="F83" s="831"/>
      <c r="G83" s="831"/>
      <c r="H83" s="831"/>
      <c r="I83" s="831"/>
      <c r="J83" s="831">
        <v>1</v>
      </c>
      <c r="K83" s="831">
        <v>464</v>
      </c>
      <c r="L83" s="831"/>
      <c r="M83" s="831">
        <v>464</v>
      </c>
      <c r="N83" s="831"/>
      <c r="O83" s="831"/>
      <c r="P83" s="827"/>
      <c r="Q83" s="832"/>
    </row>
    <row r="84" spans="1:17" ht="14.45" customHeight="1" x14ac:dyDescent="0.2">
      <c r="A84" s="821" t="s">
        <v>2819</v>
      </c>
      <c r="B84" s="822" t="s">
        <v>2820</v>
      </c>
      <c r="C84" s="822" t="s">
        <v>2400</v>
      </c>
      <c r="D84" s="822" t="s">
        <v>2907</v>
      </c>
      <c r="E84" s="822" t="s">
        <v>2908</v>
      </c>
      <c r="F84" s="831">
        <v>1</v>
      </c>
      <c r="G84" s="831">
        <v>563</v>
      </c>
      <c r="H84" s="831"/>
      <c r="I84" s="831">
        <v>563</v>
      </c>
      <c r="J84" s="831">
        <v>4</v>
      </c>
      <c r="K84" s="831">
        <v>2256</v>
      </c>
      <c r="L84" s="831"/>
      <c r="M84" s="831">
        <v>564</v>
      </c>
      <c r="N84" s="831"/>
      <c r="O84" s="831"/>
      <c r="P84" s="827"/>
      <c r="Q84" s="832"/>
    </row>
    <row r="85" spans="1:17" ht="14.45" customHeight="1" x14ac:dyDescent="0.2">
      <c r="A85" s="821" t="s">
        <v>2819</v>
      </c>
      <c r="B85" s="822" t="s">
        <v>2820</v>
      </c>
      <c r="C85" s="822" t="s">
        <v>2400</v>
      </c>
      <c r="D85" s="822" t="s">
        <v>2909</v>
      </c>
      <c r="E85" s="822" t="s">
        <v>2910</v>
      </c>
      <c r="F85" s="831"/>
      <c r="G85" s="831"/>
      <c r="H85" s="831"/>
      <c r="I85" s="831"/>
      <c r="J85" s="831">
        <v>2</v>
      </c>
      <c r="K85" s="831">
        <v>348</v>
      </c>
      <c r="L85" s="831"/>
      <c r="M85" s="831">
        <v>174</v>
      </c>
      <c r="N85" s="831"/>
      <c r="O85" s="831"/>
      <c r="P85" s="827"/>
      <c r="Q85" s="832"/>
    </row>
    <row r="86" spans="1:17" ht="14.45" customHeight="1" x14ac:dyDescent="0.2">
      <c r="A86" s="821" t="s">
        <v>2819</v>
      </c>
      <c r="B86" s="822" t="s">
        <v>2820</v>
      </c>
      <c r="C86" s="822" t="s">
        <v>2400</v>
      </c>
      <c r="D86" s="822" t="s">
        <v>2911</v>
      </c>
      <c r="E86" s="822" t="s">
        <v>2912</v>
      </c>
      <c r="F86" s="831">
        <v>2</v>
      </c>
      <c r="G86" s="831">
        <v>404</v>
      </c>
      <c r="H86" s="831"/>
      <c r="I86" s="831">
        <v>202</v>
      </c>
      <c r="J86" s="831">
        <v>11</v>
      </c>
      <c r="K86" s="831">
        <v>2233</v>
      </c>
      <c r="L86" s="831"/>
      <c r="M86" s="831">
        <v>203</v>
      </c>
      <c r="N86" s="831">
        <v>2</v>
      </c>
      <c r="O86" s="831">
        <v>410</v>
      </c>
      <c r="P86" s="827"/>
      <c r="Q86" s="832">
        <v>205</v>
      </c>
    </row>
    <row r="87" spans="1:17" ht="14.45" customHeight="1" x14ac:dyDescent="0.2">
      <c r="A87" s="821" t="s">
        <v>2819</v>
      </c>
      <c r="B87" s="822" t="s">
        <v>2820</v>
      </c>
      <c r="C87" s="822" t="s">
        <v>2400</v>
      </c>
      <c r="D87" s="822" t="s">
        <v>2913</v>
      </c>
      <c r="E87" s="822" t="s">
        <v>2914</v>
      </c>
      <c r="F87" s="831">
        <v>1</v>
      </c>
      <c r="G87" s="831">
        <v>134</v>
      </c>
      <c r="H87" s="831"/>
      <c r="I87" s="831">
        <v>134</v>
      </c>
      <c r="J87" s="831">
        <v>1</v>
      </c>
      <c r="K87" s="831">
        <v>135</v>
      </c>
      <c r="L87" s="831"/>
      <c r="M87" s="831">
        <v>135</v>
      </c>
      <c r="N87" s="831"/>
      <c r="O87" s="831"/>
      <c r="P87" s="827"/>
      <c r="Q87" s="832"/>
    </row>
    <row r="88" spans="1:17" ht="14.45" customHeight="1" x14ac:dyDescent="0.2">
      <c r="A88" s="821" t="s">
        <v>2819</v>
      </c>
      <c r="B88" s="822" t="s">
        <v>2820</v>
      </c>
      <c r="C88" s="822" t="s">
        <v>2400</v>
      </c>
      <c r="D88" s="822" t="s">
        <v>2915</v>
      </c>
      <c r="E88" s="822" t="s">
        <v>2916</v>
      </c>
      <c r="F88" s="831"/>
      <c r="G88" s="831"/>
      <c r="H88" s="831"/>
      <c r="I88" s="831"/>
      <c r="J88" s="831">
        <v>7</v>
      </c>
      <c r="K88" s="831">
        <v>1260</v>
      </c>
      <c r="L88" s="831"/>
      <c r="M88" s="831">
        <v>180</v>
      </c>
      <c r="N88" s="831"/>
      <c r="O88" s="831"/>
      <c r="P88" s="827"/>
      <c r="Q88" s="832"/>
    </row>
    <row r="89" spans="1:17" ht="14.45" customHeight="1" x14ac:dyDescent="0.2">
      <c r="A89" s="821" t="s">
        <v>2819</v>
      </c>
      <c r="B89" s="822" t="s">
        <v>2820</v>
      </c>
      <c r="C89" s="822" t="s">
        <v>2400</v>
      </c>
      <c r="D89" s="822" t="s">
        <v>2917</v>
      </c>
      <c r="E89" s="822" t="s">
        <v>2918</v>
      </c>
      <c r="F89" s="831"/>
      <c r="G89" s="831"/>
      <c r="H89" s="831"/>
      <c r="I89" s="831"/>
      <c r="J89" s="831"/>
      <c r="K89" s="831"/>
      <c r="L89" s="831"/>
      <c r="M89" s="831"/>
      <c r="N89" s="831">
        <v>1</v>
      </c>
      <c r="O89" s="831">
        <v>418</v>
      </c>
      <c r="P89" s="827"/>
      <c r="Q89" s="832">
        <v>418</v>
      </c>
    </row>
    <row r="90" spans="1:17" ht="14.45" customHeight="1" x14ac:dyDescent="0.2">
      <c r="A90" s="821" t="s">
        <v>2819</v>
      </c>
      <c r="B90" s="822" t="s">
        <v>2820</v>
      </c>
      <c r="C90" s="822" t="s">
        <v>2400</v>
      </c>
      <c r="D90" s="822" t="s">
        <v>2919</v>
      </c>
      <c r="E90" s="822" t="s">
        <v>2920</v>
      </c>
      <c r="F90" s="831"/>
      <c r="G90" s="831"/>
      <c r="H90" s="831"/>
      <c r="I90" s="831"/>
      <c r="J90" s="831">
        <v>2</v>
      </c>
      <c r="K90" s="831">
        <v>624</v>
      </c>
      <c r="L90" s="831"/>
      <c r="M90" s="831">
        <v>312</v>
      </c>
      <c r="N90" s="831"/>
      <c r="O90" s="831"/>
      <c r="P90" s="827"/>
      <c r="Q90" s="832"/>
    </row>
    <row r="91" spans="1:17" ht="14.45" customHeight="1" x14ac:dyDescent="0.2">
      <c r="A91" s="821" t="s">
        <v>2819</v>
      </c>
      <c r="B91" s="822" t="s">
        <v>2820</v>
      </c>
      <c r="C91" s="822" t="s">
        <v>2400</v>
      </c>
      <c r="D91" s="822" t="s">
        <v>2921</v>
      </c>
      <c r="E91" s="822" t="s">
        <v>2922</v>
      </c>
      <c r="F91" s="831">
        <v>1</v>
      </c>
      <c r="G91" s="831">
        <v>89</v>
      </c>
      <c r="H91" s="831"/>
      <c r="I91" s="831">
        <v>89</v>
      </c>
      <c r="J91" s="831">
        <v>6</v>
      </c>
      <c r="K91" s="831">
        <v>540</v>
      </c>
      <c r="L91" s="831"/>
      <c r="M91" s="831">
        <v>90</v>
      </c>
      <c r="N91" s="831">
        <v>7</v>
      </c>
      <c r="O91" s="831">
        <v>630</v>
      </c>
      <c r="P91" s="827"/>
      <c r="Q91" s="832">
        <v>90</v>
      </c>
    </row>
    <row r="92" spans="1:17" ht="14.45" customHeight="1" x14ac:dyDescent="0.2">
      <c r="A92" s="821" t="s">
        <v>2819</v>
      </c>
      <c r="B92" s="822" t="s">
        <v>2820</v>
      </c>
      <c r="C92" s="822" t="s">
        <v>2400</v>
      </c>
      <c r="D92" s="822" t="s">
        <v>2923</v>
      </c>
      <c r="E92" s="822" t="s">
        <v>2924</v>
      </c>
      <c r="F92" s="831"/>
      <c r="G92" s="831"/>
      <c r="H92" s="831"/>
      <c r="I92" s="831"/>
      <c r="J92" s="831"/>
      <c r="K92" s="831"/>
      <c r="L92" s="831"/>
      <c r="M92" s="831"/>
      <c r="N92" s="831">
        <v>1</v>
      </c>
      <c r="O92" s="831">
        <v>23</v>
      </c>
      <c r="P92" s="827"/>
      <c r="Q92" s="832">
        <v>23</v>
      </c>
    </row>
    <row r="93" spans="1:17" ht="14.45" customHeight="1" x14ac:dyDescent="0.2">
      <c r="A93" s="821" t="s">
        <v>2819</v>
      </c>
      <c r="B93" s="822" t="s">
        <v>2820</v>
      </c>
      <c r="C93" s="822" t="s">
        <v>2400</v>
      </c>
      <c r="D93" s="822" t="s">
        <v>2925</v>
      </c>
      <c r="E93" s="822" t="s">
        <v>2926</v>
      </c>
      <c r="F93" s="831">
        <v>1784</v>
      </c>
      <c r="G93" s="831">
        <v>53520</v>
      </c>
      <c r="H93" s="831"/>
      <c r="I93" s="831">
        <v>30</v>
      </c>
      <c r="J93" s="831">
        <v>1930</v>
      </c>
      <c r="K93" s="831">
        <v>59830</v>
      </c>
      <c r="L93" s="831"/>
      <c r="M93" s="831">
        <v>31</v>
      </c>
      <c r="N93" s="831">
        <v>2034</v>
      </c>
      <c r="O93" s="831">
        <v>63054</v>
      </c>
      <c r="P93" s="827"/>
      <c r="Q93" s="832">
        <v>31</v>
      </c>
    </row>
    <row r="94" spans="1:17" ht="14.45" customHeight="1" x14ac:dyDescent="0.2">
      <c r="A94" s="821" t="s">
        <v>2819</v>
      </c>
      <c r="B94" s="822" t="s">
        <v>2820</v>
      </c>
      <c r="C94" s="822" t="s">
        <v>2400</v>
      </c>
      <c r="D94" s="822" t="s">
        <v>2927</v>
      </c>
      <c r="E94" s="822" t="s">
        <v>2928</v>
      </c>
      <c r="F94" s="831">
        <v>1</v>
      </c>
      <c r="G94" s="831">
        <v>50</v>
      </c>
      <c r="H94" s="831"/>
      <c r="I94" s="831">
        <v>50</v>
      </c>
      <c r="J94" s="831">
        <v>4</v>
      </c>
      <c r="K94" s="831">
        <v>200</v>
      </c>
      <c r="L94" s="831"/>
      <c r="M94" s="831">
        <v>50</v>
      </c>
      <c r="N94" s="831">
        <v>1</v>
      </c>
      <c r="O94" s="831">
        <v>51</v>
      </c>
      <c r="P94" s="827"/>
      <c r="Q94" s="832">
        <v>51</v>
      </c>
    </row>
    <row r="95" spans="1:17" ht="14.45" customHeight="1" x14ac:dyDescent="0.2">
      <c r="A95" s="821" t="s">
        <v>2819</v>
      </c>
      <c r="B95" s="822" t="s">
        <v>2820</v>
      </c>
      <c r="C95" s="822" t="s">
        <v>2400</v>
      </c>
      <c r="D95" s="822" t="s">
        <v>2929</v>
      </c>
      <c r="E95" s="822" t="s">
        <v>2930</v>
      </c>
      <c r="F95" s="831">
        <v>135</v>
      </c>
      <c r="G95" s="831">
        <v>1755</v>
      </c>
      <c r="H95" s="831"/>
      <c r="I95" s="831">
        <v>13</v>
      </c>
      <c r="J95" s="831">
        <v>94</v>
      </c>
      <c r="K95" s="831">
        <v>1222</v>
      </c>
      <c r="L95" s="831"/>
      <c r="M95" s="831">
        <v>13</v>
      </c>
      <c r="N95" s="831">
        <v>77</v>
      </c>
      <c r="O95" s="831">
        <v>1078</v>
      </c>
      <c r="P95" s="827"/>
      <c r="Q95" s="832">
        <v>14</v>
      </c>
    </row>
    <row r="96" spans="1:17" ht="14.45" customHeight="1" x14ac:dyDescent="0.2">
      <c r="A96" s="821" t="s">
        <v>2819</v>
      </c>
      <c r="B96" s="822" t="s">
        <v>2820</v>
      </c>
      <c r="C96" s="822" t="s">
        <v>2400</v>
      </c>
      <c r="D96" s="822" t="s">
        <v>2931</v>
      </c>
      <c r="E96" s="822" t="s">
        <v>2932</v>
      </c>
      <c r="F96" s="831">
        <v>11</v>
      </c>
      <c r="G96" s="831">
        <v>2024</v>
      </c>
      <c r="H96" s="831"/>
      <c r="I96" s="831">
        <v>184</v>
      </c>
      <c r="J96" s="831">
        <v>13</v>
      </c>
      <c r="K96" s="831">
        <v>2405</v>
      </c>
      <c r="L96" s="831"/>
      <c r="M96" s="831">
        <v>185</v>
      </c>
      <c r="N96" s="831">
        <v>8</v>
      </c>
      <c r="O96" s="831">
        <v>1496</v>
      </c>
      <c r="P96" s="827"/>
      <c r="Q96" s="832">
        <v>187</v>
      </c>
    </row>
    <row r="97" spans="1:17" ht="14.45" customHeight="1" x14ac:dyDescent="0.2">
      <c r="A97" s="821" t="s">
        <v>2819</v>
      </c>
      <c r="B97" s="822" t="s">
        <v>2820</v>
      </c>
      <c r="C97" s="822" t="s">
        <v>2400</v>
      </c>
      <c r="D97" s="822" t="s">
        <v>2933</v>
      </c>
      <c r="E97" s="822" t="s">
        <v>2934</v>
      </c>
      <c r="F97" s="831"/>
      <c r="G97" s="831"/>
      <c r="H97" s="831"/>
      <c r="I97" s="831"/>
      <c r="J97" s="831">
        <v>1</v>
      </c>
      <c r="K97" s="831">
        <v>17</v>
      </c>
      <c r="L97" s="831"/>
      <c r="M97" s="831">
        <v>17</v>
      </c>
      <c r="N97" s="831">
        <v>1</v>
      </c>
      <c r="O97" s="831">
        <v>17</v>
      </c>
      <c r="P97" s="827"/>
      <c r="Q97" s="832">
        <v>17</v>
      </c>
    </row>
    <row r="98" spans="1:17" ht="14.45" customHeight="1" x14ac:dyDescent="0.2">
      <c r="A98" s="821" t="s">
        <v>2819</v>
      </c>
      <c r="B98" s="822" t="s">
        <v>2820</v>
      </c>
      <c r="C98" s="822" t="s">
        <v>2400</v>
      </c>
      <c r="D98" s="822" t="s">
        <v>2935</v>
      </c>
      <c r="E98" s="822" t="s">
        <v>2936</v>
      </c>
      <c r="F98" s="831"/>
      <c r="G98" s="831"/>
      <c r="H98" s="831"/>
      <c r="I98" s="831"/>
      <c r="J98" s="831"/>
      <c r="K98" s="831"/>
      <c r="L98" s="831"/>
      <c r="M98" s="831"/>
      <c r="N98" s="831">
        <v>5</v>
      </c>
      <c r="O98" s="831">
        <v>375</v>
      </c>
      <c r="P98" s="827"/>
      <c r="Q98" s="832">
        <v>75</v>
      </c>
    </row>
    <row r="99" spans="1:17" ht="14.45" customHeight="1" x14ac:dyDescent="0.2">
      <c r="A99" s="821" t="s">
        <v>2819</v>
      </c>
      <c r="B99" s="822" t="s">
        <v>2820</v>
      </c>
      <c r="C99" s="822" t="s">
        <v>2400</v>
      </c>
      <c r="D99" s="822" t="s">
        <v>2937</v>
      </c>
      <c r="E99" s="822" t="s">
        <v>2938</v>
      </c>
      <c r="F99" s="831"/>
      <c r="G99" s="831"/>
      <c r="H99" s="831"/>
      <c r="I99" s="831"/>
      <c r="J99" s="831">
        <v>2</v>
      </c>
      <c r="K99" s="831">
        <v>372</v>
      </c>
      <c r="L99" s="831"/>
      <c r="M99" s="831">
        <v>186</v>
      </c>
      <c r="N99" s="831">
        <v>2</v>
      </c>
      <c r="O99" s="831">
        <v>376</v>
      </c>
      <c r="P99" s="827"/>
      <c r="Q99" s="832">
        <v>188</v>
      </c>
    </row>
    <row r="100" spans="1:17" ht="14.45" customHeight="1" x14ac:dyDescent="0.2">
      <c r="A100" s="821" t="s">
        <v>2819</v>
      </c>
      <c r="B100" s="822" t="s">
        <v>2820</v>
      </c>
      <c r="C100" s="822" t="s">
        <v>2400</v>
      </c>
      <c r="D100" s="822" t="s">
        <v>2939</v>
      </c>
      <c r="E100" s="822" t="s">
        <v>2940</v>
      </c>
      <c r="F100" s="831"/>
      <c r="G100" s="831"/>
      <c r="H100" s="831"/>
      <c r="I100" s="831"/>
      <c r="J100" s="831"/>
      <c r="K100" s="831"/>
      <c r="L100" s="831"/>
      <c r="M100" s="831"/>
      <c r="N100" s="831">
        <v>1</v>
      </c>
      <c r="O100" s="831">
        <v>15</v>
      </c>
      <c r="P100" s="827"/>
      <c r="Q100" s="832">
        <v>15</v>
      </c>
    </row>
    <row r="101" spans="1:17" ht="14.45" customHeight="1" x14ac:dyDescent="0.2">
      <c r="A101" s="821" t="s">
        <v>2819</v>
      </c>
      <c r="B101" s="822" t="s">
        <v>2820</v>
      </c>
      <c r="C101" s="822" t="s">
        <v>2400</v>
      </c>
      <c r="D101" s="822" t="s">
        <v>2941</v>
      </c>
      <c r="E101" s="822" t="s">
        <v>2942</v>
      </c>
      <c r="F101" s="831">
        <v>828</v>
      </c>
      <c r="G101" s="831">
        <v>124200</v>
      </c>
      <c r="H101" s="831"/>
      <c r="I101" s="831">
        <v>150</v>
      </c>
      <c r="J101" s="831">
        <v>994</v>
      </c>
      <c r="K101" s="831">
        <v>149100</v>
      </c>
      <c r="L101" s="831"/>
      <c r="M101" s="831">
        <v>150</v>
      </c>
      <c r="N101" s="831">
        <v>1093</v>
      </c>
      <c r="O101" s="831">
        <v>165043</v>
      </c>
      <c r="P101" s="827"/>
      <c r="Q101" s="832">
        <v>151</v>
      </c>
    </row>
    <row r="102" spans="1:17" ht="14.45" customHeight="1" x14ac:dyDescent="0.2">
      <c r="A102" s="821" t="s">
        <v>2819</v>
      </c>
      <c r="B102" s="822" t="s">
        <v>2820</v>
      </c>
      <c r="C102" s="822" t="s">
        <v>2400</v>
      </c>
      <c r="D102" s="822" t="s">
        <v>2943</v>
      </c>
      <c r="E102" s="822" t="s">
        <v>2944</v>
      </c>
      <c r="F102" s="831">
        <v>1751</v>
      </c>
      <c r="G102" s="831">
        <v>52530</v>
      </c>
      <c r="H102" s="831"/>
      <c r="I102" s="831">
        <v>30</v>
      </c>
      <c r="J102" s="831">
        <v>1899</v>
      </c>
      <c r="K102" s="831">
        <v>58869</v>
      </c>
      <c r="L102" s="831"/>
      <c r="M102" s="831">
        <v>31</v>
      </c>
      <c r="N102" s="831">
        <v>1974</v>
      </c>
      <c r="O102" s="831">
        <v>61194</v>
      </c>
      <c r="P102" s="827"/>
      <c r="Q102" s="832">
        <v>31</v>
      </c>
    </row>
    <row r="103" spans="1:17" ht="14.45" customHeight="1" x14ac:dyDescent="0.2">
      <c r="A103" s="821" t="s">
        <v>2819</v>
      </c>
      <c r="B103" s="822" t="s">
        <v>2820</v>
      </c>
      <c r="C103" s="822" t="s">
        <v>2400</v>
      </c>
      <c r="D103" s="822" t="s">
        <v>2945</v>
      </c>
      <c r="E103" s="822" t="s">
        <v>2946</v>
      </c>
      <c r="F103" s="831">
        <v>12</v>
      </c>
      <c r="G103" s="831">
        <v>372</v>
      </c>
      <c r="H103" s="831"/>
      <c r="I103" s="831">
        <v>31</v>
      </c>
      <c r="J103" s="831">
        <v>9</v>
      </c>
      <c r="K103" s="831">
        <v>279</v>
      </c>
      <c r="L103" s="831"/>
      <c r="M103" s="831">
        <v>31</v>
      </c>
      <c r="N103" s="831">
        <v>8</v>
      </c>
      <c r="O103" s="831">
        <v>256</v>
      </c>
      <c r="P103" s="827"/>
      <c r="Q103" s="832">
        <v>32</v>
      </c>
    </row>
    <row r="104" spans="1:17" ht="14.45" customHeight="1" x14ac:dyDescent="0.2">
      <c r="A104" s="821" t="s">
        <v>2819</v>
      </c>
      <c r="B104" s="822" t="s">
        <v>2820</v>
      </c>
      <c r="C104" s="822" t="s">
        <v>2400</v>
      </c>
      <c r="D104" s="822" t="s">
        <v>2947</v>
      </c>
      <c r="E104" s="822" t="s">
        <v>2948</v>
      </c>
      <c r="F104" s="831">
        <v>66</v>
      </c>
      <c r="G104" s="831">
        <v>1848</v>
      </c>
      <c r="H104" s="831"/>
      <c r="I104" s="831">
        <v>28</v>
      </c>
      <c r="J104" s="831">
        <v>74</v>
      </c>
      <c r="K104" s="831">
        <v>2072</v>
      </c>
      <c r="L104" s="831"/>
      <c r="M104" s="831">
        <v>28</v>
      </c>
      <c r="N104" s="831">
        <v>151</v>
      </c>
      <c r="O104" s="831">
        <v>4379</v>
      </c>
      <c r="P104" s="827"/>
      <c r="Q104" s="832">
        <v>29</v>
      </c>
    </row>
    <row r="105" spans="1:17" ht="14.45" customHeight="1" x14ac:dyDescent="0.2">
      <c r="A105" s="821" t="s">
        <v>2819</v>
      </c>
      <c r="B105" s="822" t="s">
        <v>2820</v>
      </c>
      <c r="C105" s="822" t="s">
        <v>2400</v>
      </c>
      <c r="D105" s="822" t="s">
        <v>2949</v>
      </c>
      <c r="E105" s="822" t="s">
        <v>2950</v>
      </c>
      <c r="F105" s="831">
        <v>2</v>
      </c>
      <c r="G105" s="831">
        <v>326</v>
      </c>
      <c r="H105" s="831"/>
      <c r="I105" s="831">
        <v>163</v>
      </c>
      <c r="J105" s="831">
        <v>7</v>
      </c>
      <c r="K105" s="831">
        <v>1148</v>
      </c>
      <c r="L105" s="831"/>
      <c r="M105" s="831">
        <v>164</v>
      </c>
      <c r="N105" s="831">
        <v>1</v>
      </c>
      <c r="O105" s="831">
        <v>166</v>
      </c>
      <c r="P105" s="827"/>
      <c r="Q105" s="832">
        <v>166</v>
      </c>
    </row>
    <row r="106" spans="1:17" ht="14.45" customHeight="1" x14ac:dyDescent="0.2">
      <c r="A106" s="821" t="s">
        <v>2819</v>
      </c>
      <c r="B106" s="822" t="s">
        <v>2820</v>
      </c>
      <c r="C106" s="822" t="s">
        <v>2400</v>
      </c>
      <c r="D106" s="822" t="s">
        <v>2951</v>
      </c>
      <c r="E106" s="822" t="s">
        <v>2952</v>
      </c>
      <c r="F106" s="831">
        <v>18</v>
      </c>
      <c r="G106" s="831">
        <v>414</v>
      </c>
      <c r="H106" s="831"/>
      <c r="I106" s="831">
        <v>23</v>
      </c>
      <c r="J106" s="831">
        <v>17</v>
      </c>
      <c r="K106" s="831">
        <v>391</v>
      </c>
      <c r="L106" s="831"/>
      <c r="M106" s="831">
        <v>23</v>
      </c>
      <c r="N106" s="831">
        <v>26</v>
      </c>
      <c r="O106" s="831">
        <v>598</v>
      </c>
      <c r="P106" s="827"/>
      <c r="Q106" s="832">
        <v>23</v>
      </c>
    </row>
    <row r="107" spans="1:17" ht="14.45" customHeight="1" x14ac:dyDescent="0.2">
      <c r="A107" s="821" t="s">
        <v>2819</v>
      </c>
      <c r="B107" s="822" t="s">
        <v>2820</v>
      </c>
      <c r="C107" s="822" t="s">
        <v>2400</v>
      </c>
      <c r="D107" s="822" t="s">
        <v>2953</v>
      </c>
      <c r="E107" s="822" t="s">
        <v>2954</v>
      </c>
      <c r="F107" s="831">
        <v>31</v>
      </c>
      <c r="G107" s="831">
        <v>27218</v>
      </c>
      <c r="H107" s="831"/>
      <c r="I107" s="831">
        <v>878</v>
      </c>
      <c r="J107" s="831">
        <v>30</v>
      </c>
      <c r="K107" s="831">
        <v>26460</v>
      </c>
      <c r="L107" s="831"/>
      <c r="M107" s="831">
        <v>882</v>
      </c>
      <c r="N107" s="831">
        <v>22</v>
      </c>
      <c r="O107" s="831">
        <v>19712</v>
      </c>
      <c r="P107" s="827"/>
      <c r="Q107" s="832">
        <v>896</v>
      </c>
    </row>
    <row r="108" spans="1:17" ht="14.45" customHeight="1" x14ac:dyDescent="0.2">
      <c r="A108" s="821" t="s">
        <v>2819</v>
      </c>
      <c r="B108" s="822" t="s">
        <v>2820</v>
      </c>
      <c r="C108" s="822" t="s">
        <v>2400</v>
      </c>
      <c r="D108" s="822" t="s">
        <v>2955</v>
      </c>
      <c r="E108" s="822" t="s">
        <v>2956</v>
      </c>
      <c r="F108" s="831"/>
      <c r="G108" s="831"/>
      <c r="H108" s="831"/>
      <c r="I108" s="831"/>
      <c r="J108" s="831"/>
      <c r="K108" s="831"/>
      <c r="L108" s="831"/>
      <c r="M108" s="831"/>
      <c r="N108" s="831">
        <v>1</v>
      </c>
      <c r="O108" s="831">
        <v>15</v>
      </c>
      <c r="P108" s="827"/>
      <c r="Q108" s="832">
        <v>15</v>
      </c>
    </row>
    <row r="109" spans="1:17" ht="14.45" customHeight="1" x14ac:dyDescent="0.2">
      <c r="A109" s="821" t="s">
        <v>2819</v>
      </c>
      <c r="B109" s="822" t="s">
        <v>2820</v>
      </c>
      <c r="C109" s="822" t="s">
        <v>2400</v>
      </c>
      <c r="D109" s="822" t="s">
        <v>2957</v>
      </c>
      <c r="E109" s="822" t="s">
        <v>2958</v>
      </c>
      <c r="F109" s="831"/>
      <c r="G109" s="831"/>
      <c r="H109" s="831"/>
      <c r="I109" s="831"/>
      <c r="J109" s="831">
        <v>1</v>
      </c>
      <c r="K109" s="831">
        <v>22</v>
      </c>
      <c r="L109" s="831"/>
      <c r="M109" s="831">
        <v>22</v>
      </c>
      <c r="N109" s="831">
        <v>1</v>
      </c>
      <c r="O109" s="831">
        <v>22</v>
      </c>
      <c r="P109" s="827"/>
      <c r="Q109" s="832">
        <v>22</v>
      </c>
    </row>
    <row r="110" spans="1:17" ht="14.45" customHeight="1" x14ac:dyDescent="0.2">
      <c r="A110" s="821" t="s">
        <v>2819</v>
      </c>
      <c r="B110" s="822" t="s">
        <v>2820</v>
      </c>
      <c r="C110" s="822" t="s">
        <v>2400</v>
      </c>
      <c r="D110" s="822" t="s">
        <v>2959</v>
      </c>
      <c r="E110" s="822" t="s">
        <v>2960</v>
      </c>
      <c r="F110" s="831">
        <v>119</v>
      </c>
      <c r="G110" s="831">
        <v>3094</v>
      </c>
      <c r="H110" s="831"/>
      <c r="I110" s="831">
        <v>26</v>
      </c>
      <c r="J110" s="831">
        <v>102</v>
      </c>
      <c r="K110" s="831">
        <v>2652</v>
      </c>
      <c r="L110" s="831"/>
      <c r="M110" s="831">
        <v>26</v>
      </c>
      <c r="N110" s="831">
        <v>189</v>
      </c>
      <c r="O110" s="831">
        <v>5103</v>
      </c>
      <c r="P110" s="827"/>
      <c r="Q110" s="832">
        <v>27</v>
      </c>
    </row>
    <row r="111" spans="1:17" ht="14.45" customHeight="1" x14ac:dyDescent="0.2">
      <c r="A111" s="821" t="s">
        <v>2819</v>
      </c>
      <c r="B111" s="822" t="s">
        <v>2820</v>
      </c>
      <c r="C111" s="822" t="s">
        <v>2400</v>
      </c>
      <c r="D111" s="822" t="s">
        <v>2961</v>
      </c>
      <c r="E111" s="822" t="s">
        <v>2962</v>
      </c>
      <c r="F111" s="831">
        <v>24</v>
      </c>
      <c r="G111" s="831">
        <v>792</v>
      </c>
      <c r="H111" s="831"/>
      <c r="I111" s="831">
        <v>33</v>
      </c>
      <c r="J111" s="831">
        <v>19</v>
      </c>
      <c r="K111" s="831">
        <v>627</v>
      </c>
      <c r="L111" s="831"/>
      <c r="M111" s="831">
        <v>33</v>
      </c>
      <c r="N111" s="831">
        <v>36</v>
      </c>
      <c r="O111" s="831">
        <v>1224</v>
      </c>
      <c r="P111" s="827"/>
      <c r="Q111" s="832">
        <v>34</v>
      </c>
    </row>
    <row r="112" spans="1:17" ht="14.45" customHeight="1" x14ac:dyDescent="0.2">
      <c r="A112" s="821" t="s">
        <v>2819</v>
      </c>
      <c r="B112" s="822" t="s">
        <v>2820</v>
      </c>
      <c r="C112" s="822" t="s">
        <v>2400</v>
      </c>
      <c r="D112" s="822" t="s">
        <v>2963</v>
      </c>
      <c r="E112" s="822" t="s">
        <v>2964</v>
      </c>
      <c r="F112" s="831">
        <v>13</v>
      </c>
      <c r="G112" s="831">
        <v>390</v>
      </c>
      <c r="H112" s="831"/>
      <c r="I112" s="831">
        <v>30</v>
      </c>
      <c r="J112" s="831">
        <v>9</v>
      </c>
      <c r="K112" s="831">
        <v>270</v>
      </c>
      <c r="L112" s="831"/>
      <c r="M112" s="831">
        <v>30</v>
      </c>
      <c r="N112" s="831">
        <v>20</v>
      </c>
      <c r="O112" s="831">
        <v>600</v>
      </c>
      <c r="P112" s="827"/>
      <c r="Q112" s="832">
        <v>30</v>
      </c>
    </row>
    <row r="113" spans="1:17" ht="14.45" customHeight="1" x14ac:dyDescent="0.2">
      <c r="A113" s="821" t="s">
        <v>2819</v>
      </c>
      <c r="B113" s="822" t="s">
        <v>2820</v>
      </c>
      <c r="C113" s="822" t="s">
        <v>2400</v>
      </c>
      <c r="D113" s="822" t="s">
        <v>2965</v>
      </c>
      <c r="E113" s="822" t="s">
        <v>2966</v>
      </c>
      <c r="F113" s="831">
        <v>1</v>
      </c>
      <c r="G113" s="831">
        <v>204</v>
      </c>
      <c r="H113" s="831"/>
      <c r="I113" s="831">
        <v>204</v>
      </c>
      <c r="J113" s="831"/>
      <c r="K113" s="831"/>
      <c r="L113" s="831"/>
      <c r="M113" s="831"/>
      <c r="N113" s="831"/>
      <c r="O113" s="831"/>
      <c r="P113" s="827"/>
      <c r="Q113" s="832"/>
    </row>
    <row r="114" spans="1:17" ht="14.45" customHeight="1" x14ac:dyDescent="0.2">
      <c r="A114" s="821" t="s">
        <v>2819</v>
      </c>
      <c r="B114" s="822" t="s">
        <v>2820</v>
      </c>
      <c r="C114" s="822" t="s">
        <v>2400</v>
      </c>
      <c r="D114" s="822" t="s">
        <v>2967</v>
      </c>
      <c r="E114" s="822" t="s">
        <v>2968</v>
      </c>
      <c r="F114" s="831">
        <v>31</v>
      </c>
      <c r="G114" s="831">
        <v>806</v>
      </c>
      <c r="H114" s="831"/>
      <c r="I114" s="831">
        <v>26</v>
      </c>
      <c r="J114" s="831">
        <v>29</v>
      </c>
      <c r="K114" s="831">
        <v>754</v>
      </c>
      <c r="L114" s="831"/>
      <c r="M114" s="831">
        <v>26</v>
      </c>
      <c r="N114" s="831">
        <v>66</v>
      </c>
      <c r="O114" s="831">
        <v>1782</v>
      </c>
      <c r="P114" s="827"/>
      <c r="Q114" s="832">
        <v>27</v>
      </c>
    </row>
    <row r="115" spans="1:17" ht="14.45" customHeight="1" x14ac:dyDescent="0.2">
      <c r="A115" s="821" t="s">
        <v>2819</v>
      </c>
      <c r="B115" s="822" t="s">
        <v>2820</v>
      </c>
      <c r="C115" s="822" t="s">
        <v>2400</v>
      </c>
      <c r="D115" s="822" t="s">
        <v>2969</v>
      </c>
      <c r="E115" s="822" t="s">
        <v>2970</v>
      </c>
      <c r="F115" s="831">
        <v>1</v>
      </c>
      <c r="G115" s="831">
        <v>84</v>
      </c>
      <c r="H115" s="831"/>
      <c r="I115" s="831">
        <v>84</v>
      </c>
      <c r="J115" s="831">
        <v>1</v>
      </c>
      <c r="K115" s="831">
        <v>84</v>
      </c>
      <c r="L115" s="831"/>
      <c r="M115" s="831">
        <v>84</v>
      </c>
      <c r="N115" s="831">
        <v>1</v>
      </c>
      <c r="O115" s="831">
        <v>85</v>
      </c>
      <c r="P115" s="827"/>
      <c r="Q115" s="832">
        <v>85</v>
      </c>
    </row>
    <row r="116" spans="1:17" ht="14.45" customHeight="1" x14ac:dyDescent="0.2">
      <c r="A116" s="821" t="s">
        <v>2819</v>
      </c>
      <c r="B116" s="822" t="s">
        <v>2820</v>
      </c>
      <c r="C116" s="822" t="s">
        <v>2400</v>
      </c>
      <c r="D116" s="822" t="s">
        <v>2971</v>
      </c>
      <c r="E116" s="822" t="s">
        <v>2972</v>
      </c>
      <c r="F116" s="831">
        <v>12</v>
      </c>
      <c r="G116" s="831">
        <v>2124</v>
      </c>
      <c r="H116" s="831"/>
      <c r="I116" s="831">
        <v>177</v>
      </c>
      <c r="J116" s="831">
        <v>14</v>
      </c>
      <c r="K116" s="831">
        <v>2492</v>
      </c>
      <c r="L116" s="831"/>
      <c r="M116" s="831">
        <v>178</v>
      </c>
      <c r="N116" s="831">
        <v>8</v>
      </c>
      <c r="O116" s="831">
        <v>1440</v>
      </c>
      <c r="P116" s="827"/>
      <c r="Q116" s="832">
        <v>180</v>
      </c>
    </row>
    <row r="117" spans="1:17" ht="14.45" customHeight="1" x14ac:dyDescent="0.2">
      <c r="A117" s="821" t="s">
        <v>2819</v>
      </c>
      <c r="B117" s="822" t="s">
        <v>2820</v>
      </c>
      <c r="C117" s="822" t="s">
        <v>2400</v>
      </c>
      <c r="D117" s="822" t="s">
        <v>2973</v>
      </c>
      <c r="E117" s="822" t="s">
        <v>2974</v>
      </c>
      <c r="F117" s="831"/>
      <c r="G117" s="831"/>
      <c r="H117" s="831"/>
      <c r="I117" s="831"/>
      <c r="J117" s="831"/>
      <c r="K117" s="831"/>
      <c r="L117" s="831"/>
      <c r="M117" s="831"/>
      <c r="N117" s="831">
        <v>1</v>
      </c>
      <c r="O117" s="831">
        <v>21</v>
      </c>
      <c r="P117" s="827"/>
      <c r="Q117" s="832">
        <v>21</v>
      </c>
    </row>
    <row r="118" spans="1:17" ht="14.45" customHeight="1" x14ac:dyDescent="0.2">
      <c r="A118" s="821" t="s">
        <v>2819</v>
      </c>
      <c r="B118" s="822" t="s">
        <v>2820</v>
      </c>
      <c r="C118" s="822" t="s">
        <v>2400</v>
      </c>
      <c r="D118" s="822" t="s">
        <v>2975</v>
      </c>
      <c r="E118" s="822" t="s">
        <v>2976</v>
      </c>
      <c r="F118" s="831">
        <v>163</v>
      </c>
      <c r="G118" s="831">
        <v>2608</v>
      </c>
      <c r="H118" s="831"/>
      <c r="I118" s="831">
        <v>16</v>
      </c>
      <c r="J118" s="831">
        <v>184</v>
      </c>
      <c r="K118" s="831">
        <v>2944</v>
      </c>
      <c r="L118" s="831"/>
      <c r="M118" s="831">
        <v>16</v>
      </c>
      <c r="N118" s="831">
        <v>133</v>
      </c>
      <c r="O118" s="831">
        <v>2128</v>
      </c>
      <c r="P118" s="827"/>
      <c r="Q118" s="832">
        <v>16</v>
      </c>
    </row>
    <row r="119" spans="1:17" ht="14.45" customHeight="1" x14ac:dyDescent="0.2">
      <c r="A119" s="821" t="s">
        <v>2819</v>
      </c>
      <c r="B119" s="822" t="s">
        <v>2820</v>
      </c>
      <c r="C119" s="822" t="s">
        <v>2400</v>
      </c>
      <c r="D119" s="822" t="s">
        <v>2977</v>
      </c>
      <c r="E119" s="822" t="s">
        <v>2978</v>
      </c>
      <c r="F119" s="831"/>
      <c r="G119" s="831"/>
      <c r="H119" s="831"/>
      <c r="I119" s="831"/>
      <c r="J119" s="831"/>
      <c r="K119" s="831"/>
      <c r="L119" s="831"/>
      <c r="M119" s="831"/>
      <c r="N119" s="831">
        <v>1</v>
      </c>
      <c r="O119" s="831">
        <v>15</v>
      </c>
      <c r="P119" s="827"/>
      <c r="Q119" s="832">
        <v>15</v>
      </c>
    </row>
    <row r="120" spans="1:17" ht="14.45" customHeight="1" x14ac:dyDescent="0.2">
      <c r="A120" s="821" t="s">
        <v>2819</v>
      </c>
      <c r="B120" s="822" t="s">
        <v>2820</v>
      </c>
      <c r="C120" s="822" t="s">
        <v>2400</v>
      </c>
      <c r="D120" s="822" t="s">
        <v>2979</v>
      </c>
      <c r="E120" s="822" t="s">
        <v>2980</v>
      </c>
      <c r="F120" s="831">
        <v>83</v>
      </c>
      <c r="G120" s="831">
        <v>1909</v>
      </c>
      <c r="H120" s="831"/>
      <c r="I120" s="831">
        <v>23</v>
      </c>
      <c r="J120" s="831">
        <v>75</v>
      </c>
      <c r="K120" s="831">
        <v>1725</v>
      </c>
      <c r="L120" s="831"/>
      <c r="M120" s="831">
        <v>23</v>
      </c>
      <c r="N120" s="831">
        <v>176</v>
      </c>
      <c r="O120" s="831">
        <v>4224</v>
      </c>
      <c r="P120" s="827"/>
      <c r="Q120" s="832">
        <v>24</v>
      </c>
    </row>
    <row r="121" spans="1:17" ht="14.45" customHeight="1" x14ac:dyDescent="0.2">
      <c r="A121" s="821" t="s">
        <v>2819</v>
      </c>
      <c r="B121" s="822" t="s">
        <v>2820</v>
      </c>
      <c r="C121" s="822" t="s">
        <v>2400</v>
      </c>
      <c r="D121" s="822" t="s">
        <v>2981</v>
      </c>
      <c r="E121" s="822" t="s">
        <v>2982</v>
      </c>
      <c r="F121" s="831"/>
      <c r="G121" s="831"/>
      <c r="H121" s="831"/>
      <c r="I121" s="831"/>
      <c r="J121" s="831">
        <v>1</v>
      </c>
      <c r="K121" s="831">
        <v>37</v>
      </c>
      <c r="L121" s="831"/>
      <c r="M121" s="831">
        <v>37</v>
      </c>
      <c r="N121" s="831">
        <v>1</v>
      </c>
      <c r="O121" s="831">
        <v>37</v>
      </c>
      <c r="P121" s="827"/>
      <c r="Q121" s="832">
        <v>37</v>
      </c>
    </row>
    <row r="122" spans="1:17" ht="14.45" customHeight="1" x14ac:dyDescent="0.2">
      <c r="A122" s="821" t="s">
        <v>2819</v>
      </c>
      <c r="B122" s="822" t="s">
        <v>2820</v>
      </c>
      <c r="C122" s="822" t="s">
        <v>2400</v>
      </c>
      <c r="D122" s="822" t="s">
        <v>2983</v>
      </c>
      <c r="E122" s="822" t="s">
        <v>2984</v>
      </c>
      <c r="F122" s="831">
        <v>1664</v>
      </c>
      <c r="G122" s="831">
        <v>38272</v>
      </c>
      <c r="H122" s="831"/>
      <c r="I122" s="831">
        <v>23</v>
      </c>
      <c r="J122" s="831">
        <v>1846</v>
      </c>
      <c r="K122" s="831">
        <v>42458</v>
      </c>
      <c r="L122" s="831"/>
      <c r="M122" s="831">
        <v>23</v>
      </c>
      <c r="N122" s="831">
        <v>1884</v>
      </c>
      <c r="O122" s="831">
        <v>45216</v>
      </c>
      <c r="P122" s="827"/>
      <c r="Q122" s="832">
        <v>24</v>
      </c>
    </row>
    <row r="123" spans="1:17" ht="14.45" customHeight="1" x14ac:dyDescent="0.2">
      <c r="A123" s="821" t="s">
        <v>2819</v>
      </c>
      <c r="B123" s="822" t="s">
        <v>2820</v>
      </c>
      <c r="C123" s="822" t="s">
        <v>2400</v>
      </c>
      <c r="D123" s="822" t="s">
        <v>2985</v>
      </c>
      <c r="E123" s="822" t="s">
        <v>2986</v>
      </c>
      <c r="F123" s="831"/>
      <c r="G123" s="831"/>
      <c r="H123" s="831"/>
      <c r="I123" s="831"/>
      <c r="J123" s="831">
        <v>1</v>
      </c>
      <c r="K123" s="831">
        <v>404</v>
      </c>
      <c r="L123" s="831"/>
      <c r="M123" s="831">
        <v>404</v>
      </c>
      <c r="N123" s="831">
        <v>1</v>
      </c>
      <c r="O123" s="831">
        <v>408</v>
      </c>
      <c r="P123" s="827"/>
      <c r="Q123" s="832">
        <v>408</v>
      </c>
    </row>
    <row r="124" spans="1:17" ht="14.45" customHeight="1" x14ac:dyDescent="0.2">
      <c r="A124" s="821" t="s">
        <v>2819</v>
      </c>
      <c r="B124" s="822" t="s">
        <v>2820</v>
      </c>
      <c r="C124" s="822" t="s">
        <v>2400</v>
      </c>
      <c r="D124" s="822" t="s">
        <v>2987</v>
      </c>
      <c r="E124" s="822" t="s">
        <v>2988</v>
      </c>
      <c r="F124" s="831"/>
      <c r="G124" s="831"/>
      <c r="H124" s="831"/>
      <c r="I124" s="831"/>
      <c r="J124" s="831">
        <v>1</v>
      </c>
      <c r="K124" s="831">
        <v>21</v>
      </c>
      <c r="L124" s="831"/>
      <c r="M124" s="831">
        <v>21</v>
      </c>
      <c r="N124" s="831">
        <v>1</v>
      </c>
      <c r="O124" s="831">
        <v>21</v>
      </c>
      <c r="P124" s="827"/>
      <c r="Q124" s="832">
        <v>21</v>
      </c>
    </row>
    <row r="125" spans="1:17" ht="14.45" customHeight="1" x14ac:dyDescent="0.2">
      <c r="A125" s="821" t="s">
        <v>2819</v>
      </c>
      <c r="B125" s="822" t="s">
        <v>2820</v>
      </c>
      <c r="C125" s="822" t="s">
        <v>2400</v>
      </c>
      <c r="D125" s="822" t="s">
        <v>2989</v>
      </c>
      <c r="E125" s="822" t="s">
        <v>2990</v>
      </c>
      <c r="F125" s="831"/>
      <c r="G125" s="831"/>
      <c r="H125" s="831"/>
      <c r="I125" s="831"/>
      <c r="J125" s="831">
        <v>1</v>
      </c>
      <c r="K125" s="831">
        <v>171</v>
      </c>
      <c r="L125" s="831"/>
      <c r="M125" s="831">
        <v>171</v>
      </c>
      <c r="N125" s="831"/>
      <c r="O125" s="831"/>
      <c r="P125" s="827"/>
      <c r="Q125" s="832"/>
    </row>
    <row r="126" spans="1:17" ht="14.45" customHeight="1" x14ac:dyDescent="0.2">
      <c r="A126" s="821" t="s">
        <v>2819</v>
      </c>
      <c r="B126" s="822" t="s">
        <v>2820</v>
      </c>
      <c r="C126" s="822" t="s">
        <v>2400</v>
      </c>
      <c r="D126" s="822" t="s">
        <v>2991</v>
      </c>
      <c r="E126" s="822" t="s">
        <v>2992</v>
      </c>
      <c r="F126" s="831">
        <v>52</v>
      </c>
      <c r="G126" s="831">
        <v>14404</v>
      </c>
      <c r="H126" s="831"/>
      <c r="I126" s="831">
        <v>277</v>
      </c>
      <c r="J126" s="831">
        <v>26</v>
      </c>
      <c r="K126" s="831">
        <v>7202</v>
      </c>
      <c r="L126" s="831"/>
      <c r="M126" s="831">
        <v>277</v>
      </c>
      <c r="N126" s="831">
        <v>28</v>
      </c>
      <c r="O126" s="831">
        <v>7756</v>
      </c>
      <c r="P126" s="827"/>
      <c r="Q126" s="832">
        <v>277</v>
      </c>
    </row>
    <row r="127" spans="1:17" ht="14.45" customHeight="1" x14ac:dyDescent="0.2">
      <c r="A127" s="821" t="s">
        <v>2819</v>
      </c>
      <c r="B127" s="822" t="s">
        <v>2820</v>
      </c>
      <c r="C127" s="822" t="s">
        <v>2400</v>
      </c>
      <c r="D127" s="822" t="s">
        <v>2993</v>
      </c>
      <c r="E127" s="822" t="s">
        <v>2994</v>
      </c>
      <c r="F127" s="831">
        <v>74</v>
      </c>
      <c r="G127" s="831">
        <v>2146</v>
      </c>
      <c r="H127" s="831"/>
      <c r="I127" s="831">
        <v>29</v>
      </c>
      <c r="J127" s="831">
        <v>72</v>
      </c>
      <c r="K127" s="831">
        <v>2088</v>
      </c>
      <c r="L127" s="831"/>
      <c r="M127" s="831">
        <v>29</v>
      </c>
      <c r="N127" s="831">
        <v>99</v>
      </c>
      <c r="O127" s="831">
        <v>2970</v>
      </c>
      <c r="P127" s="827"/>
      <c r="Q127" s="832">
        <v>30</v>
      </c>
    </row>
    <row r="128" spans="1:17" ht="14.45" customHeight="1" x14ac:dyDescent="0.2">
      <c r="A128" s="821" t="s">
        <v>2819</v>
      </c>
      <c r="B128" s="822" t="s">
        <v>2820</v>
      </c>
      <c r="C128" s="822" t="s">
        <v>2400</v>
      </c>
      <c r="D128" s="822" t="s">
        <v>2995</v>
      </c>
      <c r="E128" s="822" t="s">
        <v>2996</v>
      </c>
      <c r="F128" s="831"/>
      <c r="G128" s="831"/>
      <c r="H128" s="831"/>
      <c r="I128" s="831"/>
      <c r="J128" s="831">
        <v>1</v>
      </c>
      <c r="K128" s="831">
        <v>179</v>
      </c>
      <c r="L128" s="831"/>
      <c r="M128" s="831">
        <v>179</v>
      </c>
      <c r="N128" s="831"/>
      <c r="O128" s="831"/>
      <c r="P128" s="827"/>
      <c r="Q128" s="832"/>
    </row>
    <row r="129" spans="1:17" ht="14.45" customHeight="1" x14ac:dyDescent="0.2">
      <c r="A129" s="821" t="s">
        <v>2819</v>
      </c>
      <c r="B129" s="822" t="s">
        <v>2820</v>
      </c>
      <c r="C129" s="822" t="s">
        <v>2400</v>
      </c>
      <c r="D129" s="822" t="s">
        <v>2997</v>
      </c>
      <c r="E129" s="822" t="s">
        <v>2998</v>
      </c>
      <c r="F129" s="831">
        <v>2</v>
      </c>
      <c r="G129" s="831">
        <v>400</v>
      </c>
      <c r="H129" s="831"/>
      <c r="I129" s="831">
        <v>200</v>
      </c>
      <c r="J129" s="831">
        <v>4</v>
      </c>
      <c r="K129" s="831">
        <v>804</v>
      </c>
      <c r="L129" s="831"/>
      <c r="M129" s="831">
        <v>201</v>
      </c>
      <c r="N129" s="831"/>
      <c r="O129" s="831"/>
      <c r="P129" s="827"/>
      <c r="Q129" s="832"/>
    </row>
    <row r="130" spans="1:17" ht="14.45" customHeight="1" x14ac:dyDescent="0.2">
      <c r="A130" s="821" t="s">
        <v>2819</v>
      </c>
      <c r="B130" s="822" t="s">
        <v>2820</v>
      </c>
      <c r="C130" s="822" t="s">
        <v>2400</v>
      </c>
      <c r="D130" s="822" t="s">
        <v>2999</v>
      </c>
      <c r="E130" s="822" t="s">
        <v>3000</v>
      </c>
      <c r="F130" s="831">
        <v>32</v>
      </c>
      <c r="G130" s="831">
        <v>512</v>
      </c>
      <c r="H130" s="831"/>
      <c r="I130" s="831">
        <v>16</v>
      </c>
      <c r="J130" s="831">
        <v>24</v>
      </c>
      <c r="K130" s="831">
        <v>384</v>
      </c>
      <c r="L130" s="831"/>
      <c r="M130" s="831">
        <v>16</v>
      </c>
      <c r="N130" s="831">
        <v>18</v>
      </c>
      <c r="O130" s="831">
        <v>288</v>
      </c>
      <c r="P130" s="827"/>
      <c r="Q130" s="832">
        <v>16</v>
      </c>
    </row>
    <row r="131" spans="1:17" ht="14.45" customHeight="1" x14ac:dyDescent="0.2">
      <c r="A131" s="821" t="s">
        <v>2819</v>
      </c>
      <c r="B131" s="822" t="s">
        <v>2820</v>
      </c>
      <c r="C131" s="822" t="s">
        <v>2400</v>
      </c>
      <c r="D131" s="822" t="s">
        <v>3001</v>
      </c>
      <c r="E131" s="822" t="s">
        <v>3002</v>
      </c>
      <c r="F131" s="831">
        <v>260</v>
      </c>
      <c r="G131" s="831">
        <v>5200</v>
      </c>
      <c r="H131" s="831"/>
      <c r="I131" s="831">
        <v>20</v>
      </c>
      <c r="J131" s="831">
        <v>229</v>
      </c>
      <c r="K131" s="831">
        <v>4580</v>
      </c>
      <c r="L131" s="831"/>
      <c r="M131" s="831">
        <v>20</v>
      </c>
      <c r="N131" s="831">
        <v>180</v>
      </c>
      <c r="O131" s="831">
        <v>3600</v>
      </c>
      <c r="P131" s="827"/>
      <c r="Q131" s="832">
        <v>20</v>
      </c>
    </row>
    <row r="132" spans="1:17" ht="14.45" customHeight="1" x14ac:dyDescent="0.2">
      <c r="A132" s="821" t="s">
        <v>2819</v>
      </c>
      <c r="B132" s="822" t="s">
        <v>2820</v>
      </c>
      <c r="C132" s="822" t="s">
        <v>2400</v>
      </c>
      <c r="D132" s="822" t="s">
        <v>3003</v>
      </c>
      <c r="E132" s="822" t="s">
        <v>3004</v>
      </c>
      <c r="F132" s="831">
        <v>117</v>
      </c>
      <c r="G132" s="831">
        <v>2340</v>
      </c>
      <c r="H132" s="831"/>
      <c r="I132" s="831">
        <v>20</v>
      </c>
      <c r="J132" s="831">
        <v>158</v>
      </c>
      <c r="K132" s="831">
        <v>3160</v>
      </c>
      <c r="L132" s="831"/>
      <c r="M132" s="831">
        <v>20</v>
      </c>
      <c r="N132" s="831">
        <v>180</v>
      </c>
      <c r="O132" s="831">
        <v>3600</v>
      </c>
      <c r="P132" s="827"/>
      <c r="Q132" s="832">
        <v>20</v>
      </c>
    </row>
    <row r="133" spans="1:17" ht="14.45" customHeight="1" x14ac:dyDescent="0.2">
      <c r="A133" s="821" t="s">
        <v>2819</v>
      </c>
      <c r="B133" s="822" t="s">
        <v>2820</v>
      </c>
      <c r="C133" s="822" t="s">
        <v>2400</v>
      </c>
      <c r="D133" s="822" t="s">
        <v>3005</v>
      </c>
      <c r="E133" s="822" t="s">
        <v>3006</v>
      </c>
      <c r="F133" s="831">
        <v>1</v>
      </c>
      <c r="G133" s="831">
        <v>187</v>
      </c>
      <c r="H133" s="831"/>
      <c r="I133" s="831">
        <v>187</v>
      </c>
      <c r="J133" s="831">
        <v>1</v>
      </c>
      <c r="K133" s="831">
        <v>188</v>
      </c>
      <c r="L133" s="831"/>
      <c r="M133" s="831">
        <v>188</v>
      </c>
      <c r="N133" s="831"/>
      <c r="O133" s="831"/>
      <c r="P133" s="827"/>
      <c r="Q133" s="832"/>
    </row>
    <row r="134" spans="1:17" ht="14.45" customHeight="1" x14ac:dyDescent="0.2">
      <c r="A134" s="821" t="s">
        <v>2819</v>
      </c>
      <c r="B134" s="822" t="s">
        <v>2820</v>
      </c>
      <c r="C134" s="822" t="s">
        <v>2400</v>
      </c>
      <c r="D134" s="822" t="s">
        <v>3007</v>
      </c>
      <c r="E134" s="822" t="s">
        <v>3008</v>
      </c>
      <c r="F134" s="831">
        <v>101</v>
      </c>
      <c r="G134" s="831">
        <v>27169</v>
      </c>
      <c r="H134" s="831"/>
      <c r="I134" s="831">
        <v>269</v>
      </c>
      <c r="J134" s="831">
        <v>58</v>
      </c>
      <c r="K134" s="831">
        <v>15602</v>
      </c>
      <c r="L134" s="831"/>
      <c r="M134" s="831">
        <v>269</v>
      </c>
      <c r="N134" s="831">
        <v>67</v>
      </c>
      <c r="O134" s="831">
        <v>18157</v>
      </c>
      <c r="P134" s="827"/>
      <c r="Q134" s="832">
        <v>271</v>
      </c>
    </row>
    <row r="135" spans="1:17" ht="14.45" customHeight="1" x14ac:dyDescent="0.2">
      <c r="A135" s="821" t="s">
        <v>2819</v>
      </c>
      <c r="B135" s="822" t="s">
        <v>2820</v>
      </c>
      <c r="C135" s="822" t="s">
        <v>2400</v>
      </c>
      <c r="D135" s="822" t="s">
        <v>3009</v>
      </c>
      <c r="E135" s="822" t="s">
        <v>3010</v>
      </c>
      <c r="F135" s="831">
        <v>2</v>
      </c>
      <c r="G135" s="831">
        <v>326</v>
      </c>
      <c r="H135" s="831"/>
      <c r="I135" s="831">
        <v>163</v>
      </c>
      <c r="J135" s="831">
        <v>7</v>
      </c>
      <c r="K135" s="831">
        <v>1148</v>
      </c>
      <c r="L135" s="831"/>
      <c r="M135" s="831">
        <v>164</v>
      </c>
      <c r="N135" s="831"/>
      <c r="O135" s="831"/>
      <c r="P135" s="827"/>
      <c r="Q135" s="832"/>
    </row>
    <row r="136" spans="1:17" ht="14.45" customHeight="1" x14ac:dyDescent="0.2">
      <c r="A136" s="821" t="s">
        <v>2819</v>
      </c>
      <c r="B136" s="822" t="s">
        <v>2820</v>
      </c>
      <c r="C136" s="822" t="s">
        <v>2400</v>
      </c>
      <c r="D136" s="822" t="s">
        <v>3011</v>
      </c>
      <c r="E136" s="822" t="s">
        <v>3012</v>
      </c>
      <c r="F136" s="831"/>
      <c r="G136" s="831"/>
      <c r="H136" s="831"/>
      <c r="I136" s="831"/>
      <c r="J136" s="831">
        <v>1</v>
      </c>
      <c r="K136" s="831">
        <v>174</v>
      </c>
      <c r="L136" s="831"/>
      <c r="M136" s="831">
        <v>174</v>
      </c>
      <c r="N136" s="831"/>
      <c r="O136" s="831"/>
      <c r="P136" s="827"/>
      <c r="Q136" s="832"/>
    </row>
    <row r="137" spans="1:17" ht="14.45" customHeight="1" x14ac:dyDescent="0.2">
      <c r="A137" s="821" t="s">
        <v>2819</v>
      </c>
      <c r="B137" s="822" t="s">
        <v>2820</v>
      </c>
      <c r="C137" s="822" t="s">
        <v>2400</v>
      </c>
      <c r="D137" s="822" t="s">
        <v>3013</v>
      </c>
      <c r="E137" s="822" t="s">
        <v>3014</v>
      </c>
      <c r="F137" s="831">
        <v>1</v>
      </c>
      <c r="G137" s="831">
        <v>84</v>
      </c>
      <c r="H137" s="831"/>
      <c r="I137" s="831">
        <v>84</v>
      </c>
      <c r="J137" s="831"/>
      <c r="K137" s="831"/>
      <c r="L137" s="831"/>
      <c r="M137" s="831"/>
      <c r="N137" s="831">
        <v>1</v>
      </c>
      <c r="O137" s="831">
        <v>85</v>
      </c>
      <c r="P137" s="827"/>
      <c r="Q137" s="832">
        <v>85</v>
      </c>
    </row>
    <row r="138" spans="1:17" ht="14.45" customHeight="1" x14ac:dyDescent="0.2">
      <c r="A138" s="821" t="s">
        <v>2819</v>
      </c>
      <c r="B138" s="822" t="s">
        <v>2820</v>
      </c>
      <c r="C138" s="822" t="s">
        <v>2400</v>
      </c>
      <c r="D138" s="822" t="s">
        <v>3015</v>
      </c>
      <c r="E138" s="822" t="s">
        <v>3016</v>
      </c>
      <c r="F138" s="831">
        <v>5</v>
      </c>
      <c r="G138" s="831">
        <v>3275</v>
      </c>
      <c r="H138" s="831"/>
      <c r="I138" s="831">
        <v>655</v>
      </c>
      <c r="J138" s="831">
        <v>15</v>
      </c>
      <c r="K138" s="831">
        <v>9855</v>
      </c>
      <c r="L138" s="831"/>
      <c r="M138" s="831">
        <v>657</v>
      </c>
      <c r="N138" s="831">
        <v>4</v>
      </c>
      <c r="O138" s="831">
        <v>2664</v>
      </c>
      <c r="P138" s="827"/>
      <c r="Q138" s="832">
        <v>666</v>
      </c>
    </row>
    <row r="139" spans="1:17" ht="14.45" customHeight="1" x14ac:dyDescent="0.2">
      <c r="A139" s="821" t="s">
        <v>2819</v>
      </c>
      <c r="B139" s="822" t="s">
        <v>2820</v>
      </c>
      <c r="C139" s="822" t="s">
        <v>2400</v>
      </c>
      <c r="D139" s="822" t="s">
        <v>3017</v>
      </c>
      <c r="E139" s="822" t="s">
        <v>3018</v>
      </c>
      <c r="F139" s="831"/>
      <c r="G139" s="831"/>
      <c r="H139" s="831"/>
      <c r="I139" s="831"/>
      <c r="J139" s="831"/>
      <c r="K139" s="831"/>
      <c r="L139" s="831"/>
      <c r="M139" s="831"/>
      <c r="N139" s="831">
        <v>1</v>
      </c>
      <c r="O139" s="831">
        <v>80</v>
      </c>
      <c r="P139" s="827"/>
      <c r="Q139" s="832">
        <v>80</v>
      </c>
    </row>
    <row r="140" spans="1:17" ht="14.45" customHeight="1" x14ac:dyDescent="0.2">
      <c r="A140" s="821" t="s">
        <v>2819</v>
      </c>
      <c r="B140" s="822" t="s">
        <v>2820</v>
      </c>
      <c r="C140" s="822" t="s">
        <v>2400</v>
      </c>
      <c r="D140" s="822" t="s">
        <v>3019</v>
      </c>
      <c r="E140" s="822" t="s">
        <v>3020</v>
      </c>
      <c r="F140" s="831">
        <v>19</v>
      </c>
      <c r="G140" s="831">
        <v>418</v>
      </c>
      <c r="H140" s="831"/>
      <c r="I140" s="831">
        <v>22</v>
      </c>
      <c r="J140" s="831">
        <v>8</v>
      </c>
      <c r="K140" s="831">
        <v>176</v>
      </c>
      <c r="L140" s="831"/>
      <c r="M140" s="831">
        <v>22</v>
      </c>
      <c r="N140" s="831">
        <v>8</v>
      </c>
      <c r="O140" s="831">
        <v>184</v>
      </c>
      <c r="P140" s="827"/>
      <c r="Q140" s="832">
        <v>23</v>
      </c>
    </row>
    <row r="141" spans="1:17" ht="14.45" customHeight="1" x14ac:dyDescent="0.2">
      <c r="A141" s="821" t="s">
        <v>2819</v>
      </c>
      <c r="B141" s="822" t="s">
        <v>2820</v>
      </c>
      <c r="C141" s="822" t="s">
        <v>2400</v>
      </c>
      <c r="D141" s="822" t="s">
        <v>3021</v>
      </c>
      <c r="E141" s="822" t="s">
        <v>3022</v>
      </c>
      <c r="F141" s="831">
        <v>7</v>
      </c>
      <c r="G141" s="831">
        <v>7658</v>
      </c>
      <c r="H141" s="831"/>
      <c r="I141" s="831">
        <v>1094</v>
      </c>
      <c r="J141" s="831">
        <v>15</v>
      </c>
      <c r="K141" s="831">
        <v>16425</v>
      </c>
      <c r="L141" s="831"/>
      <c r="M141" s="831">
        <v>1095</v>
      </c>
      <c r="N141" s="831">
        <v>8</v>
      </c>
      <c r="O141" s="831">
        <v>8800</v>
      </c>
      <c r="P141" s="827"/>
      <c r="Q141" s="832">
        <v>1100</v>
      </c>
    </row>
    <row r="142" spans="1:17" ht="14.45" customHeight="1" x14ac:dyDescent="0.2">
      <c r="A142" s="821" t="s">
        <v>2819</v>
      </c>
      <c r="B142" s="822" t="s">
        <v>2820</v>
      </c>
      <c r="C142" s="822" t="s">
        <v>2400</v>
      </c>
      <c r="D142" s="822" t="s">
        <v>3023</v>
      </c>
      <c r="E142" s="822" t="s">
        <v>3024</v>
      </c>
      <c r="F142" s="831">
        <v>10</v>
      </c>
      <c r="G142" s="831">
        <v>220</v>
      </c>
      <c r="H142" s="831"/>
      <c r="I142" s="831">
        <v>22</v>
      </c>
      <c r="J142" s="831">
        <v>6</v>
      </c>
      <c r="K142" s="831">
        <v>132</v>
      </c>
      <c r="L142" s="831"/>
      <c r="M142" s="831">
        <v>22</v>
      </c>
      <c r="N142" s="831">
        <v>11</v>
      </c>
      <c r="O142" s="831">
        <v>253</v>
      </c>
      <c r="P142" s="827"/>
      <c r="Q142" s="832">
        <v>23</v>
      </c>
    </row>
    <row r="143" spans="1:17" ht="14.45" customHeight="1" x14ac:dyDescent="0.2">
      <c r="A143" s="821" t="s">
        <v>2819</v>
      </c>
      <c r="B143" s="822" t="s">
        <v>2820</v>
      </c>
      <c r="C143" s="822" t="s">
        <v>2400</v>
      </c>
      <c r="D143" s="822" t="s">
        <v>3025</v>
      </c>
      <c r="E143" s="822" t="s">
        <v>3026</v>
      </c>
      <c r="F143" s="831">
        <v>9</v>
      </c>
      <c r="G143" s="831">
        <v>5139</v>
      </c>
      <c r="H143" s="831"/>
      <c r="I143" s="831">
        <v>571</v>
      </c>
      <c r="J143" s="831">
        <v>15</v>
      </c>
      <c r="K143" s="831">
        <v>8565</v>
      </c>
      <c r="L143" s="831"/>
      <c r="M143" s="831">
        <v>571</v>
      </c>
      <c r="N143" s="831">
        <v>7</v>
      </c>
      <c r="O143" s="831">
        <v>3997</v>
      </c>
      <c r="P143" s="827"/>
      <c r="Q143" s="832">
        <v>571</v>
      </c>
    </row>
    <row r="144" spans="1:17" ht="14.45" customHeight="1" x14ac:dyDescent="0.2">
      <c r="A144" s="821" t="s">
        <v>2819</v>
      </c>
      <c r="B144" s="822" t="s">
        <v>2820</v>
      </c>
      <c r="C144" s="822" t="s">
        <v>2400</v>
      </c>
      <c r="D144" s="822" t="s">
        <v>3027</v>
      </c>
      <c r="E144" s="822" t="s">
        <v>3028</v>
      </c>
      <c r="F144" s="831"/>
      <c r="G144" s="831"/>
      <c r="H144" s="831"/>
      <c r="I144" s="831"/>
      <c r="J144" s="831">
        <v>1</v>
      </c>
      <c r="K144" s="831">
        <v>174</v>
      </c>
      <c r="L144" s="831"/>
      <c r="M144" s="831">
        <v>174</v>
      </c>
      <c r="N144" s="831"/>
      <c r="O144" s="831"/>
      <c r="P144" s="827"/>
      <c r="Q144" s="832"/>
    </row>
    <row r="145" spans="1:17" ht="14.45" customHeight="1" x14ac:dyDescent="0.2">
      <c r="A145" s="821" t="s">
        <v>2819</v>
      </c>
      <c r="B145" s="822" t="s">
        <v>2820</v>
      </c>
      <c r="C145" s="822" t="s">
        <v>2400</v>
      </c>
      <c r="D145" s="822" t="s">
        <v>3029</v>
      </c>
      <c r="E145" s="822" t="s">
        <v>3030</v>
      </c>
      <c r="F145" s="831">
        <v>8</v>
      </c>
      <c r="G145" s="831">
        <v>1536</v>
      </c>
      <c r="H145" s="831"/>
      <c r="I145" s="831">
        <v>192</v>
      </c>
      <c r="J145" s="831">
        <v>12</v>
      </c>
      <c r="K145" s="831">
        <v>2316</v>
      </c>
      <c r="L145" s="831"/>
      <c r="M145" s="831">
        <v>193</v>
      </c>
      <c r="N145" s="831">
        <v>2</v>
      </c>
      <c r="O145" s="831">
        <v>390</v>
      </c>
      <c r="P145" s="827"/>
      <c r="Q145" s="832">
        <v>195</v>
      </c>
    </row>
    <row r="146" spans="1:17" ht="14.45" customHeight="1" x14ac:dyDescent="0.2">
      <c r="A146" s="821" t="s">
        <v>2819</v>
      </c>
      <c r="B146" s="822" t="s">
        <v>2820</v>
      </c>
      <c r="C146" s="822" t="s">
        <v>2400</v>
      </c>
      <c r="D146" s="822" t="s">
        <v>3031</v>
      </c>
      <c r="E146" s="822" t="s">
        <v>3032</v>
      </c>
      <c r="F146" s="831"/>
      <c r="G146" s="831"/>
      <c r="H146" s="831"/>
      <c r="I146" s="831"/>
      <c r="J146" s="831">
        <v>1</v>
      </c>
      <c r="K146" s="831">
        <v>205</v>
      </c>
      <c r="L146" s="831"/>
      <c r="M146" s="831">
        <v>205</v>
      </c>
      <c r="N146" s="831"/>
      <c r="O146" s="831"/>
      <c r="P146" s="827"/>
      <c r="Q146" s="832"/>
    </row>
    <row r="147" spans="1:17" ht="14.45" customHeight="1" x14ac:dyDescent="0.2">
      <c r="A147" s="821" t="s">
        <v>2819</v>
      </c>
      <c r="B147" s="822" t="s">
        <v>2820</v>
      </c>
      <c r="C147" s="822" t="s">
        <v>2400</v>
      </c>
      <c r="D147" s="822" t="s">
        <v>3033</v>
      </c>
      <c r="E147" s="822" t="s">
        <v>3034</v>
      </c>
      <c r="F147" s="831">
        <v>5</v>
      </c>
      <c r="G147" s="831">
        <v>8490</v>
      </c>
      <c r="H147" s="831"/>
      <c r="I147" s="831">
        <v>1698</v>
      </c>
      <c r="J147" s="831">
        <v>9</v>
      </c>
      <c r="K147" s="831">
        <v>15336</v>
      </c>
      <c r="L147" s="831"/>
      <c r="M147" s="831">
        <v>1704</v>
      </c>
      <c r="N147" s="831">
        <v>1</v>
      </c>
      <c r="O147" s="831">
        <v>1745</v>
      </c>
      <c r="P147" s="827"/>
      <c r="Q147" s="832">
        <v>1745</v>
      </c>
    </row>
    <row r="148" spans="1:17" ht="14.45" customHeight="1" x14ac:dyDescent="0.2">
      <c r="A148" s="821" t="s">
        <v>2819</v>
      </c>
      <c r="B148" s="822" t="s">
        <v>2820</v>
      </c>
      <c r="C148" s="822" t="s">
        <v>2400</v>
      </c>
      <c r="D148" s="822" t="s">
        <v>3035</v>
      </c>
      <c r="E148" s="822" t="s">
        <v>3036</v>
      </c>
      <c r="F148" s="831">
        <v>101</v>
      </c>
      <c r="G148" s="831">
        <v>12827</v>
      </c>
      <c r="H148" s="831"/>
      <c r="I148" s="831">
        <v>127</v>
      </c>
      <c r="J148" s="831">
        <v>60</v>
      </c>
      <c r="K148" s="831">
        <v>7620</v>
      </c>
      <c r="L148" s="831"/>
      <c r="M148" s="831">
        <v>127</v>
      </c>
      <c r="N148" s="831">
        <v>71</v>
      </c>
      <c r="O148" s="831">
        <v>9088</v>
      </c>
      <c r="P148" s="827"/>
      <c r="Q148" s="832">
        <v>128</v>
      </c>
    </row>
    <row r="149" spans="1:17" ht="14.45" customHeight="1" x14ac:dyDescent="0.2">
      <c r="A149" s="821" t="s">
        <v>2819</v>
      </c>
      <c r="B149" s="822" t="s">
        <v>2820</v>
      </c>
      <c r="C149" s="822" t="s">
        <v>2400</v>
      </c>
      <c r="D149" s="822" t="s">
        <v>3037</v>
      </c>
      <c r="E149" s="822" t="s">
        <v>3038</v>
      </c>
      <c r="F149" s="831">
        <v>2</v>
      </c>
      <c r="G149" s="831">
        <v>620</v>
      </c>
      <c r="H149" s="831"/>
      <c r="I149" s="831">
        <v>310</v>
      </c>
      <c r="J149" s="831"/>
      <c r="K149" s="831"/>
      <c r="L149" s="831"/>
      <c r="M149" s="831"/>
      <c r="N149" s="831">
        <v>5</v>
      </c>
      <c r="O149" s="831">
        <v>1555</v>
      </c>
      <c r="P149" s="827"/>
      <c r="Q149" s="832">
        <v>311</v>
      </c>
    </row>
    <row r="150" spans="1:17" ht="14.45" customHeight="1" x14ac:dyDescent="0.2">
      <c r="A150" s="821" t="s">
        <v>2819</v>
      </c>
      <c r="B150" s="822" t="s">
        <v>2820</v>
      </c>
      <c r="C150" s="822" t="s">
        <v>2400</v>
      </c>
      <c r="D150" s="822" t="s">
        <v>3039</v>
      </c>
      <c r="E150" s="822" t="s">
        <v>3040</v>
      </c>
      <c r="F150" s="831">
        <v>15</v>
      </c>
      <c r="G150" s="831">
        <v>345</v>
      </c>
      <c r="H150" s="831"/>
      <c r="I150" s="831">
        <v>23</v>
      </c>
      <c r="J150" s="831">
        <v>23</v>
      </c>
      <c r="K150" s="831">
        <v>529</v>
      </c>
      <c r="L150" s="831"/>
      <c r="M150" s="831">
        <v>23</v>
      </c>
      <c r="N150" s="831">
        <v>28</v>
      </c>
      <c r="O150" s="831">
        <v>672</v>
      </c>
      <c r="P150" s="827"/>
      <c r="Q150" s="832">
        <v>24</v>
      </c>
    </row>
    <row r="151" spans="1:17" ht="14.45" customHeight="1" x14ac:dyDescent="0.2">
      <c r="A151" s="821" t="s">
        <v>2819</v>
      </c>
      <c r="B151" s="822" t="s">
        <v>2820</v>
      </c>
      <c r="C151" s="822" t="s">
        <v>2400</v>
      </c>
      <c r="D151" s="822" t="s">
        <v>3041</v>
      </c>
      <c r="E151" s="822" t="s">
        <v>3042</v>
      </c>
      <c r="F151" s="831"/>
      <c r="G151" s="831"/>
      <c r="H151" s="831"/>
      <c r="I151" s="831"/>
      <c r="J151" s="831">
        <v>1</v>
      </c>
      <c r="K151" s="831">
        <v>296</v>
      </c>
      <c r="L151" s="831"/>
      <c r="M151" s="831">
        <v>296</v>
      </c>
      <c r="N151" s="831">
        <v>1</v>
      </c>
      <c r="O151" s="831">
        <v>299</v>
      </c>
      <c r="P151" s="827"/>
      <c r="Q151" s="832">
        <v>299</v>
      </c>
    </row>
    <row r="152" spans="1:17" ht="14.45" customHeight="1" x14ac:dyDescent="0.2">
      <c r="A152" s="821" t="s">
        <v>2819</v>
      </c>
      <c r="B152" s="822" t="s">
        <v>2820</v>
      </c>
      <c r="C152" s="822" t="s">
        <v>2400</v>
      </c>
      <c r="D152" s="822" t="s">
        <v>3043</v>
      </c>
      <c r="E152" s="822" t="s">
        <v>3044</v>
      </c>
      <c r="F152" s="831">
        <v>25</v>
      </c>
      <c r="G152" s="831">
        <v>1125</v>
      </c>
      <c r="H152" s="831"/>
      <c r="I152" s="831">
        <v>45</v>
      </c>
      <c r="J152" s="831">
        <v>17</v>
      </c>
      <c r="K152" s="831">
        <v>765</v>
      </c>
      <c r="L152" s="831"/>
      <c r="M152" s="831">
        <v>45</v>
      </c>
      <c r="N152" s="831">
        <v>37</v>
      </c>
      <c r="O152" s="831">
        <v>1702</v>
      </c>
      <c r="P152" s="827"/>
      <c r="Q152" s="832">
        <v>46</v>
      </c>
    </row>
    <row r="153" spans="1:17" ht="14.45" customHeight="1" x14ac:dyDescent="0.2">
      <c r="A153" s="821" t="s">
        <v>2819</v>
      </c>
      <c r="B153" s="822" t="s">
        <v>2820</v>
      </c>
      <c r="C153" s="822" t="s">
        <v>2400</v>
      </c>
      <c r="D153" s="822" t="s">
        <v>3045</v>
      </c>
      <c r="E153" s="822" t="s">
        <v>2890</v>
      </c>
      <c r="F153" s="831">
        <v>3</v>
      </c>
      <c r="G153" s="831">
        <v>564</v>
      </c>
      <c r="H153" s="831"/>
      <c r="I153" s="831">
        <v>188</v>
      </c>
      <c r="J153" s="831">
        <v>10</v>
      </c>
      <c r="K153" s="831">
        <v>1880</v>
      </c>
      <c r="L153" s="831"/>
      <c r="M153" s="831">
        <v>188</v>
      </c>
      <c r="N153" s="831">
        <v>4</v>
      </c>
      <c r="O153" s="831">
        <v>760</v>
      </c>
      <c r="P153" s="827"/>
      <c r="Q153" s="832">
        <v>190</v>
      </c>
    </row>
    <row r="154" spans="1:17" ht="14.45" customHeight="1" x14ac:dyDescent="0.2">
      <c r="A154" s="821" t="s">
        <v>2819</v>
      </c>
      <c r="B154" s="822" t="s">
        <v>2820</v>
      </c>
      <c r="C154" s="822" t="s">
        <v>2400</v>
      </c>
      <c r="D154" s="822" t="s">
        <v>3046</v>
      </c>
      <c r="E154" s="822" t="s">
        <v>3047</v>
      </c>
      <c r="F154" s="831">
        <v>2</v>
      </c>
      <c r="G154" s="831">
        <v>292</v>
      </c>
      <c r="H154" s="831"/>
      <c r="I154" s="831">
        <v>146</v>
      </c>
      <c r="J154" s="831">
        <v>4</v>
      </c>
      <c r="K154" s="831">
        <v>584</v>
      </c>
      <c r="L154" s="831"/>
      <c r="M154" s="831">
        <v>146</v>
      </c>
      <c r="N154" s="831"/>
      <c r="O154" s="831"/>
      <c r="P154" s="827"/>
      <c r="Q154" s="832"/>
    </row>
    <row r="155" spans="1:17" ht="14.45" customHeight="1" x14ac:dyDescent="0.2">
      <c r="A155" s="821" t="s">
        <v>2819</v>
      </c>
      <c r="B155" s="822" t="s">
        <v>2820</v>
      </c>
      <c r="C155" s="822" t="s">
        <v>2400</v>
      </c>
      <c r="D155" s="822" t="s">
        <v>3048</v>
      </c>
      <c r="E155" s="822" t="s">
        <v>3049</v>
      </c>
      <c r="F155" s="831"/>
      <c r="G155" s="831"/>
      <c r="H155" s="831"/>
      <c r="I155" s="831"/>
      <c r="J155" s="831"/>
      <c r="K155" s="831"/>
      <c r="L155" s="831"/>
      <c r="M155" s="831"/>
      <c r="N155" s="831">
        <v>3</v>
      </c>
      <c r="O155" s="831">
        <v>141</v>
      </c>
      <c r="P155" s="827"/>
      <c r="Q155" s="832">
        <v>47</v>
      </c>
    </row>
    <row r="156" spans="1:17" ht="14.45" customHeight="1" x14ac:dyDescent="0.2">
      <c r="A156" s="821" t="s">
        <v>2819</v>
      </c>
      <c r="B156" s="822" t="s">
        <v>2820</v>
      </c>
      <c r="C156" s="822" t="s">
        <v>2400</v>
      </c>
      <c r="D156" s="822" t="s">
        <v>3050</v>
      </c>
      <c r="E156" s="822" t="s">
        <v>3051</v>
      </c>
      <c r="F156" s="831"/>
      <c r="G156" s="831"/>
      <c r="H156" s="831"/>
      <c r="I156" s="831"/>
      <c r="J156" s="831">
        <v>1</v>
      </c>
      <c r="K156" s="831">
        <v>310</v>
      </c>
      <c r="L156" s="831"/>
      <c r="M156" s="831">
        <v>310</v>
      </c>
      <c r="N156" s="831"/>
      <c r="O156" s="831"/>
      <c r="P156" s="827"/>
      <c r="Q156" s="832"/>
    </row>
    <row r="157" spans="1:17" ht="14.45" customHeight="1" x14ac:dyDescent="0.2">
      <c r="A157" s="821" t="s">
        <v>2819</v>
      </c>
      <c r="B157" s="822" t="s">
        <v>2820</v>
      </c>
      <c r="C157" s="822" t="s">
        <v>2400</v>
      </c>
      <c r="D157" s="822" t="s">
        <v>3052</v>
      </c>
      <c r="E157" s="822" t="s">
        <v>3053</v>
      </c>
      <c r="F157" s="831">
        <v>4</v>
      </c>
      <c r="G157" s="831">
        <v>1184</v>
      </c>
      <c r="H157" s="831"/>
      <c r="I157" s="831">
        <v>296</v>
      </c>
      <c r="J157" s="831">
        <v>9</v>
      </c>
      <c r="K157" s="831">
        <v>2673</v>
      </c>
      <c r="L157" s="831"/>
      <c r="M157" s="831">
        <v>297</v>
      </c>
      <c r="N157" s="831">
        <v>3</v>
      </c>
      <c r="O157" s="831">
        <v>909</v>
      </c>
      <c r="P157" s="827"/>
      <c r="Q157" s="832">
        <v>303</v>
      </c>
    </row>
    <row r="158" spans="1:17" ht="14.45" customHeight="1" x14ac:dyDescent="0.2">
      <c r="A158" s="821" t="s">
        <v>2819</v>
      </c>
      <c r="B158" s="822" t="s">
        <v>2820</v>
      </c>
      <c r="C158" s="822" t="s">
        <v>2400</v>
      </c>
      <c r="D158" s="822" t="s">
        <v>3054</v>
      </c>
      <c r="E158" s="822" t="s">
        <v>3055</v>
      </c>
      <c r="F158" s="831"/>
      <c r="G158" s="831"/>
      <c r="H158" s="831"/>
      <c r="I158" s="831"/>
      <c r="J158" s="831"/>
      <c r="K158" s="831"/>
      <c r="L158" s="831"/>
      <c r="M158" s="831"/>
      <c r="N158" s="831">
        <v>18</v>
      </c>
      <c r="O158" s="831">
        <v>9576</v>
      </c>
      <c r="P158" s="827"/>
      <c r="Q158" s="832">
        <v>532</v>
      </c>
    </row>
    <row r="159" spans="1:17" ht="14.45" customHeight="1" x14ac:dyDescent="0.2">
      <c r="A159" s="821" t="s">
        <v>2819</v>
      </c>
      <c r="B159" s="822" t="s">
        <v>2820</v>
      </c>
      <c r="C159" s="822" t="s">
        <v>2400</v>
      </c>
      <c r="D159" s="822" t="s">
        <v>3056</v>
      </c>
      <c r="E159" s="822" t="s">
        <v>3057</v>
      </c>
      <c r="F159" s="831">
        <v>2</v>
      </c>
      <c r="G159" s="831">
        <v>62</v>
      </c>
      <c r="H159" s="831"/>
      <c r="I159" s="831">
        <v>31</v>
      </c>
      <c r="J159" s="831">
        <v>2</v>
      </c>
      <c r="K159" s="831">
        <v>64</v>
      </c>
      <c r="L159" s="831"/>
      <c r="M159" s="831">
        <v>32</v>
      </c>
      <c r="N159" s="831">
        <v>9</v>
      </c>
      <c r="O159" s="831">
        <v>288</v>
      </c>
      <c r="P159" s="827"/>
      <c r="Q159" s="832">
        <v>32</v>
      </c>
    </row>
    <row r="160" spans="1:17" ht="14.45" customHeight="1" x14ac:dyDescent="0.2">
      <c r="A160" s="821" t="s">
        <v>2819</v>
      </c>
      <c r="B160" s="822" t="s">
        <v>2820</v>
      </c>
      <c r="C160" s="822" t="s">
        <v>2400</v>
      </c>
      <c r="D160" s="822" t="s">
        <v>3058</v>
      </c>
      <c r="E160" s="822" t="s">
        <v>3059</v>
      </c>
      <c r="F160" s="831"/>
      <c r="G160" s="831"/>
      <c r="H160" s="831"/>
      <c r="I160" s="831"/>
      <c r="J160" s="831">
        <v>4</v>
      </c>
      <c r="K160" s="831">
        <v>2256</v>
      </c>
      <c r="L160" s="831"/>
      <c r="M160" s="831">
        <v>564</v>
      </c>
      <c r="N160" s="831">
        <v>1</v>
      </c>
      <c r="O160" s="831">
        <v>568</v>
      </c>
      <c r="P160" s="827"/>
      <c r="Q160" s="832">
        <v>568</v>
      </c>
    </row>
    <row r="161" spans="1:17" ht="14.45" customHeight="1" x14ac:dyDescent="0.2">
      <c r="A161" s="821" t="s">
        <v>2819</v>
      </c>
      <c r="B161" s="822" t="s">
        <v>2820</v>
      </c>
      <c r="C161" s="822" t="s">
        <v>2400</v>
      </c>
      <c r="D161" s="822" t="s">
        <v>3060</v>
      </c>
      <c r="E161" s="822" t="s">
        <v>3061</v>
      </c>
      <c r="F161" s="831"/>
      <c r="G161" s="831"/>
      <c r="H161" s="831"/>
      <c r="I161" s="831"/>
      <c r="J161" s="831"/>
      <c r="K161" s="831"/>
      <c r="L161" s="831"/>
      <c r="M161" s="831"/>
      <c r="N161" s="831">
        <v>1</v>
      </c>
      <c r="O161" s="831">
        <v>357</v>
      </c>
      <c r="P161" s="827"/>
      <c r="Q161" s="832">
        <v>357</v>
      </c>
    </row>
    <row r="162" spans="1:17" ht="14.45" customHeight="1" x14ac:dyDescent="0.2">
      <c r="A162" s="821" t="s">
        <v>2819</v>
      </c>
      <c r="B162" s="822" t="s">
        <v>2820</v>
      </c>
      <c r="C162" s="822" t="s">
        <v>2400</v>
      </c>
      <c r="D162" s="822" t="s">
        <v>3062</v>
      </c>
      <c r="E162" s="822" t="s">
        <v>3063</v>
      </c>
      <c r="F162" s="831">
        <v>2</v>
      </c>
      <c r="G162" s="831">
        <v>370</v>
      </c>
      <c r="H162" s="831"/>
      <c r="I162" s="831">
        <v>185</v>
      </c>
      <c r="J162" s="831">
        <v>8</v>
      </c>
      <c r="K162" s="831">
        <v>1488</v>
      </c>
      <c r="L162" s="831"/>
      <c r="M162" s="831">
        <v>186</v>
      </c>
      <c r="N162" s="831">
        <v>1</v>
      </c>
      <c r="O162" s="831">
        <v>188</v>
      </c>
      <c r="P162" s="827"/>
      <c r="Q162" s="832">
        <v>188</v>
      </c>
    </row>
    <row r="163" spans="1:17" ht="14.45" customHeight="1" x14ac:dyDescent="0.2">
      <c r="A163" s="821" t="s">
        <v>2819</v>
      </c>
      <c r="B163" s="822" t="s">
        <v>2820</v>
      </c>
      <c r="C163" s="822" t="s">
        <v>2400</v>
      </c>
      <c r="D163" s="822" t="s">
        <v>3064</v>
      </c>
      <c r="E163" s="822" t="s">
        <v>3065</v>
      </c>
      <c r="F163" s="831"/>
      <c r="G163" s="831"/>
      <c r="H163" s="831"/>
      <c r="I163" s="831"/>
      <c r="J163" s="831">
        <v>3</v>
      </c>
      <c r="K163" s="831">
        <v>1077</v>
      </c>
      <c r="L163" s="831"/>
      <c r="M163" s="831">
        <v>359</v>
      </c>
      <c r="N163" s="831"/>
      <c r="O163" s="831"/>
      <c r="P163" s="827"/>
      <c r="Q163" s="832"/>
    </row>
    <row r="164" spans="1:17" ht="14.45" customHeight="1" x14ac:dyDescent="0.2">
      <c r="A164" s="821" t="s">
        <v>2819</v>
      </c>
      <c r="B164" s="822" t="s">
        <v>2820</v>
      </c>
      <c r="C164" s="822" t="s">
        <v>2400</v>
      </c>
      <c r="D164" s="822" t="s">
        <v>3066</v>
      </c>
      <c r="E164" s="822" t="s">
        <v>3067</v>
      </c>
      <c r="F164" s="831"/>
      <c r="G164" s="831"/>
      <c r="H164" s="831"/>
      <c r="I164" s="831"/>
      <c r="J164" s="831">
        <v>1</v>
      </c>
      <c r="K164" s="831">
        <v>1779</v>
      </c>
      <c r="L164" s="831"/>
      <c r="M164" s="831">
        <v>1779</v>
      </c>
      <c r="N164" s="831"/>
      <c r="O164" s="831"/>
      <c r="P164" s="827"/>
      <c r="Q164" s="832"/>
    </row>
    <row r="165" spans="1:17" ht="14.45" customHeight="1" x14ac:dyDescent="0.2">
      <c r="A165" s="821" t="s">
        <v>2819</v>
      </c>
      <c r="B165" s="822" t="s">
        <v>2820</v>
      </c>
      <c r="C165" s="822" t="s">
        <v>2400</v>
      </c>
      <c r="D165" s="822" t="s">
        <v>3068</v>
      </c>
      <c r="E165" s="822" t="s">
        <v>3069</v>
      </c>
      <c r="F165" s="831"/>
      <c r="G165" s="831"/>
      <c r="H165" s="831"/>
      <c r="I165" s="831"/>
      <c r="J165" s="831"/>
      <c r="K165" s="831"/>
      <c r="L165" s="831"/>
      <c r="M165" s="831"/>
      <c r="N165" s="831">
        <v>2</v>
      </c>
      <c r="O165" s="831">
        <v>174</v>
      </c>
      <c r="P165" s="827"/>
      <c r="Q165" s="832">
        <v>87</v>
      </c>
    </row>
    <row r="166" spans="1:17" ht="14.45" customHeight="1" x14ac:dyDescent="0.2">
      <c r="A166" s="821" t="s">
        <v>2819</v>
      </c>
      <c r="B166" s="822" t="s">
        <v>2820</v>
      </c>
      <c r="C166" s="822" t="s">
        <v>2400</v>
      </c>
      <c r="D166" s="822" t="s">
        <v>3070</v>
      </c>
      <c r="E166" s="822" t="s">
        <v>3071</v>
      </c>
      <c r="F166" s="831">
        <v>3</v>
      </c>
      <c r="G166" s="831">
        <v>1224</v>
      </c>
      <c r="H166" s="831"/>
      <c r="I166" s="831">
        <v>408</v>
      </c>
      <c r="J166" s="831">
        <v>6</v>
      </c>
      <c r="K166" s="831">
        <v>2454</v>
      </c>
      <c r="L166" s="831"/>
      <c r="M166" s="831">
        <v>409</v>
      </c>
      <c r="N166" s="831">
        <v>1</v>
      </c>
      <c r="O166" s="831">
        <v>411</v>
      </c>
      <c r="P166" s="827"/>
      <c r="Q166" s="832">
        <v>411</v>
      </c>
    </row>
    <row r="167" spans="1:17" ht="14.45" customHeight="1" x14ac:dyDescent="0.2">
      <c r="A167" s="821" t="s">
        <v>2819</v>
      </c>
      <c r="B167" s="822" t="s">
        <v>2820</v>
      </c>
      <c r="C167" s="822" t="s">
        <v>2400</v>
      </c>
      <c r="D167" s="822" t="s">
        <v>3072</v>
      </c>
      <c r="E167" s="822" t="s">
        <v>3073</v>
      </c>
      <c r="F167" s="831">
        <v>1</v>
      </c>
      <c r="G167" s="831">
        <v>119</v>
      </c>
      <c r="H167" s="831"/>
      <c r="I167" s="831">
        <v>119</v>
      </c>
      <c r="J167" s="831"/>
      <c r="K167" s="831"/>
      <c r="L167" s="831"/>
      <c r="M167" s="831"/>
      <c r="N167" s="831"/>
      <c r="O167" s="831"/>
      <c r="P167" s="827"/>
      <c r="Q167" s="832"/>
    </row>
    <row r="168" spans="1:17" ht="14.45" customHeight="1" x14ac:dyDescent="0.2">
      <c r="A168" s="821" t="s">
        <v>2819</v>
      </c>
      <c r="B168" s="822" t="s">
        <v>2820</v>
      </c>
      <c r="C168" s="822" t="s">
        <v>2400</v>
      </c>
      <c r="D168" s="822" t="s">
        <v>3074</v>
      </c>
      <c r="E168" s="822" t="s">
        <v>3075</v>
      </c>
      <c r="F168" s="831">
        <v>1</v>
      </c>
      <c r="G168" s="831">
        <v>190</v>
      </c>
      <c r="H168" s="831"/>
      <c r="I168" s="831">
        <v>190</v>
      </c>
      <c r="J168" s="831"/>
      <c r="K168" s="831"/>
      <c r="L168" s="831"/>
      <c r="M168" s="831"/>
      <c r="N168" s="831">
        <v>1</v>
      </c>
      <c r="O168" s="831">
        <v>191</v>
      </c>
      <c r="P168" s="827"/>
      <c r="Q168" s="832">
        <v>191</v>
      </c>
    </row>
    <row r="169" spans="1:17" ht="14.45" customHeight="1" x14ac:dyDescent="0.2">
      <c r="A169" s="821" t="s">
        <v>2819</v>
      </c>
      <c r="B169" s="822" t="s">
        <v>2820</v>
      </c>
      <c r="C169" s="822" t="s">
        <v>2400</v>
      </c>
      <c r="D169" s="822" t="s">
        <v>3076</v>
      </c>
      <c r="E169" s="822" t="s">
        <v>3077</v>
      </c>
      <c r="F169" s="831"/>
      <c r="G169" s="831"/>
      <c r="H169" s="831"/>
      <c r="I169" s="831"/>
      <c r="J169" s="831">
        <v>1</v>
      </c>
      <c r="K169" s="831">
        <v>297</v>
      </c>
      <c r="L169" s="831"/>
      <c r="M169" s="831">
        <v>297</v>
      </c>
      <c r="N169" s="831"/>
      <c r="O169" s="831"/>
      <c r="P169" s="827"/>
      <c r="Q169" s="832"/>
    </row>
    <row r="170" spans="1:17" ht="14.45" customHeight="1" x14ac:dyDescent="0.2">
      <c r="A170" s="821" t="s">
        <v>2819</v>
      </c>
      <c r="B170" s="822" t="s">
        <v>2820</v>
      </c>
      <c r="C170" s="822" t="s">
        <v>2400</v>
      </c>
      <c r="D170" s="822" t="s">
        <v>3078</v>
      </c>
      <c r="E170" s="822" t="s">
        <v>3079</v>
      </c>
      <c r="F170" s="831"/>
      <c r="G170" s="831"/>
      <c r="H170" s="831"/>
      <c r="I170" s="831"/>
      <c r="J170" s="831">
        <v>5</v>
      </c>
      <c r="K170" s="831">
        <v>665</v>
      </c>
      <c r="L170" s="831"/>
      <c r="M170" s="831">
        <v>133</v>
      </c>
      <c r="N170" s="831"/>
      <c r="O170" s="831"/>
      <c r="P170" s="827"/>
      <c r="Q170" s="832"/>
    </row>
    <row r="171" spans="1:17" ht="14.45" customHeight="1" x14ac:dyDescent="0.2">
      <c r="A171" s="821" t="s">
        <v>2819</v>
      </c>
      <c r="B171" s="822" t="s">
        <v>2820</v>
      </c>
      <c r="C171" s="822" t="s">
        <v>2400</v>
      </c>
      <c r="D171" s="822" t="s">
        <v>3080</v>
      </c>
      <c r="E171" s="822" t="s">
        <v>3081</v>
      </c>
      <c r="F171" s="831">
        <v>136</v>
      </c>
      <c r="G171" s="831">
        <v>5032</v>
      </c>
      <c r="H171" s="831"/>
      <c r="I171" s="831">
        <v>37</v>
      </c>
      <c r="J171" s="831">
        <v>125</v>
      </c>
      <c r="K171" s="831">
        <v>4625</v>
      </c>
      <c r="L171" s="831"/>
      <c r="M171" s="831">
        <v>37</v>
      </c>
      <c r="N171" s="831">
        <v>61</v>
      </c>
      <c r="O171" s="831">
        <v>2318</v>
      </c>
      <c r="P171" s="827"/>
      <c r="Q171" s="832">
        <v>38</v>
      </c>
    </row>
    <row r="172" spans="1:17" ht="14.45" customHeight="1" x14ac:dyDescent="0.2">
      <c r="A172" s="821" t="s">
        <v>2819</v>
      </c>
      <c r="B172" s="822" t="s">
        <v>2820</v>
      </c>
      <c r="C172" s="822" t="s">
        <v>2400</v>
      </c>
      <c r="D172" s="822" t="s">
        <v>3082</v>
      </c>
      <c r="E172" s="822" t="s">
        <v>3083</v>
      </c>
      <c r="F172" s="831"/>
      <c r="G172" s="831"/>
      <c r="H172" s="831"/>
      <c r="I172" s="831"/>
      <c r="J172" s="831">
        <v>1</v>
      </c>
      <c r="K172" s="831">
        <v>255</v>
      </c>
      <c r="L172" s="831"/>
      <c r="M172" s="831">
        <v>255</v>
      </c>
      <c r="N172" s="831"/>
      <c r="O172" s="831"/>
      <c r="P172" s="827"/>
      <c r="Q172" s="832"/>
    </row>
    <row r="173" spans="1:17" ht="14.45" customHeight="1" x14ac:dyDescent="0.2">
      <c r="A173" s="821" t="s">
        <v>2819</v>
      </c>
      <c r="B173" s="822" t="s">
        <v>2820</v>
      </c>
      <c r="C173" s="822" t="s">
        <v>2400</v>
      </c>
      <c r="D173" s="822" t="s">
        <v>3084</v>
      </c>
      <c r="E173" s="822" t="s">
        <v>3085</v>
      </c>
      <c r="F173" s="831">
        <v>4</v>
      </c>
      <c r="G173" s="831">
        <v>700</v>
      </c>
      <c r="H173" s="831"/>
      <c r="I173" s="831">
        <v>175</v>
      </c>
      <c r="J173" s="831">
        <v>17</v>
      </c>
      <c r="K173" s="831">
        <v>2992</v>
      </c>
      <c r="L173" s="831"/>
      <c r="M173" s="831">
        <v>176</v>
      </c>
      <c r="N173" s="831">
        <v>4</v>
      </c>
      <c r="O173" s="831">
        <v>760</v>
      </c>
      <c r="P173" s="827"/>
      <c r="Q173" s="832">
        <v>190</v>
      </c>
    </row>
    <row r="174" spans="1:17" ht="14.45" customHeight="1" x14ac:dyDescent="0.2">
      <c r="A174" s="821" t="s">
        <v>2819</v>
      </c>
      <c r="B174" s="822" t="s">
        <v>2820</v>
      </c>
      <c r="C174" s="822" t="s">
        <v>2400</v>
      </c>
      <c r="D174" s="822" t="s">
        <v>3086</v>
      </c>
      <c r="E174" s="822" t="s">
        <v>3087</v>
      </c>
      <c r="F174" s="831"/>
      <c r="G174" s="831"/>
      <c r="H174" s="831"/>
      <c r="I174" s="831"/>
      <c r="J174" s="831"/>
      <c r="K174" s="831"/>
      <c r="L174" s="831"/>
      <c r="M174" s="831"/>
      <c r="N174" s="831">
        <v>1</v>
      </c>
      <c r="O174" s="831">
        <v>932</v>
      </c>
      <c r="P174" s="827"/>
      <c r="Q174" s="832">
        <v>932</v>
      </c>
    </row>
    <row r="175" spans="1:17" ht="14.45" customHeight="1" x14ac:dyDescent="0.2">
      <c r="A175" s="821" t="s">
        <v>2819</v>
      </c>
      <c r="B175" s="822" t="s">
        <v>2820</v>
      </c>
      <c r="C175" s="822" t="s">
        <v>2400</v>
      </c>
      <c r="D175" s="822" t="s">
        <v>3088</v>
      </c>
      <c r="E175" s="822" t="s">
        <v>3089</v>
      </c>
      <c r="F175" s="831">
        <v>23</v>
      </c>
      <c r="G175" s="831">
        <v>19274</v>
      </c>
      <c r="H175" s="831"/>
      <c r="I175" s="831">
        <v>838</v>
      </c>
      <c r="J175" s="831">
        <v>17</v>
      </c>
      <c r="K175" s="831">
        <v>14280</v>
      </c>
      <c r="L175" s="831"/>
      <c r="M175" s="831">
        <v>840</v>
      </c>
      <c r="N175" s="831">
        <v>12</v>
      </c>
      <c r="O175" s="831">
        <v>10320</v>
      </c>
      <c r="P175" s="827"/>
      <c r="Q175" s="832">
        <v>860</v>
      </c>
    </row>
    <row r="176" spans="1:17" ht="14.45" customHeight="1" x14ac:dyDescent="0.2">
      <c r="A176" s="821" t="s">
        <v>2819</v>
      </c>
      <c r="B176" s="822" t="s">
        <v>2820</v>
      </c>
      <c r="C176" s="822" t="s">
        <v>2400</v>
      </c>
      <c r="D176" s="822" t="s">
        <v>3090</v>
      </c>
      <c r="E176" s="822" t="s">
        <v>3091</v>
      </c>
      <c r="F176" s="831">
        <v>2178</v>
      </c>
      <c r="G176" s="831">
        <v>204732</v>
      </c>
      <c r="H176" s="831"/>
      <c r="I176" s="831">
        <v>94</v>
      </c>
      <c r="J176" s="831">
        <v>1930</v>
      </c>
      <c r="K176" s="831">
        <v>181420</v>
      </c>
      <c r="L176" s="831"/>
      <c r="M176" s="831">
        <v>94</v>
      </c>
      <c r="N176" s="831">
        <v>2079</v>
      </c>
      <c r="O176" s="831">
        <v>201663</v>
      </c>
      <c r="P176" s="827"/>
      <c r="Q176" s="832">
        <v>97</v>
      </c>
    </row>
    <row r="177" spans="1:17" ht="14.45" customHeight="1" x14ac:dyDescent="0.2">
      <c r="A177" s="821" t="s">
        <v>2819</v>
      </c>
      <c r="B177" s="822" t="s">
        <v>2820</v>
      </c>
      <c r="C177" s="822" t="s">
        <v>2400</v>
      </c>
      <c r="D177" s="822" t="s">
        <v>3092</v>
      </c>
      <c r="E177" s="822" t="s">
        <v>3093</v>
      </c>
      <c r="F177" s="831">
        <v>92</v>
      </c>
      <c r="G177" s="831">
        <v>86664</v>
      </c>
      <c r="H177" s="831"/>
      <c r="I177" s="831">
        <v>942</v>
      </c>
      <c r="J177" s="831">
        <v>62</v>
      </c>
      <c r="K177" s="831">
        <v>58404</v>
      </c>
      <c r="L177" s="831"/>
      <c r="M177" s="831">
        <v>942</v>
      </c>
      <c r="N177" s="831">
        <v>68</v>
      </c>
      <c r="O177" s="831">
        <v>64192</v>
      </c>
      <c r="P177" s="827"/>
      <c r="Q177" s="832">
        <v>944</v>
      </c>
    </row>
    <row r="178" spans="1:17" ht="14.45" customHeight="1" x14ac:dyDescent="0.2">
      <c r="A178" s="821" t="s">
        <v>2819</v>
      </c>
      <c r="B178" s="822" t="s">
        <v>2820</v>
      </c>
      <c r="C178" s="822" t="s">
        <v>2400</v>
      </c>
      <c r="D178" s="822" t="s">
        <v>3094</v>
      </c>
      <c r="E178" s="822" t="s">
        <v>3095</v>
      </c>
      <c r="F178" s="831">
        <v>125</v>
      </c>
      <c r="G178" s="831">
        <v>11750</v>
      </c>
      <c r="H178" s="831"/>
      <c r="I178" s="831">
        <v>94</v>
      </c>
      <c r="J178" s="831">
        <v>132</v>
      </c>
      <c r="K178" s="831">
        <v>12408</v>
      </c>
      <c r="L178" s="831"/>
      <c r="M178" s="831">
        <v>94</v>
      </c>
      <c r="N178" s="831">
        <v>164</v>
      </c>
      <c r="O178" s="831">
        <v>15908</v>
      </c>
      <c r="P178" s="827"/>
      <c r="Q178" s="832">
        <v>97</v>
      </c>
    </row>
    <row r="179" spans="1:17" ht="14.45" customHeight="1" x14ac:dyDescent="0.2">
      <c r="A179" s="821" t="s">
        <v>2819</v>
      </c>
      <c r="B179" s="822" t="s">
        <v>2820</v>
      </c>
      <c r="C179" s="822" t="s">
        <v>2400</v>
      </c>
      <c r="D179" s="822" t="s">
        <v>3096</v>
      </c>
      <c r="E179" s="822" t="s">
        <v>3097</v>
      </c>
      <c r="F179" s="831">
        <v>200</v>
      </c>
      <c r="G179" s="831">
        <v>106600</v>
      </c>
      <c r="H179" s="831"/>
      <c r="I179" s="831">
        <v>533</v>
      </c>
      <c r="J179" s="831">
        <v>9</v>
      </c>
      <c r="K179" s="831">
        <v>4806</v>
      </c>
      <c r="L179" s="831"/>
      <c r="M179" s="831">
        <v>534</v>
      </c>
      <c r="N179" s="831">
        <v>2</v>
      </c>
      <c r="O179" s="831">
        <v>1072</v>
      </c>
      <c r="P179" s="827"/>
      <c r="Q179" s="832">
        <v>536</v>
      </c>
    </row>
    <row r="180" spans="1:17" ht="14.45" customHeight="1" x14ac:dyDescent="0.2">
      <c r="A180" s="821" t="s">
        <v>2819</v>
      </c>
      <c r="B180" s="822" t="s">
        <v>2820</v>
      </c>
      <c r="C180" s="822" t="s">
        <v>2400</v>
      </c>
      <c r="D180" s="822" t="s">
        <v>3098</v>
      </c>
      <c r="E180" s="822" t="s">
        <v>3099</v>
      </c>
      <c r="F180" s="831"/>
      <c r="G180" s="831"/>
      <c r="H180" s="831"/>
      <c r="I180" s="831"/>
      <c r="J180" s="831"/>
      <c r="K180" s="831"/>
      <c r="L180" s="831"/>
      <c r="M180" s="831"/>
      <c r="N180" s="831">
        <v>2</v>
      </c>
      <c r="O180" s="831">
        <v>110</v>
      </c>
      <c r="P180" s="827"/>
      <c r="Q180" s="832">
        <v>55</v>
      </c>
    </row>
    <row r="181" spans="1:17" ht="14.45" customHeight="1" x14ac:dyDescent="0.2">
      <c r="A181" s="821" t="s">
        <v>2819</v>
      </c>
      <c r="B181" s="822" t="s">
        <v>2820</v>
      </c>
      <c r="C181" s="822" t="s">
        <v>2400</v>
      </c>
      <c r="D181" s="822" t="s">
        <v>3100</v>
      </c>
      <c r="E181" s="822" t="s">
        <v>3101</v>
      </c>
      <c r="F181" s="831"/>
      <c r="G181" s="831"/>
      <c r="H181" s="831"/>
      <c r="I181" s="831"/>
      <c r="J181" s="831">
        <v>230</v>
      </c>
      <c r="K181" s="831">
        <v>177790</v>
      </c>
      <c r="L181" s="831"/>
      <c r="M181" s="831">
        <v>773</v>
      </c>
      <c r="N181" s="831">
        <v>457</v>
      </c>
      <c r="O181" s="831">
        <v>354632</v>
      </c>
      <c r="P181" s="827"/>
      <c r="Q181" s="832">
        <v>776</v>
      </c>
    </row>
    <row r="182" spans="1:17" ht="14.45" customHeight="1" x14ac:dyDescent="0.2">
      <c r="A182" s="821" t="s">
        <v>2819</v>
      </c>
      <c r="B182" s="822" t="s">
        <v>3102</v>
      </c>
      <c r="C182" s="822" t="s">
        <v>2400</v>
      </c>
      <c r="D182" s="822" t="s">
        <v>3103</v>
      </c>
      <c r="E182" s="822" t="s">
        <v>3104</v>
      </c>
      <c r="F182" s="831">
        <v>483</v>
      </c>
      <c r="G182" s="831">
        <v>501837</v>
      </c>
      <c r="H182" s="831"/>
      <c r="I182" s="831">
        <v>1039</v>
      </c>
      <c r="J182" s="831">
        <v>254</v>
      </c>
      <c r="K182" s="831">
        <v>264160</v>
      </c>
      <c r="L182" s="831"/>
      <c r="M182" s="831">
        <v>1040</v>
      </c>
      <c r="N182" s="831">
        <v>1</v>
      </c>
      <c r="O182" s="831">
        <v>1042</v>
      </c>
      <c r="P182" s="827"/>
      <c r="Q182" s="832">
        <v>1042</v>
      </c>
    </row>
    <row r="183" spans="1:17" ht="14.45" customHeight="1" x14ac:dyDescent="0.2">
      <c r="A183" s="821" t="s">
        <v>3105</v>
      </c>
      <c r="B183" s="822" t="s">
        <v>3106</v>
      </c>
      <c r="C183" s="822" t="s">
        <v>2388</v>
      </c>
      <c r="D183" s="822" t="s">
        <v>3107</v>
      </c>
      <c r="E183" s="822" t="s">
        <v>3108</v>
      </c>
      <c r="F183" s="831">
        <v>0.04</v>
      </c>
      <c r="G183" s="831">
        <v>194.53</v>
      </c>
      <c r="H183" s="831"/>
      <c r="I183" s="831">
        <v>4863.25</v>
      </c>
      <c r="J183" s="831">
        <v>0.02</v>
      </c>
      <c r="K183" s="831">
        <v>86.37</v>
      </c>
      <c r="L183" s="831"/>
      <c r="M183" s="831">
        <v>4318.5</v>
      </c>
      <c r="N183" s="831">
        <v>0.04</v>
      </c>
      <c r="O183" s="831">
        <v>194.53</v>
      </c>
      <c r="P183" s="827"/>
      <c r="Q183" s="832">
        <v>4863.25</v>
      </c>
    </row>
    <row r="184" spans="1:17" ht="14.45" customHeight="1" x14ac:dyDescent="0.2">
      <c r="A184" s="821" t="s">
        <v>3105</v>
      </c>
      <c r="B184" s="822" t="s">
        <v>3106</v>
      </c>
      <c r="C184" s="822" t="s">
        <v>2388</v>
      </c>
      <c r="D184" s="822" t="s">
        <v>3109</v>
      </c>
      <c r="E184" s="822" t="s">
        <v>3108</v>
      </c>
      <c r="F184" s="831">
        <v>0.03</v>
      </c>
      <c r="G184" s="831">
        <v>262.46999999999997</v>
      </c>
      <c r="H184" s="831"/>
      <c r="I184" s="831">
        <v>8749</v>
      </c>
      <c r="J184" s="831">
        <v>0.03</v>
      </c>
      <c r="K184" s="831">
        <v>252.05</v>
      </c>
      <c r="L184" s="831"/>
      <c r="M184" s="831">
        <v>8401.6666666666679</v>
      </c>
      <c r="N184" s="831"/>
      <c r="O184" s="831"/>
      <c r="P184" s="827"/>
      <c r="Q184" s="832"/>
    </row>
    <row r="185" spans="1:17" ht="14.45" customHeight="1" x14ac:dyDescent="0.2">
      <c r="A185" s="821" t="s">
        <v>3105</v>
      </c>
      <c r="B185" s="822" t="s">
        <v>3106</v>
      </c>
      <c r="C185" s="822" t="s">
        <v>2388</v>
      </c>
      <c r="D185" s="822" t="s">
        <v>2537</v>
      </c>
      <c r="E185" s="822" t="s">
        <v>2538</v>
      </c>
      <c r="F185" s="831">
        <v>0.8</v>
      </c>
      <c r="G185" s="831">
        <v>413.6</v>
      </c>
      <c r="H185" s="831"/>
      <c r="I185" s="831">
        <v>517</v>
      </c>
      <c r="J185" s="831">
        <v>0.1</v>
      </c>
      <c r="K185" s="831">
        <v>51.7</v>
      </c>
      <c r="L185" s="831"/>
      <c r="M185" s="831">
        <v>517</v>
      </c>
      <c r="N185" s="831">
        <v>0.33</v>
      </c>
      <c r="O185" s="831">
        <v>170.61</v>
      </c>
      <c r="P185" s="827"/>
      <c r="Q185" s="832">
        <v>517</v>
      </c>
    </row>
    <row r="186" spans="1:17" ht="14.45" customHeight="1" x14ac:dyDescent="0.2">
      <c r="A186" s="821" t="s">
        <v>3105</v>
      </c>
      <c r="B186" s="822" t="s">
        <v>3106</v>
      </c>
      <c r="C186" s="822" t="s">
        <v>2388</v>
      </c>
      <c r="D186" s="822" t="s">
        <v>3110</v>
      </c>
      <c r="E186" s="822" t="s">
        <v>3111</v>
      </c>
      <c r="F186" s="831"/>
      <c r="G186" s="831"/>
      <c r="H186" s="831"/>
      <c r="I186" s="831"/>
      <c r="J186" s="831">
        <v>0</v>
      </c>
      <c r="K186" s="831">
        <v>13.11</v>
      </c>
      <c r="L186" s="831"/>
      <c r="M186" s="831"/>
      <c r="N186" s="831">
        <v>0</v>
      </c>
      <c r="O186" s="831">
        <v>29.38</v>
      </c>
      <c r="P186" s="827"/>
      <c r="Q186" s="832"/>
    </row>
    <row r="187" spans="1:17" ht="14.45" customHeight="1" x14ac:dyDescent="0.2">
      <c r="A187" s="821" t="s">
        <v>3105</v>
      </c>
      <c r="B187" s="822" t="s">
        <v>3106</v>
      </c>
      <c r="C187" s="822" t="s">
        <v>2388</v>
      </c>
      <c r="D187" s="822" t="s">
        <v>3112</v>
      </c>
      <c r="E187" s="822" t="s">
        <v>3111</v>
      </c>
      <c r="F187" s="831">
        <v>0.31000000000000005</v>
      </c>
      <c r="G187" s="831">
        <v>508.23</v>
      </c>
      <c r="H187" s="831"/>
      <c r="I187" s="831">
        <v>1639.4516129032256</v>
      </c>
      <c r="J187" s="831">
        <v>0.04</v>
      </c>
      <c r="K187" s="831">
        <v>65.58</v>
      </c>
      <c r="L187" s="831"/>
      <c r="M187" s="831">
        <v>1639.5</v>
      </c>
      <c r="N187" s="831">
        <v>0.30000000000000004</v>
      </c>
      <c r="O187" s="831">
        <v>511.43</v>
      </c>
      <c r="P187" s="827"/>
      <c r="Q187" s="832">
        <v>1704.7666666666664</v>
      </c>
    </row>
    <row r="188" spans="1:17" ht="14.45" customHeight="1" x14ac:dyDescent="0.2">
      <c r="A188" s="821" t="s">
        <v>3105</v>
      </c>
      <c r="B188" s="822" t="s">
        <v>3106</v>
      </c>
      <c r="C188" s="822" t="s">
        <v>2388</v>
      </c>
      <c r="D188" s="822" t="s">
        <v>3113</v>
      </c>
      <c r="E188" s="822" t="s">
        <v>3111</v>
      </c>
      <c r="F188" s="831">
        <v>0.05</v>
      </c>
      <c r="G188" s="831">
        <v>26.62</v>
      </c>
      <c r="H188" s="831"/>
      <c r="I188" s="831">
        <v>532.4</v>
      </c>
      <c r="J188" s="831">
        <v>0.08</v>
      </c>
      <c r="K188" s="831">
        <v>39.92</v>
      </c>
      <c r="L188" s="831"/>
      <c r="M188" s="831">
        <v>499</v>
      </c>
      <c r="N188" s="831">
        <v>0.03</v>
      </c>
      <c r="O188" s="831">
        <v>13.26</v>
      </c>
      <c r="P188" s="827"/>
      <c r="Q188" s="832">
        <v>442</v>
      </c>
    </row>
    <row r="189" spans="1:17" ht="14.45" customHeight="1" x14ac:dyDescent="0.2">
      <c r="A189" s="821" t="s">
        <v>3105</v>
      </c>
      <c r="B189" s="822" t="s">
        <v>3106</v>
      </c>
      <c r="C189" s="822" t="s">
        <v>2388</v>
      </c>
      <c r="D189" s="822" t="s">
        <v>3114</v>
      </c>
      <c r="E189" s="822" t="s">
        <v>3111</v>
      </c>
      <c r="F189" s="831">
        <v>0.06</v>
      </c>
      <c r="G189" s="831">
        <v>196.56</v>
      </c>
      <c r="H189" s="831"/>
      <c r="I189" s="831">
        <v>3276</v>
      </c>
      <c r="J189" s="831"/>
      <c r="K189" s="831"/>
      <c r="L189" s="831"/>
      <c r="M189" s="831"/>
      <c r="N189" s="831"/>
      <c r="O189" s="831"/>
      <c r="P189" s="827"/>
      <c r="Q189" s="832"/>
    </row>
    <row r="190" spans="1:17" ht="14.45" customHeight="1" x14ac:dyDescent="0.2">
      <c r="A190" s="821" t="s">
        <v>3105</v>
      </c>
      <c r="B190" s="822" t="s">
        <v>3106</v>
      </c>
      <c r="C190" s="822" t="s">
        <v>2400</v>
      </c>
      <c r="D190" s="822" t="s">
        <v>3115</v>
      </c>
      <c r="E190" s="822" t="s">
        <v>3116</v>
      </c>
      <c r="F190" s="831"/>
      <c r="G190" s="831"/>
      <c r="H190" s="831"/>
      <c r="I190" s="831"/>
      <c r="J190" s="831"/>
      <c r="K190" s="831"/>
      <c r="L190" s="831"/>
      <c r="M190" s="831"/>
      <c r="N190" s="831">
        <v>2</v>
      </c>
      <c r="O190" s="831">
        <v>268</v>
      </c>
      <c r="P190" s="827"/>
      <c r="Q190" s="832">
        <v>134</v>
      </c>
    </row>
    <row r="191" spans="1:17" ht="14.45" customHeight="1" x14ac:dyDescent="0.2">
      <c r="A191" s="821" t="s">
        <v>3105</v>
      </c>
      <c r="B191" s="822" t="s">
        <v>3106</v>
      </c>
      <c r="C191" s="822" t="s">
        <v>2400</v>
      </c>
      <c r="D191" s="822" t="s">
        <v>3117</v>
      </c>
      <c r="E191" s="822" t="s">
        <v>3118</v>
      </c>
      <c r="F191" s="831">
        <v>31</v>
      </c>
      <c r="G191" s="831">
        <v>6975</v>
      </c>
      <c r="H191" s="831"/>
      <c r="I191" s="831">
        <v>225</v>
      </c>
      <c r="J191" s="831">
        <v>23</v>
      </c>
      <c r="K191" s="831">
        <v>5198</v>
      </c>
      <c r="L191" s="831"/>
      <c r="M191" s="831">
        <v>226</v>
      </c>
      <c r="N191" s="831">
        <v>27</v>
      </c>
      <c r="O191" s="831">
        <v>6237</v>
      </c>
      <c r="P191" s="827"/>
      <c r="Q191" s="832">
        <v>231</v>
      </c>
    </row>
    <row r="192" spans="1:17" ht="14.45" customHeight="1" x14ac:dyDescent="0.2">
      <c r="A192" s="821" t="s">
        <v>3105</v>
      </c>
      <c r="B192" s="822" t="s">
        <v>3106</v>
      </c>
      <c r="C192" s="822" t="s">
        <v>2400</v>
      </c>
      <c r="D192" s="822" t="s">
        <v>3119</v>
      </c>
      <c r="E192" s="822" t="s">
        <v>3120</v>
      </c>
      <c r="F192" s="831">
        <v>22</v>
      </c>
      <c r="G192" s="831">
        <v>4994</v>
      </c>
      <c r="H192" s="831"/>
      <c r="I192" s="831">
        <v>227</v>
      </c>
      <c r="J192" s="831">
        <v>14</v>
      </c>
      <c r="K192" s="831">
        <v>3192</v>
      </c>
      <c r="L192" s="831"/>
      <c r="M192" s="831">
        <v>228</v>
      </c>
      <c r="N192" s="831">
        <v>21</v>
      </c>
      <c r="O192" s="831">
        <v>4893</v>
      </c>
      <c r="P192" s="827"/>
      <c r="Q192" s="832">
        <v>233</v>
      </c>
    </row>
    <row r="193" spans="1:17" ht="14.45" customHeight="1" x14ac:dyDescent="0.2">
      <c r="A193" s="821" t="s">
        <v>3105</v>
      </c>
      <c r="B193" s="822" t="s">
        <v>3106</v>
      </c>
      <c r="C193" s="822" t="s">
        <v>2400</v>
      </c>
      <c r="D193" s="822" t="s">
        <v>3121</v>
      </c>
      <c r="E193" s="822" t="s">
        <v>3122</v>
      </c>
      <c r="F193" s="831">
        <v>2</v>
      </c>
      <c r="G193" s="831">
        <v>1258</v>
      </c>
      <c r="H193" s="831"/>
      <c r="I193" s="831">
        <v>629</v>
      </c>
      <c r="J193" s="831">
        <v>1</v>
      </c>
      <c r="K193" s="831">
        <v>631</v>
      </c>
      <c r="L193" s="831"/>
      <c r="M193" s="831">
        <v>631</v>
      </c>
      <c r="N193" s="831">
        <v>2</v>
      </c>
      <c r="O193" s="831">
        <v>1292</v>
      </c>
      <c r="P193" s="827"/>
      <c r="Q193" s="832">
        <v>646</v>
      </c>
    </row>
    <row r="194" spans="1:17" ht="14.45" customHeight="1" x14ac:dyDescent="0.2">
      <c r="A194" s="821" t="s">
        <v>3105</v>
      </c>
      <c r="B194" s="822" t="s">
        <v>3106</v>
      </c>
      <c r="C194" s="822" t="s">
        <v>2400</v>
      </c>
      <c r="D194" s="822" t="s">
        <v>3123</v>
      </c>
      <c r="E194" s="822" t="s">
        <v>3124</v>
      </c>
      <c r="F194" s="831">
        <v>2</v>
      </c>
      <c r="G194" s="831">
        <v>924</v>
      </c>
      <c r="H194" s="831"/>
      <c r="I194" s="831">
        <v>462</v>
      </c>
      <c r="J194" s="831">
        <v>2</v>
      </c>
      <c r="K194" s="831">
        <v>928</v>
      </c>
      <c r="L194" s="831"/>
      <c r="M194" s="831">
        <v>464</v>
      </c>
      <c r="N194" s="831">
        <v>3</v>
      </c>
      <c r="O194" s="831">
        <v>1425</v>
      </c>
      <c r="P194" s="827"/>
      <c r="Q194" s="832">
        <v>475</v>
      </c>
    </row>
    <row r="195" spans="1:17" ht="14.45" customHeight="1" x14ac:dyDescent="0.2">
      <c r="A195" s="821" t="s">
        <v>3105</v>
      </c>
      <c r="B195" s="822" t="s">
        <v>3106</v>
      </c>
      <c r="C195" s="822" t="s">
        <v>2400</v>
      </c>
      <c r="D195" s="822" t="s">
        <v>3125</v>
      </c>
      <c r="E195" s="822" t="s">
        <v>3126</v>
      </c>
      <c r="F195" s="831"/>
      <c r="G195" s="831"/>
      <c r="H195" s="831"/>
      <c r="I195" s="831"/>
      <c r="J195" s="831">
        <v>2</v>
      </c>
      <c r="K195" s="831">
        <v>698</v>
      </c>
      <c r="L195" s="831"/>
      <c r="M195" s="831">
        <v>349</v>
      </c>
      <c r="N195" s="831"/>
      <c r="O195" s="831"/>
      <c r="P195" s="827"/>
      <c r="Q195" s="832"/>
    </row>
    <row r="196" spans="1:17" ht="14.45" customHeight="1" x14ac:dyDescent="0.2">
      <c r="A196" s="821" t="s">
        <v>3105</v>
      </c>
      <c r="B196" s="822" t="s">
        <v>3106</v>
      </c>
      <c r="C196" s="822" t="s">
        <v>2400</v>
      </c>
      <c r="D196" s="822" t="s">
        <v>3127</v>
      </c>
      <c r="E196" s="822" t="s">
        <v>3128</v>
      </c>
      <c r="F196" s="831">
        <v>1</v>
      </c>
      <c r="G196" s="831">
        <v>877</v>
      </c>
      <c r="H196" s="831"/>
      <c r="I196" s="831">
        <v>877</v>
      </c>
      <c r="J196" s="831"/>
      <c r="K196" s="831"/>
      <c r="L196" s="831"/>
      <c r="M196" s="831"/>
      <c r="N196" s="831">
        <v>1</v>
      </c>
      <c r="O196" s="831">
        <v>923</v>
      </c>
      <c r="P196" s="827"/>
      <c r="Q196" s="832">
        <v>923</v>
      </c>
    </row>
    <row r="197" spans="1:17" ht="14.45" customHeight="1" x14ac:dyDescent="0.2">
      <c r="A197" s="821" t="s">
        <v>3105</v>
      </c>
      <c r="B197" s="822" t="s">
        <v>3106</v>
      </c>
      <c r="C197" s="822" t="s">
        <v>2400</v>
      </c>
      <c r="D197" s="822" t="s">
        <v>3129</v>
      </c>
      <c r="E197" s="822" t="s">
        <v>3130</v>
      </c>
      <c r="F197" s="831">
        <v>27</v>
      </c>
      <c r="G197" s="831">
        <v>139374</v>
      </c>
      <c r="H197" s="831"/>
      <c r="I197" s="831">
        <v>5162</v>
      </c>
      <c r="J197" s="831">
        <v>10</v>
      </c>
      <c r="K197" s="831">
        <v>51660</v>
      </c>
      <c r="L197" s="831"/>
      <c r="M197" s="831">
        <v>5166</v>
      </c>
      <c r="N197" s="831">
        <v>25</v>
      </c>
      <c r="O197" s="831">
        <v>131500</v>
      </c>
      <c r="P197" s="827"/>
      <c r="Q197" s="832">
        <v>5260</v>
      </c>
    </row>
    <row r="198" spans="1:17" ht="14.45" customHeight="1" x14ac:dyDescent="0.2">
      <c r="A198" s="821" t="s">
        <v>3105</v>
      </c>
      <c r="B198" s="822" t="s">
        <v>3106</v>
      </c>
      <c r="C198" s="822" t="s">
        <v>2400</v>
      </c>
      <c r="D198" s="822" t="s">
        <v>3131</v>
      </c>
      <c r="E198" s="822" t="s">
        <v>3132</v>
      </c>
      <c r="F198" s="831">
        <v>4</v>
      </c>
      <c r="G198" s="831">
        <v>22504</v>
      </c>
      <c r="H198" s="831"/>
      <c r="I198" s="831">
        <v>5626</v>
      </c>
      <c r="J198" s="831">
        <v>2</v>
      </c>
      <c r="K198" s="831">
        <v>11260</v>
      </c>
      <c r="L198" s="831"/>
      <c r="M198" s="831">
        <v>5630</v>
      </c>
      <c r="N198" s="831">
        <v>2</v>
      </c>
      <c r="O198" s="831">
        <v>11498</v>
      </c>
      <c r="P198" s="827"/>
      <c r="Q198" s="832">
        <v>5749</v>
      </c>
    </row>
    <row r="199" spans="1:17" ht="14.45" customHeight="1" x14ac:dyDescent="0.2">
      <c r="A199" s="821" t="s">
        <v>3105</v>
      </c>
      <c r="B199" s="822" t="s">
        <v>3106</v>
      </c>
      <c r="C199" s="822" t="s">
        <v>2400</v>
      </c>
      <c r="D199" s="822" t="s">
        <v>3133</v>
      </c>
      <c r="E199" s="822" t="s">
        <v>3134</v>
      </c>
      <c r="F199" s="831">
        <v>171</v>
      </c>
      <c r="G199" s="831">
        <v>30609</v>
      </c>
      <c r="H199" s="831"/>
      <c r="I199" s="831">
        <v>179</v>
      </c>
      <c r="J199" s="831">
        <v>201</v>
      </c>
      <c r="K199" s="831">
        <v>36180</v>
      </c>
      <c r="L199" s="831"/>
      <c r="M199" s="831">
        <v>180</v>
      </c>
      <c r="N199" s="831">
        <v>249</v>
      </c>
      <c r="O199" s="831">
        <v>45567</v>
      </c>
      <c r="P199" s="827"/>
      <c r="Q199" s="832">
        <v>183</v>
      </c>
    </row>
    <row r="200" spans="1:17" ht="14.45" customHeight="1" x14ac:dyDescent="0.2">
      <c r="A200" s="821" t="s">
        <v>3105</v>
      </c>
      <c r="B200" s="822" t="s">
        <v>3106</v>
      </c>
      <c r="C200" s="822" t="s">
        <v>2400</v>
      </c>
      <c r="D200" s="822" t="s">
        <v>3135</v>
      </c>
      <c r="E200" s="822" t="s">
        <v>3136</v>
      </c>
      <c r="F200" s="831"/>
      <c r="G200" s="831"/>
      <c r="H200" s="831"/>
      <c r="I200" s="831"/>
      <c r="J200" s="831">
        <v>1</v>
      </c>
      <c r="K200" s="831">
        <v>2056</v>
      </c>
      <c r="L200" s="831"/>
      <c r="M200" s="831">
        <v>2056</v>
      </c>
      <c r="N200" s="831"/>
      <c r="O200" s="831"/>
      <c r="P200" s="827"/>
      <c r="Q200" s="832"/>
    </row>
    <row r="201" spans="1:17" ht="14.45" customHeight="1" x14ac:dyDescent="0.2">
      <c r="A201" s="821" t="s">
        <v>3105</v>
      </c>
      <c r="B201" s="822" t="s">
        <v>3106</v>
      </c>
      <c r="C201" s="822" t="s">
        <v>2400</v>
      </c>
      <c r="D201" s="822" t="s">
        <v>3137</v>
      </c>
      <c r="E201" s="822" t="s">
        <v>3138</v>
      </c>
      <c r="F201" s="831"/>
      <c r="G201" s="831"/>
      <c r="H201" s="831"/>
      <c r="I201" s="831"/>
      <c r="J201" s="831">
        <v>2</v>
      </c>
      <c r="K201" s="831">
        <v>698</v>
      </c>
      <c r="L201" s="831"/>
      <c r="M201" s="831">
        <v>349</v>
      </c>
      <c r="N201" s="831"/>
      <c r="O201" s="831"/>
      <c r="P201" s="827"/>
      <c r="Q201" s="832"/>
    </row>
    <row r="202" spans="1:17" ht="14.45" customHeight="1" x14ac:dyDescent="0.2">
      <c r="A202" s="821" t="s">
        <v>3105</v>
      </c>
      <c r="B202" s="822" t="s">
        <v>3106</v>
      </c>
      <c r="C202" s="822" t="s">
        <v>2400</v>
      </c>
      <c r="D202" s="822" t="s">
        <v>3139</v>
      </c>
      <c r="E202" s="822" t="s">
        <v>3140</v>
      </c>
      <c r="F202" s="831">
        <v>15</v>
      </c>
      <c r="G202" s="831">
        <v>41100</v>
      </c>
      <c r="H202" s="831"/>
      <c r="I202" s="831">
        <v>2740</v>
      </c>
      <c r="J202" s="831">
        <v>7</v>
      </c>
      <c r="K202" s="831">
        <v>19194</v>
      </c>
      <c r="L202" s="831"/>
      <c r="M202" s="831">
        <v>2742</v>
      </c>
      <c r="N202" s="831">
        <v>16</v>
      </c>
      <c r="O202" s="831">
        <v>44608</v>
      </c>
      <c r="P202" s="827"/>
      <c r="Q202" s="832">
        <v>2788</v>
      </c>
    </row>
    <row r="203" spans="1:17" ht="14.45" customHeight="1" x14ac:dyDescent="0.2">
      <c r="A203" s="821" t="s">
        <v>3105</v>
      </c>
      <c r="B203" s="822" t="s">
        <v>3106</v>
      </c>
      <c r="C203" s="822" t="s">
        <v>2400</v>
      </c>
      <c r="D203" s="822" t="s">
        <v>3141</v>
      </c>
      <c r="E203" s="822" t="s">
        <v>3142</v>
      </c>
      <c r="F203" s="831">
        <v>3</v>
      </c>
      <c r="G203" s="831">
        <v>15822</v>
      </c>
      <c r="H203" s="831"/>
      <c r="I203" s="831">
        <v>5274</v>
      </c>
      <c r="J203" s="831">
        <v>3</v>
      </c>
      <c r="K203" s="831">
        <v>15834</v>
      </c>
      <c r="L203" s="831"/>
      <c r="M203" s="831">
        <v>5278</v>
      </c>
      <c r="N203" s="831">
        <v>7</v>
      </c>
      <c r="O203" s="831">
        <v>37604</v>
      </c>
      <c r="P203" s="827"/>
      <c r="Q203" s="832">
        <v>5372</v>
      </c>
    </row>
    <row r="204" spans="1:17" ht="14.45" customHeight="1" x14ac:dyDescent="0.2">
      <c r="A204" s="821" t="s">
        <v>3105</v>
      </c>
      <c r="B204" s="822" t="s">
        <v>3106</v>
      </c>
      <c r="C204" s="822" t="s">
        <v>2400</v>
      </c>
      <c r="D204" s="822" t="s">
        <v>3143</v>
      </c>
      <c r="E204" s="822" t="s">
        <v>3144</v>
      </c>
      <c r="F204" s="831">
        <v>1</v>
      </c>
      <c r="G204" s="831">
        <v>678</v>
      </c>
      <c r="H204" s="831"/>
      <c r="I204" s="831">
        <v>678</v>
      </c>
      <c r="J204" s="831">
        <v>1</v>
      </c>
      <c r="K204" s="831">
        <v>680</v>
      </c>
      <c r="L204" s="831"/>
      <c r="M204" s="831">
        <v>680</v>
      </c>
      <c r="N204" s="831"/>
      <c r="O204" s="831"/>
      <c r="P204" s="827"/>
      <c r="Q204" s="832"/>
    </row>
    <row r="205" spans="1:17" ht="14.45" customHeight="1" x14ac:dyDescent="0.2">
      <c r="A205" s="821" t="s">
        <v>3105</v>
      </c>
      <c r="B205" s="822" t="s">
        <v>3106</v>
      </c>
      <c r="C205" s="822" t="s">
        <v>2400</v>
      </c>
      <c r="D205" s="822" t="s">
        <v>3145</v>
      </c>
      <c r="E205" s="822" t="s">
        <v>3146</v>
      </c>
      <c r="F205" s="831">
        <v>2</v>
      </c>
      <c r="G205" s="831">
        <v>1142</v>
      </c>
      <c r="H205" s="831"/>
      <c r="I205" s="831">
        <v>571</v>
      </c>
      <c r="J205" s="831">
        <v>2</v>
      </c>
      <c r="K205" s="831">
        <v>1146</v>
      </c>
      <c r="L205" s="831"/>
      <c r="M205" s="831">
        <v>573</v>
      </c>
      <c r="N205" s="831">
        <v>3</v>
      </c>
      <c r="O205" s="831">
        <v>1758</v>
      </c>
      <c r="P205" s="827"/>
      <c r="Q205" s="832">
        <v>586</v>
      </c>
    </row>
    <row r="206" spans="1:17" ht="14.45" customHeight="1" x14ac:dyDescent="0.2">
      <c r="A206" s="821" t="s">
        <v>3105</v>
      </c>
      <c r="B206" s="822" t="s">
        <v>3106</v>
      </c>
      <c r="C206" s="822" t="s">
        <v>2400</v>
      </c>
      <c r="D206" s="822" t="s">
        <v>3147</v>
      </c>
      <c r="E206" s="822" t="s">
        <v>3148</v>
      </c>
      <c r="F206" s="831">
        <v>1</v>
      </c>
      <c r="G206" s="831">
        <v>156</v>
      </c>
      <c r="H206" s="831"/>
      <c r="I206" s="831">
        <v>156</v>
      </c>
      <c r="J206" s="831"/>
      <c r="K206" s="831"/>
      <c r="L206" s="831"/>
      <c r="M206" s="831"/>
      <c r="N206" s="831"/>
      <c r="O206" s="831"/>
      <c r="P206" s="827"/>
      <c r="Q206" s="832"/>
    </row>
    <row r="207" spans="1:17" ht="14.45" customHeight="1" x14ac:dyDescent="0.2">
      <c r="A207" s="821" t="s">
        <v>3105</v>
      </c>
      <c r="B207" s="822" t="s">
        <v>3106</v>
      </c>
      <c r="C207" s="822" t="s">
        <v>2400</v>
      </c>
      <c r="D207" s="822" t="s">
        <v>3149</v>
      </c>
      <c r="E207" s="822" t="s">
        <v>3150</v>
      </c>
      <c r="F207" s="831"/>
      <c r="G207" s="831"/>
      <c r="H207" s="831"/>
      <c r="I207" s="831"/>
      <c r="J207" s="831">
        <v>4</v>
      </c>
      <c r="K207" s="831">
        <v>832</v>
      </c>
      <c r="L207" s="831"/>
      <c r="M207" s="831">
        <v>208</v>
      </c>
      <c r="N207" s="831">
        <v>4</v>
      </c>
      <c r="O207" s="831">
        <v>856</v>
      </c>
      <c r="P207" s="827"/>
      <c r="Q207" s="832">
        <v>214</v>
      </c>
    </row>
    <row r="208" spans="1:17" ht="14.45" customHeight="1" x14ac:dyDescent="0.2">
      <c r="A208" s="821" t="s">
        <v>3105</v>
      </c>
      <c r="B208" s="822" t="s">
        <v>3106</v>
      </c>
      <c r="C208" s="822" t="s">
        <v>2400</v>
      </c>
      <c r="D208" s="822" t="s">
        <v>3151</v>
      </c>
      <c r="E208" s="822" t="s">
        <v>3152</v>
      </c>
      <c r="F208" s="831">
        <v>5</v>
      </c>
      <c r="G208" s="831">
        <v>2140</v>
      </c>
      <c r="H208" s="831"/>
      <c r="I208" s="831">
        <v>428</v>
      </c>
      <c r="J208" s="831">
        <v>2</v>
      </c>
      <c r="K208" s="831">
        <v>860</v>
      </c>
      <c r="L208" s="831"/>
      <c r="M208" s="831">
        <v>430</v>
      </c>
      <c r="N208" s="831">
        <v>4</v>
      </c>
      <c r="O208" s="831">
        <v>1764</v>
      </c>
      <c r="P208" s="827"/>
      <c r="Q208" s="832">
        <v>441</v>
      </c>
    </row>
    <row r="209" spans="1:17" ht="14.45" customHeight="1" x14ac:dyDescent="0.2">
      <c r="A209" s="821" t="s">
        <v>3105</v>
      </c>
      <c r="B209" s="822" t="s">
        <v>3106</v>
      </c>
      <c r="C209" s="822" t="s">
        <v>2400</v>
      </c>
      <c r="D209" s="822" t="s">
        <v>3153</v>
      </c>
      <c r="E209" s="822" t="s">
        <v>3154</v>
      </c>
      <c r="F209" s="831"/>
      <c r="G209" s="831"/>
      <c r="H209" s="831"/>
      <c r="I209" s="831"/>
      <c r="J209" s="831"/>
      <c r="K209" s="831"/>
      <c r="L209" s="831"/>
      <c r="M209" s="831"/>
      <c r="N209" s="831">
        <v>1</v>
      </c>
      <c r="O209" s="831">
        <v>451</v>
      </c>
      <c r="P209" s="827"/>
      <c r="Q209" s="832">
        <v>451</v>
      </c>
    </row>
    <row r="210" spans="1:17" ht="14.45" customHeight="1" x14ac:dyDescent="0.2">
      <c r="A210" s="821" t="s">
        <v>3105</v>
      </c>
      <c r="B210" s="822" t="s">
        <v>3106</v>
      </c>
      <c r="C210" s="822" t="s">
        <v>2400</v>
      </c>
      <c r="D210" s="822" t="s">
        <v>3155</v>
      </c>
      <c r="E210" s="822" t="s">
        <v>3156</v>
      </c>
      <c r="F210" s="831">
        <v>4</v>
      </c>
      <c r="G210" s="831">
        <v>3752</v>
      </c>
      <c r="H210" s="831"/>
      <c r="I210" s="831">
        <v>938</v>
      </c>
      <c r="J210" s="831">
        <v>1</v>
      </c>
      <c r="K210" s="831">
        <v>941</v>
      </c>
      <c r="L210" s="831"/>
      <c r="M210" s="831">
        <v>941</v>
      </c>
      <c r="N210" s="831">
        <v>2</v>
      </c>
      <c r="O210" s="831">
        <v>1924</v>
      </c>
      <c r="P210" s="827"/>
      <c r="Q210" s="832">
        <v>962</v>
      </c>
    </row>
    <row r="211" spans="1:17" ht="14.45" customHeight="1" x14ac:dyDescent="0.2">
      <c r="A211" s="821" t="s">
        <v>3105</v>
      </c>
      <c r="B211" s="822" t="s">
        <v>3106</v>
      </c>
      <c r="C211" s="822" t="s">
        <v>2400</v>
      </c>
      <c r="D211" s="822" t="s">
        <v>3157</v>
      </c>
      <c r="E211" s="822" t="s">
        <v>3158</v>
      </c>
      <c r="F211" s="831"/>
      <c r="G211" s="831"/>
      <c r="H211" s="831"/>
      <c r="I211" s="831"/>
      <c r="J211" s="831"/>
      <c r="K211" s="831"/>
      <c r="L211" s="831"/>
      <c r="M211" s="831"/>
      <c r="N211" s="831">
        <v>1</v>
      </c>
      <c r="O211" s="831">
        <v>384</v>
      </c>
      <c r="P211" s="827"/>
      <c r="Q211" s="832">
        <v>384</v>
      </c>
    </row>
    <row r="212" spans="1:17" ht="14.45" customHeight="1" x14ac:dyDescent="0.2">
      <c r="A212" s="821" t="s">
        <v>3159</v>
      </c>
      <c r="B212" s="822" t="s">
        <v>3160</v>
      </c>
      <c r="C212" s="822" t="s">
        <v>2400</v>
      </c>
      <c r="D212" s="822" t="s">
        <v>3161</v>
      </c>
      <c r="E212" s="822" t="s">
        <v>3162</v>
      </c>
      <c r="F212" s="831">
        <v>14</v>
      </c>
      <c r="G212" s="831">
        <v>2982</v>
      </c>
      <c r="H212" s="831"/>
      <c r="I212" s="831">
        <v>213</v>
      </c>
      <c r="J212" s="831">
        <v>12</v>
      </c>
      <c r="K212" s="831">
        <v>2580</v>
      </c>
      <c r="L212" s="831"/>
      <c r="M212" s="831">
        <v>215</v>
      </c>
      <c r="N212" s="831">
        <v>8</v>
      </c>
      <c r="O212" s="831">
        <v>1776</v>
      </c>
      <c r="P212" s="827"/>
      <c r="Q212" s="832">
        <v>222</v>
      </c>
    </row>
    <row r="213" spans="1:17" ht="14.45" customHeight="1" x14ac:dyDescent="0.2">
      <c r="A213" s="821" t="s">
        <v>3159</v>
      </c>
      <c r="B213" s="822" t="s">
        <v>3160</v>
      </c>
      <c r="C213" s="822" t="s">
        <v>2400</v>
      </c>
      <c r="D213" s="822" t="s">
        <v>3163</v>
      </c>
      <c r="E213" s="822" t="s">
        <v>3164</v>
      </c>
      <c r="F213" s="831">
        <v>113</v>
      </c>
      <c r="G213" s="831">
        <v>34239</v>
      </c>
      <c r="H213" s="831"/>
      <c r="I213" s="831">
        <v>303</v>
      </c>
      <c r="J213" s="831">
        <v>207</v>
      </c>
      <c r="K213" s="831">
        <v>63135</v>
      </c>
      <c r="L213" s="831"/>
      <c r="M213" s="831">
        <v>305</v>
      </c>
      <c r="N213" s="831">
        <v>176</v>
      </c>
      <c r="O213" s="831">
        <v>55264</v>
      </c>
      <c r="P213" s="827"/>
      <c r="Q213" s="832">
        <v>314</v>
      </c>
    </row>
    <row r="214" spans="1:17" ht="14.45" customHeight="1" x14ac:dyDescent="0.2">
      <c r="A214" s="821" t="s">
        <v>3159</v>
      </c>
      <c r="B214" s="822" t="s">
        <v>3160</v>
      </c>
      <c r="C214" s="822" t="s">
        <v>2400</v>
      </c>
      <c r="D214" s="822" t="s">
        <v>3165</v>
      </c>
      <c r="E214" s="822" t="s">
        <v>3166</v>
      </c>
      <c r="F214" s="831">
        <v>18</v>
      </c>
      <c r="G214" s="831">
        <v>1800</v>
      </c>
      <c r="H214" s="831"/>
      <c r="I214" s="831">
        <v>100</v>
      </c>
      <c r="J214" s="831">
        <v>24</v>
      </c>
      <c r="K214" s="831">
        <v>2424</v>
      </c>
      <c r="L214" s="831"/>
      <c r="M214" s="831">
        <v>101</v>
      </c>
      <c r="N214" s="831">
        <v>18</v>
      </c>
      <c r="O214" s="831">
        <v>1908</v>
      </c>
      <c r="P214" s="827"/>
      <c r="Q214" s="832">
        <v>106</v>
      </c>
    </row>
    <row r="215" spans="1:17" ht="14.45" customHeight="1" x14ac:dyDescent="0.2">
      <c r="A215" s="821" t="s">
        <v>3159</v>
      </c>
      <c r="B215" s="822" t="s">
        <v>3160</v>
      </c>
      <c r="C215" s="822" t="s">
        <v>2400</v>
      </c>
      <c r="D215" s="822" t="s">
        <v>3167</v>
      </c>
      <c r="E215" s="822" t="s">
        <v>3168</v>
      </c>
      <c r="F215" s="831">
        <v>5</v>
      </c>
      <c r="G215" s="831">
        <v>1175</v>
      </c>
      <c r="H215" s="831"/>
      <c r="I215" s="831">
        <v>235</v>
      </c>
      <c r="J215" s="831">
        <v>6</v>
      </c>
      <c r="K215" s="831">
        <v>1422</v>
      </c>
      <c r="L215" s="831"/>
      <c r="M215" s="831">
        <v>237</v>
      </c>
      <c r="N215" s="831">
        <v>6</v>
      </c>
      <c r="O215" s="831">
        <v>1482</v>
      </c>
      <c r="P215" s="827"/>
      <c r="Q215" s="832">
        <v>247</v>
      </c>
    </row>
    <row r="216" spans="1:17" ht="14.45" customHeight="1" x14ac:dyDescent="0.2">
      <c r="A216" s="821" t="s">
        <v>3159</v>
      </c>
      <c r="B216" s="822" t="s">
        <v>3160</v>
      </c>
      <c r="C216" s="822" t="s">
        <v>2400</v>
      </c>
      <c r="D216" s="822" t="s">
        <v>3169</v>
      </c>
      <c r="E216" s="822" t="s">
        <v>3170</v>
      </c>
      <c r="F216" s="831">
        <v>38</v>
      </c>
      <c r="G216" s="831">
        <v>5244</v>
      </c>
      <c r="H216" s="831"/>
      <c r="I216" s="831">
        <v>138</v>
      </c>
      <c r="J216" s="831">
        <v>30</v>
      </c>
      <c r="K216" s="831">
        <v>4170</v>
      </c>
      <c r="L216" s="831"/>
      <c r="M216" s="831">
        <v>139</v>
      </c>
      <c r="N216" s="831">
        <v>35</v>
      </c>
      <c r="O216" s="831">
        <v>4970</v>
      </c>
      <c r="P216" s="827"/>
      <c r="Q216" s="832">
        <v>142</v>
      </c>
    </row>
    <row r="217" spans="1:17" ht="14.45" customHeight="1" x14ac:dyDescent="0.2">
      <c r="A217" s="821" t="s">
        <v>3159</v>
      </c>
      <c r="B217" s="822" t="s">
        <v>3160</v>
      </c>
      <c r="C217" s="822" t="s">
        <v>2400</v>
      </c>
      <c r="D217" s="822" t="s">
        <v>3171</v>
      </c>
      <c r="E217" s="822" t="s">
        <v>3170</v>
      </c>
      <c r="F217" s="831">
        <v>1</v>
      </c>
      <c r="G217" s="831">
        <v>185</v>
      </c>
      <c r="H217" s="831"/>
      <c r="I217" s="831">
        <v>185</v>
      </c>
      <c r="J217" s="831">
        <v>11</v>
      </c>
      <c r="K217" s="831">
        <v>2057</v>
      </c>
      <c r="L217" s="831"/>
      <c r="M217" s="831">
        <v>187</v>
      </c>
      <c r="N217" s="831">
        <v>11</v>
      </c>
      <c r="O217" s="831">
        <v>2134</v>
      </c>
      <c r="P217" s="827"/>
      <c r="Q217" s="832">
        <v>194</v>
      </c>
    </row>
    <row r="218" spans="1:17" ht="14.45" customHeight="1" x14ac:dyDescent="0.2">
      <c r="A218" s="821" t="s">
        <v>3159</v>
      </c>
      <c r="B218" s="822" t="s">
        <v>3160</v>
      </c>
      <c r="C218" s="822" t="s">
        <v>2400</v>
      </c>
      <c r="D218" s="822" t="s">
        <v>3172</v>
      </c>
      <c r="E218" s="822" t="s">
        <v>3173</v>
      </c>
      <c r="F218" s="831">
        <v>4</v>
      </c>
      <c r="G218" s="831">
        <v>1208</v>
      </c>
      <c r="H218" s="831"/>
      <c r="I218" s="831">
        <v>302</v>
      </c>
      <c r="J218" s="831">
        <v>13</v>
      </c>
      <c r="K218" s="831">
        <v>3965</v>
      </c>
      <c r="L218" s="831"/>
      <c r="M218" s="831">
        <v>305</v>
      </c>
      <c r="N218" s="831">
        <v>12</v>
      </c>
      <c r="O218" s="831">
        <v>3852</v>
      </c>
      <c r="P218" s="827"/>
      <c r="Q218" s="832">
        <v>321</v>
      </c>
    </row>
    <row r="219" spans="1:17" ht="14.45" customHeight="1" x14ac:dyDescent="0.2">
      <c r="A219" s="821" t="s">
        <v>3159</v>
      </c>
      <c r="B219" s="822" t="s">
        <v>3160</v>
      </c>
      <c r="C219" s="822" t="s">
        <v>2400</v>
      </c>
      <c r="D219" s="822" t="s">
        <v>3174</v>
      </c>
      <c r="E219" s="822" t="s">
        <v>3175</v>
      </c>
      <c r="F219" s="831">
        <v>28</v>
      </c>
      <c r="G219" s="831">
        <v>4900</v>
      </c>
      <c r="H219" s="831"/>
      <c r="I219" s="831">
        <v>175</v>
      </c>
      <c r="J219" s="831">
        <v>62</v>
      </c>
      <c r="K219" s="831">
        <v>10912</v>
      </c>
      <c r="L219" s="831"/>
      <c r="M219" s="831">
        <v>176</v>
      </c>
      <c r="N219" s="831">
        <v>59</v>
      </c>
      <c r="O219" s="831">
        <v>11210</v>
      </c>
      <c r="P219" s="827"/>
      <c r="Q219" s="832">
        <v>190</v>
      </c>
    </row>
    <row r="220" spans="1:17" ht="14.45" customHeight="1" x14ac:dyDescent="0.2">
      <c r="A220" s="821" t="s">
        <v>3159</v>
      </c>
      <c r="B220" s="822" t="s">
        <v>3160</v>
      </c>
      <c r="C220" s="822" t="s">
        <v>2400</v>
      </c>
      <c r="D220" s="822" t="s">
        <v>3176</v>
      </c>
      <c r="E220" s="822" t="s">
        <v>3177</v>
      </c>
      <c r="F220" s="831">
        <v>31</v>
      </c>
      <c r="G220" s="831">
        <v>10788</v>
      </c>
      <c r="H220" s="831"/>
      <c r="I220" s="831">
        <v>348</v>
      </c>
      <c r="J220" s="831"/>
      <c r="K220" s="831"/>
      <c r="L220" s="831"/>
      <c r="M220" s="831"/>
      <c r="N220" s="831">
        <v>1</v>
      </c>
      <c r="O220" s="831">
        <v>349</v>
      </c>
      <c r="P220" s="827"/>
      <c r="Q220" s="832">
        <v>349</v>
      </c>
    </row>
    <row r="221" spans="1:17" ht="14.45" customHeight="1" x14ac:dyDescent="0.2">
      <c r="A221" s="821" t="s">
        <v>3159</v>
      </c>
      <c r="B221" s="822" t="s">
        <v>3160</v>
      </c>
      <c r="C221" s="822" t="s">
        <v>2400</v>
      </c>
      <c r="D221" s="822" t="s">
        <v>3178</v>
      </c>
      <c r="E221" s="822" t="s">
        <v>3179</v>
      </c>
      <c r="F221" s="831"/>
      <c r="G221" s="831"/>
      <c r="H221" s="831"/>
      <c r="I221" s="831"/>
      <c r="J221" s="831">
        <v>1</v>
      </c>
      <c r="K221" s="831">
        <v>279</v>
      </c>
      <c r="L221" s="831"/>
      <c r="M221" s="831">
        <v>279</v>
      </c>
      <c r="N221" s="831">
        <v>1</v>
      </c>
      <c r="O221" s="831">
        <v>289</v>
      </c>
      <c r="P221" s="827"/>
      <c r="Q221" s="832">
        <v>289</v>
      </c>
    </row>
    <row r="222" spans="1:17" ht="14.45" customHeight="1" x14ac:dyDescent="0.2">
      <c r="A222" s="821" t="s">
        <v>3159</v>
      </c>
      <c r="B222" s="822" t="s">
        <v>3160</v>
      </c>
      <c r="C222" s="822" t="s">
        <v>2400</v>
      </c>
      <c r="D222" s="822" t="s">
        <v>3180</v>
      </c>
      <c r="E222" s="822" t="s">
        <v>3181</v>
      </c>
      <c r="F222" s="831"/>
      <c r="G222" s="831"/>
      <c r="H222" s="831"/>
      <c r="I222" s="831"/>
      <c r="J222" s="831">
        <v>2</v>
      </c>
      <c r="K222" s="831">
        <v>284</v>
      </c>
      <c r="L222" s="831"/>
      <c r="M222" s="831">
        <v>142</v>
      </c>
      <c r="N222" s="831"/>
      <c r="O222" s="831"/>
      <c r="P222" s="827"/>
      <c r="Q222" s="832"/>
    </row>
    <row r="223" spans="1:17" ht="14.45" customHeight="1" x14ac:dyDescent="0.2">
      <c r="A223" s="821" t="s">
        <v>3159</v>
      </c>
      <c r="B223" s="822" t="s">
        <v>3160</v>
      </c>
      <c r="C223" s="822" t="s">
        <v>2400</v>
      </c>
      <c r="D223" s="822" t="s">
        <v>3182</v>
      </c>
      <c r="E223" s="822" t="s">
        <v>3181</v>
      </c>
      <c r="F223" s="831">
        <v>38</v>
      </c>
      <c r="G223" s="831">
        <v>3002</v>
      </c>
      <c r="H223" s="831"/>
      <c r="I223" s="831">
        <v>79</v>
      </c>
      <c r="J223" s="831">
        <v>30</v>
      </c>
      <c r="K223" s="831">
        <v>2370</v>
      </c>
      <c r="L223" s="831"/>
      <c r="M223" s="831">
        <v>79</v>
      </c>
      <c r="N223" s="831">
        <v>36</v>
      </c>
      <c r="O223" s="831">
        <v>2916</v>
      </c>
      <c r="P223" s="827"/>
      <c r="Q223" s="832">
        <v>81</v>
      </c>
    </row>
    <row r="224" spans="1:17" ht="14.45" customHeight="1" x14ac:dyDescent="0.2">
      <c r="A224" s="821" t="s">
        <v>3159</v>
      </c>
      <c r="B224" s="822" t="s">
        <v>3160</v>
      </c>
      <c r="C224" s="822" t="s">
        <v>2400</v>
      </c>
      <c r="D224" s="822" t="s">
        <v>3183</v>
      </c>
      <c r="E224" s="822" t="s">
        <v>3184</v>
      </c>
      <c r="F224" s="831"/>
      <c r="G224" s="831"/>
      <c r="H224" s="831"/>
      <c r="I224" s="831"/>
      <c r="J224" s="831">
        <v>2</v>
      </c>
      <c r="K224" s="831">
        <v>636</v>
      </c>
      <c r="L224" s="831"/>
      <c r="M224" s="831">
        <v>318</v>
      </c>
      <c r="N224" s="831"/>
      <c r="O224" s="831"/>
      <c r="P224" s="827"/>
      <c r="Q224" s="832"/>
    </row>
    <row r="225" spans="1:17" ht="14.45" customHeight="1" x14ac:dyDescent="0.2">
      <c r="A225" s="821" t="s">
        <v>3159</v>
      </c>
      <c r="B225" s="822" t="s">
        <v>3160</v>
      </c>
      <c r="C225" s="822" t="s">
        <v>2400</v>
      </c>
      <c r="D225" s="822" t="s">
        <v>3185</v>
      </c>
      <c r="E225" s="822" t="s">
        <v>3186</v>
      </c>
      <c r="F225" s="831">
        <v>1766</v>
      </c>
      <c r="G225" s="831">
        <v>581014</v>
      </c>
      <c r="H225" s="831"/>
      <c r="I225" s="831">
        <v>329</v>
      </c>
      <c r="J225" s="831">
        <v>2150</v>
      </c>
      <c r="K225" s="831">
        <v>707350</v>
      </c>
      <c r="L225" s="831"/>
      <c r="M225" s="831">
        <v>329</v>
      </c>
      <c r="N225" s="831">
        <v>1730</v>
      </c>
      <c r="O225" s="831">
        <v>570900</v>
      </c>
      <c r="P225" s="827"/>
      <c r="Q225" s="832">
        <v>330</v>
      </c>
    </row>
    <row r="226" spans="1:17" ht="14.45" customHeight="1" x14ac:dyDescent="0.2">
      <c r="A226" s="821" t="s">
        <v>3159</v>
      </c>
      <c r="B226" s="822" t="s">
        <v>3160</v>
      </c>
      <c r="C226" s="822" t="s">
        <v>2400</v>
      </c>
      <c r="D226" s="822" t="s">
        <v>3187</v>
      </c>
      <c r="E226" s="822" t="s">
        <v>3188</v>
      </c>
      <c r="F226" s="831">
        <v>15</v>
      </c>
      <c r="G226" s="831">
        <v>2475</v>
      </c>
      <c r="H226" s="831"/>
      <c r="I226" s="831">
        <v>165</v>
      </c>
      <c r="J226" s="831">
        <v>10</v>
      </c>
      <c r="K226" s="831">
        <v>1660</v>
      </c>
      <c r="L226" s="831"/>
      <c r="M226" s="831">
        <v>166</v>
      </c>
      <c r="N226" s="831">
        <v>14</v>
      </c>
      <c r="O226" s="831">
        <v>2380</v>
      </c>
      <c r="P226" s="827"/>
      <c r="Q226" s="832">
        <v>170</v>
      </c>
    </row>
    <row r="227" spans="1:17" ht="14.45" customHeight="1" x14ac:dyDescent="0.2">
      <c r="A227" s="821" t="s">
        <v>3159</v>
      </c>
      <c r="B227" s="822" t="s">
        <v>3160</v>
      </c>
      <c r="C227" s="822" t="s">
        <v>2400</v>
      </c>
      <c r="D227" s="822" t="s">
        <v>3189</v>
      </c>
      <c r="E227" s="822" t="s">
        <v>3162</v>
      </c>
      <c r="F227" s="831">
        <v>65</v>
      </c>
      <c r="G227" s="831">
        <v>4810</v>
      </c>
      <c r="H227" s="831"/>
      <c r="I227" s="831">
        <v>74</v>
      </c>
      <c r="J227" s="831">
        <v>64</v>
      </c>
      <c r="K227" s="831">
        <v>4736</v>
      </c>
      <c r="L227" s="831"/>
      <c r="M227" s="831">
        <v>74</v>
      </c>
      <c r="N227" s="831">
        <v>59</v>
      </c>
      <c r="O227" s="831">
        <v>4425</v>
      </c>
      <c r="P227" s="827"/>
      <c r="Q227" s="832">
        <v>75</v>
      </c>
    </row>
    <row r="228" spans="1:17" ht="14.45" customHeight="1" x14ac:dyDescent="0.2">
      <c r="A228" s="821" t="s">
        <v>3159</v>
      </c>
      <c r="B228" s="822" t="s">
        <v>3160</v>
      </c>
      <c r="C228" s="822" t="s">
        <v>2400</v>
      </c>
      <c r="D228" s="822" t="s">
        <v>3190</v>
      </c>
      <c r="E228" s="822" t="s">
        <v>3191</v>
      </c>
      <c r="F228" s="831">
        <v>12</v>
      </c>
      <c r="G228" s="831">
        <v>14592</v>
      </c>
      <c r="H228" s="831"/>
      <c r="I228" s="831">
        <v>1216</v>
      </c>
      <c r="J228" s="831">
        <v>25</v>
      </c>
      <c r="K228" s="831">
        <v>30500</v>
      </c>
      <c r="L228" s="831"/>
      <c r="M228" s="831">
        <v>1220</v>
      </c>
      <c r="N228" s="831">
        <v>20</v>
      </c>
      <c r="O228" s="831">
        <v>24800</v>
      </c>
      <c r="P228" s="827"/>
      <c r="Q228" s="832">
        <v>1240</v>
      </c>
    </row>
    <row r="229" spans="1:17" ht="14.45" customHeight="1" x14ac:dyDescent="0.2">
      <c r="A229" s="821" t="s">
        <v>3159</v>
      </c>
      <c r="B229" s="822" t="s">
        <v>3160</v>
      </c>
      <c r="C229" s="822" t="s">
        <v>2400</v>
      </c>
      <c r="D229" s="822" t="s">
        <v>3192</v>
      </c>
      <c r="E229" s="822" t="s">
        <v>3193</v>
      </c>
      <c r="F229" s="831">
        <v>349</v>
      </c>
      <c r="G229" s="831">
        <v>40484</v>
      </c>
      <c r="H229" s="831"/>
      <c r="I229" s="831">
        <v>116</v>
      </c>
      <c r="J229" s="831">
        <v>352</v>
      </c>
      <c r="K229" s="831">
        <v>41184</v>
      </c>
      <c r="L229" s="831"/>
      <c r="M229" s="831">
        <v>117</v>
      </c>
      <c r="N229" s="831">
        <v>359</v>
      </c>
      <c r="O229" s="831">
        <v>43798</v>
      </c>
      <c r="P229" s="827"/>
      <c r="Q229" s="832">
        <v>122</v>
      </c>
    </row>
    <row r="230" spans="1:17" ht="14.45" customHeight="1" x14ac:dyDescent="0.2">
      <c r="A230" s="821" t="s">
        <v>3159</v>
      </c>
      <c r="B230" s="822" t="s">
        <v>3160</v>
      </c>
      <c r="C230" s="822" t="s">
        <v>2400</v>
      </c>
      <c r="D230" s="822" t="s">
        <v>3194</v>
      </c>
      <c r="E230" s="822" t="s">
        <v>3195</v>
      </c>
      <c r="F230" s="831"/>
      <c r="G230" s="831"/>
      <c r="H230" s="831"/>
      <c r="I230" s="831"/>
      <c r="J230" s="831">
        <v>6</v>
      </c>
      <c r="K230" s="831">
        <v>2112</v>
      </c>
      <c r="L230" s="831"/>
      <c r="M230" s="831">
        <v>352</v>
      </c>
      <c r="N230" s="831">
        <v>2</v>
      </c>
      <c r="O230" s="831">
        <v>760</v>
      </c>
      <c r="P230" s="827"/>
      <c r="Q230" s="832">
        <v>380</v>
      </c>
    </row>
    <row r="231" spans="1:17" ht="14.45" customHeight="1" x14ac:dyDescent="0.2">
      <c r="A231" s="821" t="s">
        <v>3159</v>
      </c>
      <c r="B231" s="822" t="s">
        <v>3160</v>
      </c>
      <c r="C231" s="822" t="s">
        <v>2400</v>
      </c>
      <c r="D231" s="822" t="s">
        <v>3196</v>
      </c>
      <c r="E231" s="822" t="s">
        <v>3197</v>
      </c>
      <c r="F231" s="831">
        <v>882</v>
      </c>
      <c r="G231" s="831">
        <v>134064</v>
      </c>
      <c r="H231" s="831"/>
      <c r="I231" s="831">
        <v>152</v>
      </c>
      <c r="J231" s="831">
        <v>866</v>
      </c>
      <c r="K231" s="831">
        <v>132498</v>
      </c>
      <c r="L231" s="831"/>
      <c r="M231" s="831">
        <v>153</v>
      </c>
      <c r="N231" s="831">
        <v>892</v>
      </c>
      <c r="O231" s="831">
        <v>140936</v>
      </c>
      <c r="P231" s="827"/>
      <c r="Q231" s="832">
        <v>158</v>
      </c>
    </row>
    <row r="232" spans="1:17" ht="14.45" customHeight="1" x14ac:dyDescent="0.2">
      <c r="A232" s="821" t="s">
        <v>3159</v>
      </c>
      <c r="B232" s="822" t="s">
        <v>3160</v>
      </c>
      <c r="C232" s="822" t="s">
        <v>2400</v>
      </c>
      <c r="D232" s="822" t="s">
        <v>3198</v>
      </c>
      <c r="E232" s="822" t="s">
        <v>3199</v>
      </c>
      <c r="F232" s="831">
        <v>4</v>
      </c>
      <c r="G232" s="831">
        <v>1216</v>
      </c>
      <c r="H232" s="831"/>
      <c r="I232" s="831">
        <v>304</v>
      </c>
      <c r="J232" s="831">
        <v>7</v>
      </c>
      <c r="K232" s="831">
        <v>2142</v>
      </c>
      <c r="L232" s="831"/>
      <c r="M232" s="831">
        <v>306</v>
      </c>
      <c r="N232" s="831">
        <v>6</v>
      </c>
      <c r="O232" s="831">
        <v>1896</v>
      </c>
      <c r="P232" s="827"/>
      <c r="Q232" s="832">
        <v>316</v>
      </c>
    </row>
    <row r="233" spans="1:17" ht="14.45" customHeight="1" x14ac:dyDescent="0.2">
      <c r="A233" s="821" t="s">
        <v>3159</v>
      </c>
      <c r="B233" s="822" t="s">
        <v>3160</v>
      </c>
      <c r="C233" s="822" t="s">
        <v>2400</v>
      </c>
      <c r="D233" s="822" t="s">
        <v>3200</v>
      </c>
      <c r="E233" s="822" t="s">
        <v>3201</v>
      </c>
      <c r="F233" s="831"/>
      <c r="G233" s="831"/>
      <c r="H233" s="831"/>
      <c r="I233" s="831"/>
      <c r="J233" s="831"/>
      <c r="K233" s="831"/>
      <c r="L233" s="831"/>
      <c r="M233" s="831"/>
      <c r="N233" s="831">
        <v>1</v>
      </c>
      <c r="O233" s="831">
        <v>30</v>
      </c>
      <c r="P233" s="827"/>
      <c r="Q233" s="832">
        <v>30</v>
      </c>
    </row>
    <row r="234" spans="1:17" ht="14.45" customHeight="1" x14ac:dyDescent="0.2">
      <c r="A234" s="821" t="s">
        <v>3202</v>
      </c>
      <c r="B234" s="822" t="s">
        <v>3203</v>
      </c>
      <c r="C234" s="822" t="s">
        <v>2400</v>
      </c>
      <c r="D234" s="822" t="s">
        <v>3204</v>
      </c>
      <c r="E234" s="822" t="s">
        <v>3205</v>
      </c>
      <c r="F234" s="831"/>
      <c r="G234" s="831"/>
      <c r="H234" s="831"/>
      <c r="I234" s="831"/>
      <c r="J234" s="831">
        <v>9</v>
      </c>
      <c r="K234" s="831">
        <v>531</v>
      </c>
      <c r="L234" s="831"/>
      <c r="M234" s="831">
        <v>59</v>
      </c>
      <c r="N234" s="831">
        <v>5</v>
      </c>
      <c r="O234" s="831">
        <v>315</v>
      </c>
      <c r="P234" s="827"/>
      <c r="Q234" s="832">
        <v>63</v>
      </c>
    </row>
    <row r="235" spans="1:17" ht="14.45" customHeight="1" x14ac:dyDescent="0.2">
      <c r="A235" s="821" t="s">
        <v>3202</v>
      </c>
      <c r="B235" s="822" t="s">
        <v>3203</v>
      </c>
      <c r="C235" s="822" t="s">
        <v>2400</v>
      </c>
      <c r="D235" s="822" t="s">
        <v>3206</v>
      </c>
      <c r="E235" s="822" t="s">
        <v>3207</v>
      </c>
      <c r="F235" s="831">
        <v>1</v>
      </c>
      <c r="G235" s="831">
        <v>132</v>
      </c>
      <c r="H235" s="831"/>
      <c r="I235" s="831">
        <v>132</v>
      </c>
      <c r="J235" s="831">
        <v>3</v>
      </c>
      <c r="K235" s="831">
        <v>399</v>
      </c>
      <c r="L235" s="831"/>
      <c r="M235" s="831">
        <v>133</v>
      </c>
      <c r="N235" s="831">
        <v>5</v>
      </c>
      <c r="O235" s="831">
        <v>715</v>
      </c>
      <c r="P235" s="827"/>
      <c r="Q235" s="832">
        <v>143</v>
      </c>
    </row>
    <row r="236" spans="1:17" ht="14.45" customHeight="1" x14ac:dyDescent="0.2">
      <c r="A236" s="821" t="s">
        <v>3202</v>
      </c>
      <c r="B236" s="822" t="s">
        <v>3203</v>
      </c>
      <c r="C236" s="822" t="s">
        <v>2400</v>
      </c>
      <c r="D236" s="822" t="s">
        <v>3208</v>
      </c>
      <c r="E236" s="822" t="s">
        <v>3209</v>
      </c>
      <c r="F236" s="831"/>
      <c r="G236" s="831"/>
      <c r="H236" s="831"/>
      <c r="I236" s="831"/>
      <c r="J236" s="831"/>
      <c r="K236" s="831"/>
      <c r="L236" s="831"/>
      <c r="M236" s="831"/>
      <c r="N236" s="831">
        <v>1</v>
      </c>
      <c r="O236" s="831">
        <v>207</v>
      </c>
      <c r="P236" s="827"/>
      <c r="Q236" s="832">
        <v>207</v>
      </c>
    </row>
    <row r="237" spans="1:17" ht="14.45" customHeight="1" x14ac:dyDescent="0.2">
      <c r="A237" s="821" t="s">
        <v>3202</v>
      </c>
      <c r="B237" s="822" t="s">
        <v>3203</v>
      </c>
      <c r="C237" s="822" t="s">
        <v>2400</v>
      </c>
      <c r="D237" s="822" t="s">
        <v>3210</v>
      </c>
      <c r="E237" s="822" t="s">
        <v>3211</v>
      </c>
      <c r="F237" s="831"/>
      <c r="G237" s="831"/>
      <c r="H237" s="831"/>
      <c r="I237" s="831"/>
      <c r="J237" s="831">
        <v>1</v>
      </c>
      <c r="K237" s="831">
        <v>413</v>
      </c>
      <c r="L237" s="831"/>
      <c r="M237" s="831">
        <v>413</v>
      </c>
      <c r="N237" s="831"/>
      <c r="O237" s="831"/>
      <c r="P237" s="827"/>
      <c r="Q237" s="832"/>
    </row>
    <row r="238" spans="1:17" ht="14.45" customHeight="1" x14ac:dyDescent="0.2">
      <c r="A238" s="821" t="s">
        <v>3202</v>
      </c>
      <c r="B238" s="822" t="s">
        <v>3203</v>
      </c>
      <c r="C238" s="822" t="s">
        <v>2400</v>
      </c>
      <c r="D238" s="822" t="s">
        <v>3212</v>
      </c>
      <c r="E238" s="822" t="s">
        <v>3213</v>
      </c>
      <c r="F238" s="831"/>
      <c r="G238" s="831"/>
      <c r="H238" s="831"/>
      <c r="I238" s="831"/>
      <c r="J238" s="831"/>
      <c r="K238" s="831"/>
      <c r="L238" s="831"/>
      <c r="M238" s="831"/>
      <c r="N238" s="831">
        <v>3</v>
      </c>
      <c r="O238" s="831">
        <v>585</v>
      </c>
      <c r="P238" s="827"/>
      <c r="Q238" s="832">
        <v>195</v>
      </c>
    </row>
    <row r="239" spans="1:17" ht="14.45" customHeight="1" x14ac:dyDescent="0.2">
      <c r="A239" s="821" t="s">
        <v>3202</v>
      </c>
      <c r="B239" s="822" t="s">
        <v>3203</v>
      </c>
      <c r="C239" s="822" t="s">
        <v>2400</v>
      </c>
      <c r="D239" s="822" t="s">
        <v>3214</v>
      </c>
      <c r="E239" s="822" t="s">
        <v>3215</v>
      </c>
      <c r="F239" s="831">
        <v>2</v>
      </c>
      <c r="G239" s="831">
        <v>682</v>
      </c>
      <c r="H239" s="831"/>
      <c r="I239" s="831">
        <v>341</v>
      </c>
      <c r="J239" s="831"/>
      <c r="K239" s="831"/>
      <c r="L239" s="831"/>
      <c r="M239" s="831"/>
      <c r="N239" s="831">
        <v>6</v>
      </c>
      <c r="O239" s="831">
        <v>2184</v>
      </c>
      <c r="P239" s="827"/>
      <c r="Q239" s="832">
        <v>364</v>
      </c>
    </row>
    <row r="240" spans="1:17" ht="14.45" customHeight="1" x14ac:dyDescent="0.2">
      <c r="A240" s="821" t="s">
        <v>3202</v>
      </c>
      <c r="B240" s="822" t="s">
        <v>3203</v>
      </c>
      <c r="C240" s="822" t="s">
        <v>2400</v>
      </c>
      <c r="D240" s="822" t="s">
        <v>3216</v>
      </c>
      <c r="E240" s="822" t="s">
        <v>3217</v>
      </c>
      <c r="F240" s="831">
        <v>3</v>
      </c>
      <c r="G240" s="831">
        <v>1053</v>
      </c>
      <c r="H240" s="831"/>
      <c r="I240" s="831">
        <v>351</v>
      </c>
      <c r="J240" s="831">
        <v>10</v>
      </c>
      <c r="K240" s="831">
        <v>3530</v>
      </c>
      <c r="L240" s="831"/>
      <c r="M240" s="831">
        <v>353</v>
      </c>
      <c r="N240" s="831">
        <v>4</v>
      </c>
      <c r="O240" s="831">
        <v>1456</v>
      </c>
      <c r="P240" s="827"/>
      <c r="Q240" s="832">
        <v>364</v>
      </c>
    </row>
    <row r="241" spans="1:17" ht="14.45" customHeight="1" x14ac:dyDescent="0.2">
      <c r="A241" s="821" t="s">
        <v>3202</v>
      </c>
      <c r="B241" s="822" t="s">
        <v>3203</v>
      </c>
      <c r="C241" s="822" t="s">
        <v>2400</v>
      </c>
      <c r="D241" s="822" t="s">
        <v>3218</v>
      </c>
      <c r="E241" s="822" t="s">
        <v>3219</v>
      </c>
      <c r="F241" s="831"/>
      <c r="G241" s="831"/>
      <c r="H241" s="831"/>
      <c r="I241" s="831"/>
      <c r="J241" s="831">
        <v>2</v>
      </c>
      <c r="K241" s="831">
        <v>238</v>
      </c>
      <c r="L241" s="831"/>
      <c r="M241" s="831">
        <v>119</v>
      </c>
      <c r="N241" s="831"/>
      <c r="O241" s="831"/>
      <c r="P241" s="827"/>
      <c r="Q241" s="832"/>
    </row>
    <row r="242" spans="1:17" ht="14.45" customHeight="1" x14ac:dyDescent="0.2">
      <c r="A242" s="821" t="s">
        <v>3202</v>
      </c>
      <c r="B242" s="822" t="s">
        <v>3203</v>
      </c>
      <c r="C242" s="822" t="s">
        <v>2400</v>
      </c>
      <c r="D242" s="822" t="s">
        <v>3220</v>
      </c>
      <c r="E242" s="822" t="s">
        <v>3221</v>
      </c>
      <c r="F242" s="831"/>
      <c r="G242" s="831"/>
      <c r="H242" s="831"/>
      <c r="I242" s="831"/>
      <c r="J242" s="831">
        <v>2</v>
      </c>
      <c r="K242" s="831">
        <v>78</v>
      </c>
      <c r="L242" s="831"/>
      <c r="M242" s="831">
        <v>39</v>
      </c>
      <c r="N242" s="831"/>
      <c r="O242" s="831"/>
      <c r="P242" s="827"/>
      <c r="Q242" s="832"/>
    </row>
    <row r="243" spans="1:17" ht="14.45" customHeight="1" x14ac:dyDescent="0.2">
      <c r="A243" s="821" t="s">
        <v>3202</v>
      </c>
      <c r="B243" s="822" t="s">
        <v>3203</v>
      </c>
      <c r="C243" s="822" t="s">
        <v>2400</v>
      </c>
      <c r="D243" s="822" t="s">
        <v>3222</v>
      </c>
      <c r="E243" s="822" t="s">
        <v>3223</v>
      </c>
      <c r="F243" s="831">
        <v>1</v>
      </c>
      <c r="G243" s="831">
        <v>308</v>
      </c>
      <c r="H243" s="831"/>
      <c r="I243" s="831">
        <v>308</v>
      </c>
      <c r="J243" s="831">
        <v>10</v>
      </c>
      <c r="K243" s="831">
        <v>3100</v>
      </c>
      <c r="L243" s="831"/>
      <c r="M243" s="831">
        <v>310</v>
      </c>
      <c r="N243" s="831">
        <v>5</v>
      </c>
      <c r="O243" s="831">
        <v>1665</v>
      </c>
      <c r="P243" s="827"/>
      <c r="Q243" s="832">
        <v>333</v>
      </c>
    </row>
    <row r="244" spans="1:17" ht="14.45" customHeight="1" x14ac:dyDescent="0.2">
      <c r="A244" s="821" t="s">
        <v>3202</v>
      </c>
      <c r="B244" s="822" t="s">
        <v>3203</v>
      </c>
      <c r="C244" s="822" t="s">
        <v>2400</v>
      </c>
      <c r="D244" s="822" t="s">
        <v>3224</v>
      </c>
      <c r="E244" s="822" t="s">
        <v>3225</v>
      </c>
      <c r="F244" s="831"/>
      <c r="G244" s="831"/>
      <c r="H244" s="831"/>
      <c r="I244" s="831"/>
      <c r="J244" s="831">
        <v>2</v>
      </c>
      <c r="K244" s="831">
        <v>1006</v>
      </c>
      <c r="L244" s="831"/>
      <c r="M244" s="831">
        <v>503</v>
      </c>
      <c r="N244" s="831">
        <v>6</v>
      </c>
      <c r="O244" s="831">
        <v>3246</v>
      </c>
      <c r="P244" s="827"/>
      <c r="Q244" s="832">
        <v>541</v>
      </c>
    </row>
    <row r="245" spans="1:17" ht="14.45" customHeight="1" x14ac:dyDescent="0.2">
      <c r="A245" s="821" t="s">
        <v>3202</v>
      </c>
      <c r="B245" s="822" t="s">
        <v>3203</v>
      </c>
      <c r="C245" s="822" t="s">
        <v>2400</v>
      </c>
      <c r="D245" s="822" t="s">
        <v>3226</v>
      </c>
      <c r="E245" s="822" t="s">
        <v>3227</v>
      </c>
      <c r="F245" s="831">
        <v>1</v>
      </c>
      <c r="G245" s="831">
        <v>376</v>
      </c>
      <c r="H245" s="831"/>
      <c r="I245" s="831">
        <v>376</v>
      </c>
      <c r="J245" s="831">
        <v>12</v>
      </c>
      <c r="K245" s="831">
        <v>4560</v>
      </c>
      <c r="L245" s="831"/>
      <c r="M245" s="831">
        <v>380</v>
      </c>
      <c r="N245" s="831">
        <v>11</v>
      </c>
      <c r="O245" s="831">
        <v>4400</v>
      </c>
      <c r="P245" s="827"/>
      <c r="Q245" s="832">
        <v>400</v>
      </c>
    </row>
    <row r="246" spans="1:17" ht="14.45" customHeight="1" x14ac:dyDescent="0.2">
      <c r="A246" s="821" t="s">
        <v>3202</v>
      </c>
      <c r="B246" s="822" t="s">
        <v>3203</v>
      </c>
      <c r="C246" s="822" t="s">
        <v>2400</v>
      </c>
      <c r="D246" s="822" t="s">
        <v>3228</v>
      </c>
      <c r="E246" s="822" t="s">
        <v>3229</v>
      </c>
      <c r="F246" s="831"/>
      <c r="G246" s="831"/>
      <c r="H246" s="831"/>
      <c r="I246" s="831"/>
      <c r="J246" s="831">
        <v>1</v>
      </c>
      <c r="K246" s="831">
        <v>126</v>
      </c>
      <c r="L246" s="831"/>
      <c r="M246" s="831">
        <v>126</v>
      </c>
      <c r="N246" s="831"/>
      <c r="O246" s="831"/>
      <c r="P246" s="827"/>
      <c r="Q246" s="832"/>
    </row>
    <row r="247" spans="1:17" ht="14.45" customHeight="1" x14ac:dyDescent="0.2">
      <c r="A247" s="821" t="s">
        <v>3202</v>
      </c>
      <c r="B247" s="822" t="s">
        <v>3203</v>
      </c>
      <c r="C247" s="822" t="s">
        <v>2400</v>
      </c>
      <c r="D247" s="822" t="s">
        <v>3230</v>
      </c>
      <c r="E247" s="822" t="s">
        <v>3231</v>
      </c>
      <c r="F247" s="831"/>
      <c r="G247" s="831"/>
      <c r="H247" s="831"/>
      <c r="I247" s="831"/>
      <c r="J247" s="831">
        <v>1</v>
      </c>
      <c r="K247" s="831">
        <v>504</v>
      </c>
      <c r="L247" s="831"/>
      <c r="M247" s="831">
        <v>504</v>
      </c>
      <c r="N247" s="831"/>
      <c r="O247" s="831"/>
      <c r="P247" s="827"/>
      <c r="Q247" s="832"/>
    </row>
    <row r="248" spans="1:17" ht="14.45" customHeight="1" x14ac:dyDescent="0.2">
      <c r="A248" s="821" t="s">
        <v>3202</v>
      </c>
      <c r="B248" s="822" t="s">
        <v>3203</v>
      </c>
      <c r="C248" s="822" t="s">
        <v>2400</v>
      </c>
      <c r="D248" s="822" t="s">
        <v>3232</v>
      </c>
      <c r="E248" s="822" t="s">
        <v>3233</v>
      </c>
      <c r="F248" s="831"/>
      <c r="G248" s="831"/>
      <c r="H248" s="831"/>
      <c r="I248" s="831"/>
      <c r="J248" s="831"/>
      <c r="K248" s="831"/>
      <c r="L248" s="831"/>
      <c r="M248" s="831"/>
      <c r="N248" s="831">
        <v>1</v>
      </c>
      <c r="O248" s="831">
        <v>493</v>
      </c>
      <c r="P248" s="827"/>
      <c r="Q248" s="832">
        <v>493</v>
      </c>
    </row>
    <row r="249" spans="1:17" ht="14.45" customHeight="1" x14ac:dyDescent="0.2">
      <c r="A249" s="821" t="s">
        <v>3202</v>
      </c>
      <c r="B249" s="822" t="s">
        <v>3203</v>
      </c>
      <c r="C249" s="822" t="s">
        <v>2400</v>
      </c>
      <c r="D249" s="822" t="s">
        <v>3234</v>
      </c>
      <c r="E249" s="822" t="s">
        <v>3235</v>
      </c>
      <c r="F249" s="831"/>
      <c r="G249" s="831"/>
      <c r="H249" s="831"/>
      <c r="I249" s="831"/>
      <c r="J249" s="831">
        <v>1</v>
      </c>
      <c r="K249" s="831">
        <v>59</v>
      </c>
      <c r="L249" s="831"/>
      <c r="M249" s="831">
        <v>59</v>
      </c>
      <c r="N249" s="831"/>
      <c r="O249" s="831"/>
      <c r="P249" s="827"/>
      <c r="Q249" s="832"/>
    </row>
    <row r="250" spans="1:17" ht="14.45" customHeight="1" x14ac:dyDescent="0.2">
      <c r="A250" s="821" t="s">
        <v>3202</v>
      </c>
      <c r="B250" s="822" t="s">
        <v>3203</v>
      </c>
      <c r="C250" s="822" t="s">
        <v>2400</v>
      </c>
      <c r="D250" s="822" t="s">
        <v>3236</v>
      </c>
      <c r="E250" s="822" t="s">
        <v>3237</v>
      </c>
      <c r="F250" s="831">
        <v>47</v>
      </c>
      <c r="G250" s="831">
        <v>8413</v>
      </c>
      <c r="H250" s="831"/>
      <c r="I250" s="831">
        <v>179</v>
      </c>
      <c r="J250" s="831">
        <v>37</v>
      </c>
      <c r="K250" s="831">
        <v>6697</v>
      </c>
      <c r="L250" s="831"/>
      <c r="M250" s="831">
        <v>181</v>
      </c>
      <c r="N250" s="831">
        <v>32</v>
      </c>
      <c r="O250" s="831">
        <v>6080</v>
      </c>
      <c r="P250" s="827"/>
      <c r="Q250" s="832">
        <v>190</v>
      </c>
    </row>
    <row r="251" spans="1:17" ht="14.45" customHeight="1" x14ac:dyDescent="0.2">
      <c r="A251" s="821" t="s">
        <v>3202</v>
      </c>
      <c r="B251" s="822" t="s">
        <v>3203</v>
      </c>
      <c r="C251" s="822" t="s">
        <v>2400</v>
      </c>
      <c r="D251" s="822" t="s">
        <v>3238</v>
      </c>
      <c r="E251" s="822" t="s">
        <v>3239</v>
      </c>
      <c r="F251" s="831"/>
      <c r="G251" s="831"/>
      <c r="H251" s="831"/>
      <c r="I251" s="831"/>
      <c r="J251" s="831">
        <v>1</v>
      </c>
      <c r="K251" s="831">
        <v>269</v>
      </c>
      <c r="L251" s="831"/>
      <c r="M251" s="831">
        <v>269</v>
      </c>
      <c r="N251" s="831"/>
      <c r="O251" s="831"/>
      <c r="P251" s="827"/>
      <c r="Q251" s="832"/>
    </row>
    <row r="252" spans="1:17" ht="14.45" customHeight="1" x14ac:dyDescent="0.2">
      <c r="A252" s="821" t="s">
        <v>3202</v>
      </c>
      <c r="B252" s="822" t="s">
        <v>3203</v>
      </c>
      <c r="C252" s="822" t="s">
        <v>2400</v>
      </c>
      <c r="D252" s="822" t="s">
        <v>3240</v>
      </c>
      <c r="E252" s="822" t="s">
        <v>3241</v>
      </c>
      <c r="F252" s="831"/>
      <c r="G252" s="831"/>
      <c r="H252" s="831"/>
      <c r="I252" s="831"/>
      <c r="J252" s="831"/>
      <c r="K252" s="831"/>
      <c r="L252" s="831"/>
      <c r="M252" s="831"/>
      <c r="N252" s="831">
        <v>2</v>
      </c>
      <c r="O252" s="831">
        <v>4596</v>
      </c>
      <c r="P252" s="827"/>
      <c r="Q252" s="832">
        <v>2298</v>
      </c>
    </row>
    <row r="253" spans="1:17" ht="14.45" customHeight="1" x14ac:dyDescent="0.2">
      <c r="A253" s="821" t="s">
        <v>3202</v>
      </c>
      <c r="B253" s="822" t="s">
        <v>3203</v>
      </c>
      <c r="C253" s="822" t="s">
        <v>2400</v>
      </c>
      <c r="D253" s="822" t="s">
        <v>3242</v>
      </c>
      <c r="E253" s="822" t="s">
        <v>3243</v>
      </c>
      <c r="F253" s="831"/>
      <c r="G253" s="831"/>
      <c r="H253" s="831"/>
      <c r="I253" s="831"/>
      <c r="J253" s="831">
        <v>2</v>
      </c>
      <c r="K253" s="831">
        <v>492</v>
      </c>
      <c r="L253" s="831"/>
      <c r="M253" s="831">
        <v>246</v>
      </c>
      <c r="N253" s="831"/>
      <c r="O253" s="831"/>
      <c r="P253" s="827"/>
      <c r="Q253" s="832"/>
    </row>
    <row r="254" spans="1:17" ht="14.45" customHeight="1" x14ac:dyDescent="0.2">
      <c r="A254" s="821" t="s">
        <v>3202</v>
      </c>
      <c r="B254" s="822" t="s">
        <v>3203</v>
      </c>
      <c r="C254" s="822" t="s">
        <v>2400</v>
      </c>
      <c r="D254" s="822" t="s">
        <v>3244</v>
      </c>
      <c r="E254" s="822" t="s">
        <v>3245</v>
      </c>
      <c r="F254" s="831">
        <v>2</v>
      </c>
      <c r="G254" s="831">
        <v>870</v>
      </c>
      <c r="H254" s="831"/>
      <c r="I254" s="831">
        <v>435</v>
      </c>
      <c r="J254" s="831"/>
      <c r="K254" s="831"/>
      <c r="L254" s="831"/>
      <c r="M254" s="831"/>
      <c r="N254" s="831">
        <v>1</v>
      </c>
      <c r="O254" s="831">
        <v>456</v>
      </c>
      <c r="P254" s="827"/>
      <c r="Q254" s="832">
        <v>456</v>
      </c>
    </row>
    <row r="255" spans="1:17" ht="14.45" customHeight="1" x14ac:dyDescent="0.2">
      <c r="A255" s="821" t="s">
        <v>3246</v>
      </c>
      <c r="B255" s="822" t="s">
        <v>2744</v>
      </c>
      <c r="C255" s="822" t="s">
        <v>2400</v>
      </c>
      <c r="D255" s="822" t="s">
        <v>3247</v>
      </c>
      <c r="E255" s="822" t="s">
        <v>3248</v>
      </c>
      <c r="F255" s="831">
        <v>95</v>
      </c>
      <c r="G255" s="831">
        <v>16625</v>
      </c>
      <c r="H255" s="831"/>
      <c r="I255" s="831">
        <v>175</v>
      </c>
      <c r="J255" s="831">
        <v>97</v>
      </c>
      <c r="K255" s="831">
        <v>17072</v>
      </c>
      <c r="L255" s="831"/>
      <c r="M255" s="831">
        <v>176</v>
      </c>
      <c r="N255" s="831">
        <v>106</v>
      </c>
      <c r="O255" s="831">
        <v>20140</v>
      </c>
      <c r="P255" s="827"/>
      <c r="Q255" s="832">
        <v>190</v>
      </c>
    </row>
    <row r="256" spans="1:17" ht="14.45" customHeight="1" x14ac:dyDescent="0.2">
      <c r="A256" s="821" t="s">
        <v>3246</v>
      </c>
      <c r="B256" s="822" t="s">
        <v>2744</v>
      </c>
      <c r="C256" s="822" t="s">
        <v>2400</v>
      </c>
      <c r="D256" s="822" t="s">
        <v>3249</v>
      </c>
      <c r="E256" s="822" t="s">
        <v>3250</v>
      </c>
      <c r="F256" s="831">
        <v>0</v>
      </c>
      <c r="G256" s="831">
        <v>0</v>
      </c>
      <c r="H256" s="831"/>
      <c r="I256" s="831"/>
      <c r="J256" s="831">
        <v>0</v>
      </c>
      <c r="K256" s="831">
        <v>0</v>
      </c>
      <c r="L256" s="831"/>
      <c r="M256" s="831"/>
      <c r="N256" s="831">
        <v>2</v>
      </c>
      <c r="O256" s="831">
        <v>402</v>
      </c>
      <c r="P256" s="827"/>
      <c r="Q256" s="832">
        <v>201</v>
      </c>
    </row>
    <row r="257" spans="1:17" ht="14.45" customHeight="1" x14ac:dyDescent="0.2">
      <c r="A257" s="821" t="s">
        <v>3246</v>
      </c>
      <c r="B257" s="822" t="s">
        <v>2744</v>
      </c>
      <c r="C257" s="822" t="s">
        <v>2400</v>
      </c>
      <c r="D257" s="822" t="s">
        <v>3251</v>
      </c>
      <c r="E257" s="822" t="s">
        <v>3252</v>
      </c>
      <c r="F257" s="831"/>
      <c r="G257" s="831"/>
      <c r="H257" s="831"/>
      <c r="I257" s="831"/>
      <c r="J257" s="831">
        <v>0</v>
      </c>
      <c r="K257" s="831">
        <v>0</v>
      </c>
      <c r="L257" s="831"/>
      <c r="M257" s="831"/>
      <c r="N257" s="831">
        <v>1</v>
      </c>
      <c r="O257" s="831">
        <v>269</v>
      </c>
      <c r="P257" s="827"/>
      <c r="Q257" s="832">
        <v>269</v>
      </c>
    </row>
    <row r="258" spans="1:17" ht="14.45" customHeight="1" x14ac:dyDescent="0.2">
      <c r="A258" s="821" t="s">
        <v>3246</v>
      </c>
      <c r="B258" s="822" t="s">
        <v>2744</v>
      </c>
      <c r="C258" s="822" t="s">
        <v>2400</v>
      </c>
      <c r="D258" s="822" t="s">
        <v>3253</v>
      </c>
      <c r="E258" s="822" t="s">
        <v>3254</v>
      </c>
      <c r="F258" s="831">
        <v>49</v>
      </c>
      <c r="G258" s="831">
        <v>52577</v>
      </c>
      <c r="H258" s="831"/>
      <c r="I258" s="831">
        <v>1073</v>
      </c>
      <c r="J258" s="831">
        <v>71</v>
      </c>
      <c r="K258" s="831">
        <v>76325</v>
      </c>
      <c r="L258" s="831"/>
      <c r="M258" s="831">
        <v>1075</v>
      </c>
      <c r="N258" s="831">
        <v>42</v>
      </c>
      <c r="O258" s="831">
        <v>45402</v>
      </c>
      <c r="P258" s="827"/>
      <c r="Q258" s="832">
        <v>1081</v>
      </c>
    </row>
    <row r="259" spans="1:17" ht="14.45" customHeight="1" x14ac:dyDescent="0.2">
      <c r="A259" s="821" t="s">
        <v>3246</v>
      </c>
      <c r="B259" s="822" t="s">
        <v>2744</v>
      </c>
      <c r="C259" s="822" t="s">
        <v>2400</v>
      </c>
      <c r="D259" s="822" t="s">
        <v>3255</v>
      </c>
      <c r="E259" s="822" t="s">
        <v>3256</v>
      </c>
      <c r="F259" s="831">
        <v>1895</v>
      </c>
      <c r="G259" s="831">
        <v>89065</v>
      </c>
      <c r="H259" s="831"/>
      <c r="I259" s="831">
        <v>47</v>
      </c>
      <c r="J259" s="831">
        <v>1479</v>
      </c>
      <c r="K259" s="831">
        <v>69513</v>
      </c>
      <c r="L259" s="831"/>
      <c r="M259" s="831">
        <v>47</v>
      </c>
      <c r="N259" s="831">
        <v>1500</v>
      </c>
      <c r="O259" s="831">
        <v>73500</v>
      </c>
      <c r="P259" s="827"/>
      <c r="Q259" s="832">
        <v>49</v>
      </c>
    </row>
    <row r="260" spans="1:17" ht="14.45" customHeight="1" x14ac:dyDescent="0.2">
      <c r="A260" s="821" t="s">
        <v>3246</v>
      </c>
      <c r="B260" s="822" t="s">
        <v>2744</v>
      </c>
      <c r="C260" s="822" t="s">
        <v>2400</v>
      </c>
      <c r="D260" s="822" t="s">
        <v>3176</v>
      </c>
      <c r="E260" s="822" t="s">
        <v>3177</v>
      </c>
      <c r="F260" s="831"/>
      <c r="G260" s="831"/>
      <c r="H260" s="831"/>
      <c r="I260" s="831"/>
      <c r="J260" s="831"/>
      <c r="K260" s="831"/>
      <c r="L260" s="831"/>
      <c r="M260" s="831"/>
      <c r="N260" s="831">
        <v>2</v>
      </c>
      <c r="O260" s="831">
        <v>698</v>
      </c>
      <c r="P260" s="827"/>
      <c r="Q260" s="832">
        <v>349</v>
      </c>
    </row>
    <row r="261" spans="1:17" ht="14.45" customHeight="1" x14ac:dyDescent="0.2">
      <c r="A261" s="821" t="s">
        <v>3246</v>
      </c>
      <c r="B261" s="822" t="s">
        <v>2744</v>
      </c>
      <c r="C261" s="822" t="s">
        <v>2400</v>
      </c>
      <c r="D261" s="822" t="s">
        <v>3257</v>
      </c>
      <c r="E261" s="822" t="s">
        <v>3258</v>
      </c>
      <c r="F261" s="831"/>
      <c r="G261" s="831"/>
      <c r="H261" s="831"/>
      <c r="I261" s="831"/>
      <c r="J261" s="831"/>
      <c r="K261" s="831"/>
      <c r="L261" s="831"/>
      <c r="M261" s="831"/>
      <c r="N261" s="831">
        <v>2</v>
      </c>
      <c r="O261" s="831">
        <v>104</v>
      </c>
      <c r="P261" s="827"/>
      <c r="Q261" s="832">
        <v>52</v>
      </c>
    </row>
    <row r="262" spans="1:17" ht="14.45" customHeight="1" x14ac:dyDescent="0.2">
      <c r="A262" s="821" t="s">
        <v>3246</v>
      </c>
      <c r="B262" s="822" t="s">
        <v>2744</v>
      </c>
      <c r="C262" s="822" t="s">
        <v>2400</v>
      </c>
      <c r="D262" s="822" t="s">
        <v>3259</v>
      </c>
      <c r="E262" s="822" t="s">
        <v>3260</v>
      </c>
      <c r="F262" s="831">
        <v>39</v>
      </c>
      <c r="G262" s="831">
        <v>14742</v>
      </c>
      <c r="H262" s="831"/>
      <c r="I262" s="831">
        <v>378</v>
      </c>
      <c r="J262" s="831">
        <v>2</v>
      </c>
      <c r="K262" s="831">
        <v>756</v>
      </c>
      <c r="L262" s="831"/>
      <c r="M262" s="831">
        <v>378</v>
      </c>
      <c r="N262" s="831">
        <v>18</v>
      </c>
      <c r="O262" s="831">
        <v>6822</v>
      </c>
      <c r="P262" s="827"/>
      <c r="Q262" s="832">
        <v>379</v>
      </c>
    </row>
    <row r="263" spans="1:17" ht="14.45" customHeight="1" x14ac:dyDescent="0.2">
      <c r="A263" s="821" t="s">
        <v>3246</v>
      </c>
      <c r="B263" s="822" t="s">
        <v>2744</v>
      </c>
      <c r="C263" s="822" t="s">
        <v>2400</v>
      </c>
      <c r="D263" s="822" t="s">
        <v>3261</v>
      </c>
      <c r="E263" s="822" t="s">
        <v>3262</v>
      </c>
      <c r="F263" s="831"/>
      <c r="G263" s="831"/>
      <c r="H263" s="831"/>
      <c r="I263" s="831"/>
      <c r="J263" s="831">
        <v>1</v>
      </c>
      <c r="K263" s="831">
        <v>35</v>
      </c>
      <c r="L263" s="831"/>
      <c r="M263" s="831">
        <v>35</v>
      </c>
      <c r="N263" s="831"/>
      <c r="O263" s="831"/>
      <c r="P263" s="827"/>
      <c r="Q263" s="832"/>
    </row>
    <row r="264" spans="1:17" ht="14.45" customHeight="1" x14ac:dyDescent="0.2">
      <c r="A264" s="821" t="s">
        <v>3246</v>
      </c>
      <c r="B264" s="822" t="s">
        <v>2744</v>
      </c>
      <c r="C264" s="822" t="s">
        <v>2400</v>
      </c>
      <c r="D264" s="822" t="s">
        <v>3263</v>
      </c>
      <c r="E264" s="822" t="s">
        <v>3264</v>
      </c>
      <c r="F264" s="831">
        <v>17</v>
      </c>
      <c r="G264" s="831">
        <v>8925</v>
      </c>
      <c r="H264" s="831"/>
      <c r="I264" s="831">
        <v>525</v>
      </c>
      <c r="J264" s="831">
        <v>13</v>
      </c>
      <c r="K264" s="831">
        <v>6825</v>
      </c>
      <c r="L264" s="831"/>
      <c r="M264" s="831">
        <v>525</v>
      </c>
      <c r="N264" s="831">
        <v>2</v>
      </c>
      <c r="O264" s="831">
        <v>1052</v>
      </c>
      <c r="P264" s="827"/>
      <c r="Q264" s="832">
        <v>526</v>
      </c>
    </row>
    <row r="265" spans="1:17" ht="14.45" customHeight="1" x14ac:dyDescent="0.2">
      <c r="A265" s="821" t="s">
        <v>3246</v>
      </c>
      <c r="B265" s="822" t="s">
        <v>2744</v>
      </c>
      <c r="C265" s="822" t="s">
        <v>2400</v>
      </c>
      <c r="D265" s="822" t="s">
        <v>3265</v>
      </c>
      <c r="E265" s="822" t="s">
        <v>3266</v>
      </c>
      <c r="F265" s="831">
        <v>4</v>
      </c>
      <c r="G265" s="831">
        <v>232</v>
      </c>
      <c r="H265" s="831"/>
      <c r="I265" s="831">
        <v>58</v>
      </c>
      <c r="J265" s="831">
        <v>5</v>
      </c>
      <c r="K265" s="831">
        <v>290</v>
      </c>
      <c r="L265" s="831"/>
      <c r="M265" s="831">
        <v>58</v>
      </c>
      <c r="N265" s="831">
        <v>3</v>
      </c>
      <c r="O265" s="831">
        <v>177</v>
      </c>
      <c r="P265" s="827"/>
      <c r="Q265" s="832">
        <v>59</v>
      </c>
    </row>
    <row r="266" spans="1:17" ht="14.45" customHeight="1" x14ac:dyDescent="0.2">
      <c r="A266" s="821" t="s">
        <v>3246</v>
      </c>
      <c r="B266" s="822" t="s">
        <v>2744</v>
      </c>
      <c r="C266" s="822" t="s">
        <v>2400</v>
      </c>
      <c r="D266" s="822" t="s">
        <v>3267</v>
      </c>
      <c r="E266" s="822" t="s">
        <v>3268</v>
      </c>
      <c r="F266" s="831">
        <v>1</v>
      </c>
      <c r="G266" s="831">
        <v>216</v>
      </c>
      <c r="H266" s="831"/>
      <c r="I266" s="831">
        <v>216</v>
      </c>
      <c r="J266" s="831"/>
      <c r="K266" s="831"/>
      <c r="L266" s="831"/>
      <c r="M266" s="831"/>
      <c r="N266" s="831"/>
      <c r="O266" s="831"/>
      <c r="P266" s="827"/>
      <c r="Q266" s="832"/>
    </row>
    <row r="267" spans="1:17" ht="14.45" customHeight="1" x14ac:dyDescent="0.2">
      <c r="A267" s="821" t="s">
        <v>3246</v>
      </c>
      <c r="B267" s="822" t="s">
        <v>2744</v>
      </c>
      <c r="C267" s="822" t="s">
        <v>2400</v>
      </c>
      <c r="D267" s="822" t="s">
        <v>3269</v>
      </c>
      <c r="E267" s="822" t="s">
        <v>3270</v>
      </c>
      <c r="F267" s="831">
        <v>1</v>
      </c>
      <c r="G267" s="831">
        <v>144</v>
      </c>
      <c r="H267" s="831"/>
      <c r="I267" s="831">
        <v>144</v>
      </c>
      <c r="J267" s="831">
        <v>1</v>
      </c>
      <c r="K267" s="831">
        <v>145</v>
      </c>
      <c r="L267" s="831"/>
      <c r="M267" s="831">
        <v>145</v>
      </c>
      <c r="N267" s="831">
        <v>1</v>
      </c>
      <c r="O267" s="831">
        <v>149</v>
      </c>
      <c r="P267" s="827"/>
      <c r="Q267" s="832">
        <v>149</v>
      </c>
    </row>
    <row r="268" spans="1:17" ht="14.45" customHeight="1" x14ac:dyDescent="0.2">
      <c r="A268" s="821" t="s">
        <v>3246</v>
      </c>
      <c r="B268" s="822" t="s">
        <v>2744</v>
      </c>
      <c r="C268" s="822" t="s">
        <v>2400</v>
      </c>
      <c r="D268" s="822" t="s">
        <v>3271</v>
      </c>
      <c r="E268" s="822" t="s">
        <v>3272</v>
      </c>
      <c r="F268" s="831"/>
      <c r="G268" s="831"/>
      <c r="H268" s="831"/>
      <c r="I268" s="831"/>
      <c r="J268" s="831"/>
      <c r="K268" s="831"/>
      <c r="L268" s="831"/>
      <c r="M268" s="831"/>
      <c r="N268" s="831">
        <v>2</v>
      </c>
      <c r="O268" s="831">
        <v>138</v>
      </c>
      <c r="P268" s="827"/>
      <c r="Q268" s="832">
        <v>69</v>
      </c>
    </row>
    <row r="269" spans="1:17" ht="14.45" customHeight="1" x14ac:dyDescent="0.2">
      <c r="A269" s="821" t="s">
        <v>3246</v>
      </c>
      <c r="B269" s="822" t="s">
        <v>2744</v>
      </c>
      <c r="C269" s="822" t="s">
        <v>2400</v>
      </c>
      <c r="D269" s="822" t="s">
        <v>3273</v>
      </c>
      <c r="E269" s="822" t="s">
        <v>3274</v>
      </c>
      <c r="F269" s="831">
        <v>0</v>
      </c>
      <c r="G269" s="831">
        <v>0</v>
      </c>
      <c r="H269" s="831"/>
      <c r="I269" s="831"/>
      <c r="J269" s="831"/>
      <c r="K269" s="831"/>
      <c r="L269" s="831"/>
      <c r="M269" s="831"/>
      <c r="N269" s="831"/>
      <c r="O269" s="831"/>
      <c r="P269" s="827"/>
      <c r="Q269" s="832"/>
    </row>
    <row r="270" spans="1:17" ht="14.45" customHeight="1" x14ac:dyDescent="0.2">
      <c r="A270" s="821" t="s">
        <v>3246</v>
      </c>
      <c r="B270" s="822" t="s">
        <v>2744</v>
      </c>
      <c r="C270" s="822" t="s">
        <v>2400</v>
      </c>
      <c r="D270" s="822" t="s">
        <v>3275</v>
      </c>
      <c r="E270" s="822" t="s">
        <v>3276</v>
      </c>
      <c r="F270" s="831">
        <v>966</v>
      </c>
      <c r="G270" s="831">
        <v>133308</v>
      </c>
      <c r="H270" s="831"/>
      <c r="I270" s="831">
        <v>138</v>
      </c>
      <c r="J270" s="831">
        <v>797</v>
      </c>
      <c r="K270" s="831">
        <v>110783</v>
      </c>
      <c r="L270" s="831"/>
      <c r="M270" s="831">
        <v>139</v>
      </c>
      <c r="N270" s="831">
        <v>954</v>
      </c>
      <c r="O270" s="831">
        <v>136422</v>
      </c>
      <c r="P270" s="827"/>
      <c r="Q270" s="832">
        <v>143</v>
      </c>
    </row>
    <row r="271" spans="1:17" ht="14.45" customHeight="1" x14ac:dyDescent="0.2">
      <c r="A271" s="821" t="s">
        <v>3246</v>
      </c>
      <c r="B271" s="822" t="s">
        <v>2744</v>
      </c>
      <c r="C271" s="822" t="s">
        <v>2400</v>
      </c>
      <c r="D271" s="822" t="s">
        <v>3277</v>
      </c>
      <c r="E271" s="822" t="s">
        <v>3278</v>
      </c>
      <c r="F271" s="831">
        <v>63</v>
      </c>
      <c r="G271" s="831">
        <v>5796</v>
      </c>
      <c r="H271" s="831"/>
      <c r="I271" s="831">
        <v>92</v>
      </c>
      <c r="J271" s="831">
        <v>62</v>
      </c>
      <c r="K271" s="831">
        <v>5766</v>
      </c>
      <c r="L271" s="831"/>
      <c r="M271" s="831">
        <v>93</v>
      </c>
      <c r="N271" s="831">
        <v>46</v>
      </c>
      <c r="O271" s="831">
        <v>4600</v>
      </c>
      <c r="P271" s="827"/>
      <c r="Q271" s="832">
        <v>100</v>
      </c>
    </row>
    <row r="272" spans="1:17" ht="14.45" customHeight="1" x14ac:dyDescent="0.2">
      <c r="A272" s="821" t="s">
        <v>3246</v>
      </c>
      <c r="B272" s="822" t="s">
        <v>2744</v>
      </c>
      <c r="C272" s="822" t="s">
        <v>2400</v>
      </c>
      <c r="D272" s="822" t="s">
        <v>3279</v>
      </c>
      <c r="E272" s="822" t="s">
        <v>3280</v>
      </c>
      <c r="F272" s="831">
        <v>26</v>
      </c>
      <c r="G272" s="831">
        <v>3640</v>
      </c>
      <c r="H272" s="831"/>
      <c r="I272" s="831">
        <v>140</v>
      </c>
      <c r="J272" s="831">
        <v>27</v>
      </c>
      <c r="K272" s="831">
        <v>3807</v>
      </c>
      <c r="L272" s="831"/>
      <c r="M272" s="831">
        <v>141</v>
      </c>
      <c r="N272" s="831">
        <v>22</v>
      </c>
      <c r="O272" s="831">
        <v>3168</v>
      </c>
      <c r="P272" s="827"/>
      <c r="Q272" s="832">
        <v>144</v>
      </c>
    </row>
    <row r="273" spans="1:17" ht="14.45" customHeight="1" x14ac:dyDescent="0.2">
      <c r="A273" s="821" t="s">
        <v>3246</v>
      </c>
      <c r="B273" s="822" t="s">
        <v>2744</v>
      </c>
      <c r="C273" s="822" t="s">
        <v>2400</v>
      </c>
      <c r="D273" s="822" t="s">
        <v>3281</v>
      </c>
      <c r="E273" s="822" t="s">
        <v>3282</v>
      </c>
      <c r="F273" s="831">
        <v>100</v>
      </c>
      <c r="G273" s="831">
        <v>6700</v>
      </c>
      <c r="H273" s="831"/>
      <c r="I273" s="831">
        <v>67</v>
      </c>
      <c r="J273" s="831">
        <v>6</v>
      </c>
      <c r="K273" s="831">
        <v>402</v>
      </c>
      <c r="L273" s="831"/>
      <c r="M273" s="831">
        <v>67</v>
      </c>
      <c r="N273" s="831">
        <v>60</v>
      </c>
      <c r="O273" s="831">
        <v>4080</v>
      </c>
      <c r="P273" s="827"/>
      <c r="Q273" s="832">
        <v>68</v>
      </c>
    </row>
    <row r="274" spans="1:17" ht="14.45" customHeight="1" x14ac:dyDescent="0.2">
      <c r="A274" s="821" t="s">
        <v>3246</v>
      </c>
      <c r="B274" s="822" t="s">
        <v>2744</v>
      </c>
      <c r="C274" s="822" t="s">
        <v>2400</v>
      </c>
      <c r="D274" s="822" t="s">
        <v>3185</v>
      </c>
      <c r="E274" s="822" t="s">
        <v>3186</v>
      </c>
      <c r="F274" s="831">
        <v>5</v>
      </c>
      <c r="G274" s="831">
        <v>1645</v>
      </c>
      <c r="H274" s="831"/>
      <c r="I274" s="831">
        <v>329</v>
      </c>
      <c r="J274" s="831">
        <v>3</v>
      </c>
      <c r="K274" s="831">
        <v>987</v>
      </c>
      <c r="L274" s="831"/>
      <c r="M274" s="831">
        <v>329</v>
      </c>
      <c r="N274" s="831">
        <v>6</v>
      </c>
      <c r="O274" s="831">
        <v>1980</v>
      </c>
      <c r="P274" s="827"/>
      <c r="Q274" s="832">
        <v>330</v>
      </c>
    </row>
    <row r="275" spans="1:17" ht="14.45" customHeight="1" x14ac:dyDescent="0.2">
      <c r="A275" s="821" t="s">
        <v>3246</v>
      </c>
      <c r="B275" s="822" t="s">
        <v>2744</v>
      </c>
      <c r="C275" s="822" t="s">
        <v>2400</v>
      </c>
      <c r="D275" s="822" t="s">
        <v>3283</v>
      </c>
      <c r="E275" s="822" t="s">
        <v>3284</v>
      </c>
      <c r="F275" s="831">
        <v>1</v>
      </c>
      <c r="G275" s="831">
        <v>72</v>
      </c>
      <c r="H275" s="831"/>
      <c r="I275" s="831">
        <v>72</v>
      </c>
      <c r="J275" s="831"/>
      <c r="K275" s="831"/>
      <c r="L275" s="831"/>
      <c r="M275" s="831"/>
      <c r="N275" s="831">
        <v>0</v>
      </c>
      <c r="O275" s="831">
        <v>0</v>
      </c>
      <c r="P275" s="827"/>
      <c r="Q275" s="832"/>
    </row>
    <row r="276" spans="1:17" ht="14.45" customHeight="1" x14ac:dyDescent="0.2">
      <c r="A276" s="821" t="s">
        <v>3246</v>
      </c>
      <c r="B276" s="822" t="s">
        <v>2744</v>
      </c>
      <c r="C276" s="822" t="s">
        <v>2400</v>
      </c>
      <c r="D276" s="822" t="s">
        <v>3285</v>
      </c>
      <c r="E276" s="822" t="s">
        <v>3286</v>
      </c>
      <c r="F276" s="831">
        <v>56</v>
      </c>
      <c r="G276" s="831">
        <v>2912</v>
      </c>
      <c r="H276" s="831"/>
      <c r="I276" s="831">
        <v>52</v>
      </c>
      <c r="J276" s="831">
        <v>105</v>
      </c>
      <c r="K276" s="831">
        <v>5460</v>
      </c>
      <c r="L276" s="831"/>
      <c r="M276" s="831">
        <v>52</v>
      </c>
      <c r="N276" s="831">
        <v>72</v>
      </c>
      <c r="O276" s="831">
        <v>3816</v>
      </c>
      <c r="P276" s="827"/>
      <c r="Q276" s="832">
        <v>53</v>
      </c>
    </row>
    <row r="277" spans="1:17" ht="14.45" customHeight="1" x14ac:dyDescent="0.2">
      <c r="A277" s="821" t="s">
        <v>3246</v>
      </c>
      <c r="B277" s="822" t="s">
        <v>2744</v>
      </c>
      <c r="C277" s="822" t="s">
        <v>2400</v>
      </c>
      <c r="D277" s="822" t="s">
        <v>3287</v>
      </c>
      <c r="E277" s="822" t="s">
        <v>3288</v>
      </c>
      <c r="F277" s="831">
        <v>0</v>
      </c>
      <c r="G277" s="831">
        <v>0</v>
      </c>
      <c r="H277" s="831"/>
      <c r="I277" s="831"/>
      <c r="J277" s="831"/>
      <c r="K277" s="831"/>
      <c r="L277" s="831"/>
      <c r="M277" s="831"/>
      <c r="N277" s="831"/>
      <c r="O277" s="831"/>
      <c r="P277" s="827"/>
      <c r="Q277" s="832"/>
    </row>
    <row r="278" spans="1:17" ht="14.45" customHeight="1" x14ac:dyDescent="0.2">
      <c r="A278" s="821" t="s">
        <v>3246</v>
      </c>
      <c r="B278" s="822" t="s">
        <v>2744</v>
      </c>
      <c r="C278" s="822" t="s">
        <v>2400</v>
      </c>
      <c r="D278" s="822" t="s">
        <v>3289</v>
      </c>
      <c r="E278" s="822" t="s">
        <v>3290</v>
      </c>
      <c r="F278" s="831"/>
      <c r="G278" s="831"/>
      <c r="H278" s="831"/>
      <c r="I278" s="831"/>
      <c r="J278" s="831"/>
      <c r="K278" s="831"/>
      <c r="L278" s="831"/>
      <c r="M278" s="831"/>
      <c r="N278" s="831">
        <v>3</v>
      </c>
      <c r="O278" s="831">
        <v>666</v>
      </c>
      <c r="P278" s="827"/>
      <c r="Q278" s="832">
        <v>222</v>
      </c>
    </row>
    <row r="279" spans="1:17" ht="14.45" customHeight="1" x14ac:dyDescent="0.2">
      <c r="A279" s="821" t="s">
        <v>3246</v>
      </c>
      <c r="B279" s="822" t="s">
        <v>2744</v>
      </c>
      <c r="C279" s="822" t="s">
        <v>2400</v>
      </c>
      <c r="D279" s="822" t="s">
        <v>3291</v>
      </c>
      <c r="E279" s="822" t="s">
        <v>3292</v>
      </c>
      <c r="F279" s="831">
        <v>10</v>
      </c>
      <c r="G279" s="831">
        <v>6150</v>
      </c>
      <c r="H279" s="831"/>
      <c r="I279" s="831">
        <v>615</v>
      </c>
      <c r="J279" s="831">
        <v>9</v>
      </c>
      <c r="K279" s="831">
        <v>5553</v>
      </c>
      <c r="L279" s="831"/>
      <c r="M279" s="831">
        <v>617</v>
      </c>
      <c r="N279" s="831">
        <v>2</v>
      </c>
      <c r="O279" s="831">
        <v>1252</v>
      </c>
      <c r="P279" s="827"/>
      <c r="Q279" s="832">
        <v>626</v>
      </c>
    </row>
    <row r="280" spans="1:17" ht="14.45" customHeight="1" x14ac:dyDescent="0.2">
      <c r="A280" s="821" t="s">
        <v>3246</v>
      </c>
      <c r="B280" s="822" t="s">
        <v>2744</v>
      </c>
      <c r="C280" s="822" t="s">
        <v>2400</v>
      </c>
      <c r="D280" s="822" t="s">
        <v>3293</v>
      </c>
      <c r="E280" s="822" t="s">
        <v>3294</v>
      </c>
      <c r="F280" s="831">
        <v>0</v>
      </c>
      <c r="G280" s="831">
        <v>0</v>
      </c>
      <c r="H280" s="831"/>
      <c r="I280" s="831"/>
      <c r="J280" s="831"/>
      <c r="K280" s="831"/>
      <c r="L280" s="831"/>
      <c r="M280" s="831"/>
      <c r="N280" s="831"/>
      <c r="O280" s="831"/>
      <c r="P280" s="827"/>
      <c r="Q280" s="832"/>
    </row>
    <row r="281" spans="1:17" ht="14.45" customHeight="1" x14ac:dyDescent="0.2">
      <c r="A281" s="821" t="s">
        <v>3246</v>
      </c>
      <c r="B281" s="822" t="s">
        <v>2744</v>
      </c>
      <c r="C281" s="822" t="s">
        <v>2400</v>
      </c>
      <c r="D281" s="822" t="s">
        <v>3295</v>
      </c>
      <c r="E281" s="822" t="s">
        <v>3296</v>
      </c>
      <c r="F281" s="831">
        <v>1</v>
      </c>
      <c r="G281" s="831">
        <v>275</v>
      </c>
      <c r="H281" s="831"/>
      <c r="I281" s="831">
        <v>275</v>
      </c>
      <c r="J281" s="831"/>
      <c r="K281" s="831"/>
      <c r="L281" s="831"/>
      <c r="M281" s="831"/>
      <c r="N281" s="831"/>
      <c r="O281" s="831"/>
      <c r="P281" s="827"/>
      <c r="Q281" s="832"/>
    </row>
    <row r="282" spans="1:17" ht="14.45" customHeight="1" x14ac:dyDescent="0.2">
      <c r="A282" s="821" t="s">
        <v>3246</v>
      </c>
      <c r="B282" s="822" t="s">
        <v>2744</v>
      </c>
      <c r="C282" s="822" t="s">
        <v>2400</v>
      </c>
      <c r="D282" s="822" t="s">
        <v>3297</v>
      </c>
      <c r="E282" s="822" t="s">
        <v>3298</v>
      </c>
      <c r="F282" s="831">
        <v>222</v>
      </c>
      <c r="G282" s="831">
        <v>10434</v>
      </c>
      <c r="H282" s="831"/>
      <c r="I282" s="831">
        <v>47</v>
      </c>
      <c r="J282" s="831">
        <v>174</v>
      </c>
      <c r="K282" s="831">
        <v>8178</v>
      </c>
      <c r="L282" s="831"/>
      <c r="M282" s="831">
        <v>47</v>
      </c>
      <c r="N282" s="831">
        <v>178</v>
      </c>
      <c r="O282" s="831">
        <v>8544</v>
      </c>
      <c r="P282" s="827"/>
      <c r="Q282" s="832">
        <v>48</v>
      </c>
    </row>
    <row r="283" spans="1:17" ht="14.45" customHeight="1" x14ac:dyDescent="0.2">
      <c r="A283" s="821" t="s">
        <v>3246</v>
      </c>
      <c r="B283" s="822" t="s">
        <v>2744</v>
      </c>
      <c r="C283" s="822" t="s">
        <v>2400</v>
      </c>
      <c r="D283" s="822" t="s">
        <v>2745</v>
      </c>
      <c r="E283" s="822" t="s">
        <v>2746</v>
      </c>
      <c r="F283" s="831">
        <v>27</v>
      </c>
      <c r="G283" s="831">
        <v>40392</v>
      </c>
      <c r="H283" s="831"/>
      <c r="I283" s="831">
        <v>1496</v>
      </c>
      <c r="J283" s="831">
        <v>16</v>
      </c>
      <c r="K283" s="831">
        <v>23968</v>
      </c>
      <c r="L283" s="831"/>
      <c r="M283" s="831">
        <v>1498</v>
      </c>
      <c r="N283" s="831">
        <v>4</v>
      </c>
      <c r="O283" s="831">
        <v>6016</v>
      </c>
      <c r="P283" s="827"/>
      <c r="Q283" s="832">
        <v>1504</v>
      </c>
    </row>
    <row r="284" spans="1:17" ht="14.45" customHeight="1" x14ac:dyDescent="0.2">
      <c r="A284" s="821" t="s">
        <v>3246</v>
      </c>
      <c r="B284" s="822" t="s">
        <v>2744</v>
      </c>
      <c r="C284" s="822" t="s">
        <v>2400</v>
      </c>
      <c r="D284" s="822" t="s">
        <v>2747</v>
      </c>
      <c r="E284" s="822" t="s">
        <v>2748</v>
      </c>
      <c r="F284" s="831">
        <v>54</v>
      </c>
      <c r="G284" s="831">
        <v>17766</v>
      </c>
      <c r="H284" s="831"/>
      <c r="I284" s="831">
        <v>329</v>
      </c>
      <c r="J284" s="831">
        <v>60</v>
      </c>
      <c r="K284" s="831">
        <v>19860</v>
      </c>
      <c r="L284" s="831"/>
      <c r="M284" s="831">
        <v>331</v>
      </c>
      <c r="N284" s="831">
        <v>35</v>
      </c>
      <c r="O284" s="831">
        <v>11865</v>
      </c>
      <c r="P284" s="827"/>
      <c r="Q284" s="832">
        <v>339</v>
      </c>
    </row>
    <row r="285" spans="1:17" ht="14.45" customHeight="1" x14ac:dyDescent="0.2">
      <c r="A285" s="821" t="s">
        <v>3246</v>
      </c>
      <c r="B285" s="822" t="s">
        <v>2744</v>
      </c>
      <c r="C285" s="822" t="s">
        <v>2400</v>
      </c>
      <c r="D285" s="822" t="s">
        <v>3299</v>
      </c>
      <c r="E285" s="822" t="s">
        <v>3300</v>
      </c>
      <c r="F285" s="831">
        <v>5</v>
      </c>
      <c r="G285" s="831">
        <v>4455</v>
      </c>
      <c r="H285" s="831"/>
      <c r="I285" s="831">
        <v>891</v>
      </c>
      <c r="J285" s="831">
        <v>6</v>
      </c>
      <c r="K285" s="831">
        <v>5364</v>
      </c>
      <c r="L285" s="831"/>
      <c r="M285" s="831">
        <v>894</v>
      </c>
      <c r="N285" s="831">
        <v>6</v>
      </c>
      <c r="O285" s="831">
        <v>5454</v>
      </c>
      <c r="P285" s="827"/>
      <c r="Q285" s="832">
        <v>909</v>
      </c>
    </row>
    <row r="286" spans="1:17" ht="14.45" customHeight="1" x14ac:dyDescent="0.2">
      <c r="A286" s="821" t="s">
        <v>3246</v>
      </c>
      <c r="B286" s="822" t="s">
        <v>2744</v>
      </c>
      <c r="C286" s="822" t="s">
        <v>2400</v>
      </c>
      <c r="D286" s="822" t="s">
        <v>3301</v>
      </c>
      <c r="E286" s="822" t="s">
        <v>3302</v>
      </c>
      <c r="F286" s="831">
        <v>1027</v>
      </c>
      <c r="G286" s="831">
        <v>269074</v>
      </c>
      <c r="H286" s="831"/>
      <c r="I286" s="831">
        <v>262</v>
      </c>
      <c r="J286" s="831">
        <v>948</v>
      </c>
      <c r="K286" s="831">
        <v>250272</v>
      </c>
      <c r="L286" s="831"/>
      <c r="M286" s="831">
        <v>264</v>
      </c>
      <c r="N286" s="831">
        <v>949</v>
      </c>
      <c r="O286" s="831">
        <v>254332</v>
      </c>
      <c r="P286" s="827"/>
      <c r="Q286" s="832">
        <v>268</v>
      </c>
    </row>
    <row r="287" spans="1:17" ht="14.45" customHeight="1" x14ac:dyDescent="0.2">
      <c r="A287" s="821" t="s">
        <v>3246</v>
      </c>
      <c r="B287" s="822" t="s">
        <v>2744</v>
      </c>
      <c r="C287" s="822" t="s">
        <v>2400</v>
      </c>
      <c r="D287" s="822" t="s">
        <v>3303</v>
      </c>
      <c r="E287" s="822" t="s">
        <v>3304</v>
      </c>
      <c r="F287" s="831">
        <v>14</v>
      </c>
      <c r="G287" s="831">
        <v>2324</v>
      </c>
      <c r="H287" s="831"/>
      <c r="I287" s="831">
        <v>166</v>
      </c>
      <c r="J287" s="831">
        <v>15</v>
      </c>
      <c r="K287" s="831">
        <v>2505</v>
      </c>
      <c r="L287" s="831"/>
      <c r="M287" s="831">
        <v>167</v>
      </c>
      <c r="N287" s="831">
        <v>93</v>
      </c>
      <c r="O287" s="831">
        <v>15717</v>
      </c>
      <c r="P287" s="827"/>
      <c r="Q287" s="832">
        <v>169</v>
      </c>
    </row>
    <row r="288" spans="1:17" ht="14.45" customHeight="1" x14ac:dyDescent="0.2">
      <c r="A288" s="821" t="s">
        <v>3246</v>
      </c>
      <c r="B288" s="822" t="s">
        <v>2744</v>
      </c>
      <c r="C288" s="822" t="s">
        <v>2400</v>
      </c>
      <c r="D288" s="822" t="s">
        <v>3305</v>
      </c>
      <c r="E288" s="822" t="s">
        <v>3306</v>
      </c>
      <c r="F288" s="831"/>
      <c r="G288" s="831"/>
      <c r="H288" s="831"/>
      <c r="I288" s="831"/>
      <c r="J288" s="831"/>
      <c r="K288" s="831"/>
      <c r="L288" s="831"/>
      <c r="M288" s="831"/>
      <c r="N288" s="831">
        <v>17</v>
      </c>
      <c r="O288" s="831">
        <v>21574</v>
      </c>
      <c r="P288" s="827"/>
      <c r="Q288" s="832">
        <v>1269.0588235294117</v>
      </c>
    </row>
    <row r="289" spans="1:17" ht="14.45" customHeight="1" x14ac:dyDescent="0.2">
      <c r="A289" s="821" t="s">
        <v>3246</v>
      </c>
      <c r="B289" s="822" t="s">
        <v>2744</v>
      </c>
      <c r="C289" s="822" t="s">
        <v>2400</v>
      </c>
      <c r="D289" s="822" t="s">
        <v>3307</v>
      </c>
      <c r="E289" s="822" t="s">
        <v>3308</v>
      </c>
      <c r="F289" s="831"/>
      <c r="G289" s="831"/>
      <c r="H289" s="831"/>
      <c r="I289" s="831"/>
      <c r="J289" s="831"/>
      <c r="K289" s="831"/>
      <c r="L289" s="831"/>
      <c r="M289" s="831"/>
      <c r="N289" s="831">
        <v>15</v>
      </c>
      <c r="O289" s="831">
        <v>31980</v>
      </c>
      <c r="P289" s="827"/>
      <c r="Q289" s="832">
        <v>2132</v>
      </c>
    </row>
    <row r="290" spans="1:17" ht="14.45" customHeight="1" x14ac:dyDescent="0.2">
      <c r="A290" s="821" t="s">
        <v>3309</v>
      </c>
      <c r="B290" s="822" t="s">
        <v>3102</v>
      </c>
      <c r="C290" s="822" t="s">
        <v>2400</v>
      </c>
      <c r="D290" s="822" t="s">
        <v>3310</v>
      </c>
      <c r="E290" s="822" t="s">
        <v>3311</v>
      </c>
      <c r="F290" s="831">
        <v>4</v>
      </c>
      <c r="G290" s="831">
        <v>2204</v>
      </c>
      <c r="H290" s="831"/>
      <c r="I290" s="831">
        <v>551</v>
      </c>
      <c r="J290" s="831">
        <v>1</v>
      </c>
      <c r="K290" s="831">
        <v>552</v>
      </c>
      <c r="L290" s="831"/>
      <c r="M290" s="831">
        <v>552</v>
      </c>
      <c r="N290" s="831">
        <v>4</v>
      </c>
      <c r="O290" s="831">
        <v>2220</v>
      </c>
      <c r="P290" s="827"/>
      <c r="Q290" s="832">
        <v>555</v>
      </c>
    </row>
    <row r="291" spans="1:17" ht="14.45" customHeight="1" x14ac:dyDescent="0.2">
      <c r="A291" s="821" t="s">
        <v>3309</v>
      </c>
      <c r="B291" s="822" t="s">
        <v>3102</v>
      </c>
      <c r="C291" s="822" t="s">
        <v>2400</v>
      </c>
      <c r="D291" s="822" t="s">
        <v>3312</v>
      </c>
      <c r="E291" s="822" t="s">
        <v>3313</v>
      </c>
      <c r="F291" s="831">
        <v>9</v>
      </c>
      <c r="G291" s="831">
        <v>5904</v>
      </c>
      <c r="H291" s="831"/>
      <c r="I291" s="831">
        <v>656</v>
      </c>
      <c r="J291" s="831">
        <v>2</v>
      </c>
      <c r="K291" s="831">
        <v>1314</v>
      </c>
      <c r="L291" s="831"/>
      <c r="M291" s="831">
        <v>657</v>
      </c>
      <c r="N291" s="831">
        <v>10</v>
      </c>
      <c r="O291" s="831">
        <v>6600</v>
      </c>
      <c r="P291" s="827"/>
      <c r="Q291" s="832">
        <v>660</v>
      </c>
    </row>
    <row r="292" spans="1:17" ht="14.45" customHeight="1" x14ac:dyDescent="0.2">
      <c r="A292" s="821" t="s">
        <v>3309</v>
      </c>
      <c r="B292" s="822" t="s">
        <v>3102</v>
      </c>
      <c r="C292" s="822" t="s">
        <v>2400</v>
      </c>
      <c r="D292" s="822" t="s">
        <v>3314</v>
      </c>
      <c r="E292" s="822" t="s">
        <v>3315</v>
      </c>
      <c r="F292" s="831">
        <v>9</v>
      </c>
      <c r="G292" s="831">
        <v>5904</v>
      </c>
      <c r="H292" s="831"/>
      <c r="I292" s="831">
        <v>656</v>
      </c>
      <c r="J292" s="831">
        <v>2</v>
      </c>
      <c r="K292" s="831">
        <v>1314</v>
      </c>
      <c r="L292" s="831"/>
      <c r="M292" s="831">
        <v>657</v>
      </c>
      <c r="N292" s="831">
        <v>10</v>
      </c>
      <c r="O292" s="831">
        <v>6600</v>
      </c>
      <c r="P292" s="827"/>
      <c r="Q292" s="832">
        <v>660</v>
      </c>
    </row>
    <row r="293" spans="1:17" ht="14.45" customHeight="1" x14ac:dyDescent="0.2">
      <c r="A293" s="821" t="s">
        <v>3309</v>
      </c>
      <c r="B293" s="822" t="s">
        <v>3102</v>
      </c>
      <c r="C293" s="822" t="s">
        <v>2400</v>
      </c>
      <c r="D293" s="822" t="s">
        <v>3316</v>
      </c>
      <c r="E293" s="822" t="s">
        <v>3317</v>
      </c>
      <c r="F293" s="831">
        <v>18</v>
      </c>
      <c r="G293" s="831">
        <v>5616</v>
      </c>
      <c r="H293" s="831"/>
      <c r="I293" s="831">
        <v>312</v>
      </c>
      <c r="J293" s="831">
        <v>4</v>
      </c>
      <c r="K293" s="831">
        <v>1252</v>
      </c>
      <c r="L293" s="831"/>
      <c r="M293" s="831">
        <v>313</v>
      </c>
      <c r="N293" s="831">
        <v>20</v>
      </c>
      <c r="O293" s="831">
        <v>6280</v>
      </c>
      <c r="P293" s="827"/>
      <c r="Q293" s="832">
        <v>314</v>
      </c>
    </row>
    <row r="294" spans="1:17" ht="14.45" customHeight="1" x14ac:dyDescent="0.2">
      <c r="A294" s="821" t="s">
        <v>3309</v>
      </c>
      <c r="B294" s="822" t="s">
        <v>3102</v>
      </c>
      <c r="C294" s="822" t="s">
        <v>2400</v>
      </c>
      <c r="D294" s="822" t="s">
        <v>3318</v>
      </c>
      <c r="E294" s="822" t="s">
        <v>3319</v>
      </c>
      <c r="F294" s="831">
        <v>9</v>
      </c>
      <c r="G294" s="831">
        <v>5904</v>
      </c>
      <c r="H294" s="831"/>
      <c r="I294" s="831">
        <v>656</v>
      </c>
      <c r="J294" s="831">
        <v>2</v>
      </c>
      <c r="K294" s="831">
        <v>1314</v>
      </c>
      <c r="L294" s="831"/>
      <c r="M294" s="831">
        <v>657</v>
      </c>
      <c r="N294" s="831">
        <v>10</v>
      </c>
      <c r="O294" s="831">
        <v>6600</v>
      </c>
      <c r="P294" s="827"/>
      <c r="Q294" s="832">
        <v>660</v>
      </c>
    </row>
    <row r="295" spans="1:17" ht="14.45" customHeight="1" x14ac:dyDescent="0.2">
      <c r="A295" s="821" t="s">
        <v>3309</v>
      </c>
      <c r="B295" s="822" t="s">
        <v>3102</v>
      </c>
      <c r="C295" s="822" t="s">
        <v>2400</v>
      </c>
      <c r="D295" s="822" t="s">
        <v>3320</v>
      </c>
      <c r="E295" s="822" t="s">
        <v>3321</v>
      </c>
      <c r="F295" s="831">
        <v>9</v>
      </c>
      <c r="G295" s="831">
        <v>5904</v>
      </c>
      <c r="H295" s="831"/>
      <c r="I295" s="831">
        <v>656</v>
      </c>
      <c r="J295" s="831">
        <v>2</v>
      </c>
      <c r="K295" s="831">
        <v>1314</v>
      </c>
      <c r="L295" s="831"/>
      <c r="M295" s="831">
        <v>657</v>
      </c>
      <c r="N295" s="831">
        <v>10</v>
      </c>
      <c r="O295" s="831">
        <v>6600</v>
      </c>
      <c r="P295" s="827"/>
      <c r="Q295" s="832">
        <v>660</v>
      </c>
    </row>
    <row r="296" spans="1:17" ht="14.45" customHeight="1" x14ac:dyDescent="0.2">
      <c r="A296" s="821" t="s">
        <v>3309</v>
      </c>
      <c r="B296" s="822" t="s">
        <v>3102</v>
      </c>
      <c r="C296" s="822" t="s">
        <v>2400</v>
      </c>
      <c r="D296" s="822" t="s">
        <v>3322</v>
      </c>
      <c r="E296" s="822" t="s">
        <v>3323</v>
      </c>
      <c r="F296" s="831">
        <v>9</v>
      </c>
      <c r="G296" s="831">
        <v>12600</v>
      </c>
      <c r="H296" s="831"/>
      <c r="I296" s="831">
        <v>1400</v>
      </c>
      <c r="J296" s="831">
        <v>2</v>
      </c>
      <c r="K296" s="831">
        <v>2802</v>
      </c>
      <c r="L296" s="831"/>
      <c r="M296" s="831">
        <v>1401</v>
      </c>
      <c r="N296" s="831">
        <v>10</v>
      </c>
      <c r="O296" s="831">
        <v>14040</v>
      </c>
      <c r="P296" s="827"/>
      <c r="Q296" s="832">
        <v>1404</v>
      </c>
    </row>
    <row r="297" spans="1:17" ht="14.45" customHeight="1" x14ac:dyDescent="0.2">
      <c r="A297" s="821" t="s">
        <v>3309</v>
      </c>
      <c r="B297" s="822" t="s">
        <v>3102</v>
      </c>
      <c r="C297" s="822" t="s">
        <v>2400</v>
      </c>
      <c r="D297" s="822" t="s">
        <v>3324</v>
      </c>
      <c r="E297" s="822" t="s">
        <v>3325</v>
      </c>
      <c r="F297" s="831">
        <v>2</v>
      </c>
      <c r="G297" s="831">
        <v>2046</v>
      </c>
      <c r="H297" s="831"/>
      <c r="I297" s="831">
        <v>1023</v>
      </c>
      <c r="J297" s="831"/>
      <c r="K297" s="831"/>
      <c r="L297" s="831"/>
      <c r="M297" s="831"/>
      <c r="N297" s="831">
        <v>3</v>
      </c>
      <c r="O297" s="831">
        <v>3087</v>
      </c>
      <c r="P297" s="827"/>
      <c r="Q297" s="832">
        <v>1029</v>
      </c>
    </row>
    <row r="298" spans="1:17" ht="14.45" customHeight="1" x14ac:dyDescent="0.2">
      <c r="A298" s="821" t="s">
        <v>3309</v>
      </c>
      <c r="B298" s="822" t="s">
        <v>3102</v>
      </c>
      <c r="C298" s="822" t="s">
        <v>2400</v>
      </c>
      <c r="D298" s="822" t="s">
        <v>3326</v>
      </c>
      <c r="E298" s="822" t="s">
        <v>3327</v>
      </c>
      <c r="F298" s="831">
        <v>1</v>
      </c>
      <c r="G298" s="831">
        <v>190</v>
      </c>
      <c r="H298" s="831"/>
      <c r="I298" s="831">
        <v>190</v>
      </c>
      <c r="J298" s="831"/>
      <c r="K298" s="831"/>
      <c r="L298" s="831"/>
      <c r="M298" s="831"/>
      <c r="N298" s="831">
        <v>1</v>
      </c>
      <c r="O298" s="831">
        <v>191</v>
      </c>
      <c r="P298" s="827"/>
      <c r="Q298" s="832">
        <v>191</v>
      </c>
    </row>
    <row r="299" spans="1:17" ht="14.45" customHeight="1" x14ac:dyDescent="0.2">
      <c r="A299" s="821" t="s">
        <v>3309</v>
      </c>
      <c r="B299" s="822" t="s">
        <v>2750</v>
      </c>
      <c r="C299" s="822" t="s">
        <v>2400</v>
      </c>
      <c r="D299" s="822" t="s">
        <v>3328</v>
      </c>
      <c r="E299" s="822" t="s">
        <v>3329</v>
      </c>
      <c r="F299" s="831">
        <v>2</v>
      </c>
      <c r="G299" s="831">
        <v>24</v>
      </c>
      <c r="H299" s="831"/>
      <c r="I299" s="831">
        <v>12</v>
      </c>
      <c r="J299" s="831">
        <v>1</v>
      </c>
      <c r="K299" s="831">
        <v>12</v>
      </c>
      <c r="L299" s="831"/>
      <c r="M299" s="831">
        <v>12</v>
      </c>
      <c r="N299" s="831">
        <v>3</v>
      </c>
      <c r="O299" s="831">
        <v>39</v>
      </c>
      <c r="P299" s="827"/>
      <c r="Q299" s="832">
        <v>13</v>
      </c>
    </row>
    <row r="300" spans="1:17" ht="14.45" customHeight="1" x14ac:dyDescent="0.2">
      <c r="A300" s="821" t="s">
        <v>3309</v>
      </c>
      <c r="B300" s="822" t="s">
        <v>2750</v>
      </c>
      <c r="C300" s="822" t="s">
        <v>2400</v>
      </c>
      <c r="D300" s="822" t="s">
        <v>3330</v>
      </c>
      <c r="E300" s="822" t="s">
        <v>3331</v>
      </c>
      <c r="F300" s="831">
        <v>8</v>
      </c>
      <c r="G300" s="831">
        <v>3808</v>
      </c>
      <c r="H300" s="831"/>
      <c r="I300" s="831">
        <v>476</v>
      </c>
      <c r="J300" s="831">
        <v>4</v>
      </c>
      <c r="K300" s="831">
        <v>1920</v>
      </c>
      <c r="L300" s="831"/>
      <c r="M300" s="831">
        <v>480</v>
      </c>
      <c r="N300" s="831">
        <v>12</v>
      </c>
      <c r="O300" s="831">
        <v>5856</v>
      </c>
      <c r="P300" s="827"/>
      <c r="Q300" s="832">
        <v>488</v>
      </c>
    </row>
    <row r="301" spans="1:17" ht="14.45" customHeight="1" thickBot="1" x14ac:dyDescent="0.25">
      <c r="A301" s="813" t="s">
        <v>3332</v>
      </c>
      <c r="B301" s="814" t="s">
        <v>2744</v>
      </c>
      <c r="C301" s="814" t="s">
        <v>2400</v>
      </c>
      <c r="D301" s="814" t="s">
        <v>3277</v>
      </c>
      <c r="E301" s="814" t="s">
        <v>3278</v>
      </c>
      <c r="F301" s="833"/>
      <c r="G301" s="833"/>
      <c r="H301" s="833"/>
      <c r="I301" s="833"/>
      <c r="J301" s="833"/>
      <c r="K301" s="833"/>
      <c r="L301" s="833"/>
      <c r="M301" s="833"/>
      <c r="N301" s="833">
        <v>1</v>
      </c>
      <c r="O301" s="833">
        <v>100</v>
      </c>
      <c r="P301" s="819"/>
      <c r="Q301" s="834">
        <v>100</v>
      </c>
    </row>
  </sheetData>
  <autoFilter ref="A5:Q5" xr:uid="{00000000-0009-0000-0000-000037000000}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 xr:uid="{7823B3B4-CD1C-45A3-9F33-FF65972A3CD8}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ColWidth="8.85546875" defaultRowHeight="14.45" customHeight="1" outlineLevelCol="1" x14ac:dyDescent="0.2"/>
  <cols>
    <col min="1" max="1" width="14.28515625" style="188" bestFit="1" customWidth="1"/>
    <col min="2" max="2" width="15.7109375" style="188" bestFit="1" customWidth="1"/>
    <col min="3" max="3" width="8.28515625" style="196" hidden="1" customWidth="1" outlineLevel="1"/>
    <col min="4" max="4" width="8.28515625" style="196" customWidth="1" collapsed="1"/>
    <col min="5" max="5" width="8.28515625" style="196" customWidth="1"/>
    <col min="6" max="6" width="6.140625" style="197" customWidth="1"/>
    <col min="7" max="7" width="8.28515625" style="196" hidden="1" customWidth="1" outlineLevel="1"/>
    <col min="8" max="8" width="8.28515625" style="196" customWidth="1" collapsed="1"/>
    <col min="9" max="9" width="8.28515625" style="196" customWidth="1"/>
    <col min="10" max="10" width="6.140625" style="197" customWidth="1"/>
    <col min="11" max="11" width="8.28515625" style="196" hidden="1" customWidth="1" outlineLevel="1"/>
    <col min="12" max="12" width="8.28515625" style="196" customWidth="1" collapsed="1"/>
    <col min="13" max="14" width="8.28515625" style="196" customWidth="1"/>
    <col min="15" max="16384" width="8.85546875" style="188"/>
  </cols>
  <sheetData>
    <row r="1" spans="1:14" ht="18.600000000000001" customHeight="1" thickBot="1" x14ac:dyDescent="0.35">
      <c r="A1" s="697" t="s">
        <v>180</v>
      </c>
      <c r="B1" s="698"/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  <c r="N1" s="698"/>
    </row>
    <row r="2" spans="1:14" ht="14.45" customHeight="1" thickBot="1" x14ac:dyDescent="0.25">
      <c r="A2" s="370" t="s">
        <v>328</v>
      </c>
      <c r="B2" s="189"/>
      <c r="C2" s="189"/>
      <c r="D2" s="189"/>
      <c r="E2" s="189"/>
      <c r="F2" s="189"/>
      <c r="G2" s="386"/>
      <c r="H2" s="386"/>
      <c r="I2" s="386"/>
      <c r="J2" s="189"/>
      <c r="K2" s="386"/>
      <c r="L2" s="386"/>
      <c r="M2" s="386"/>
      <c r="N2" s="189"/>
    </row>
    <row r="3" spans="1:14" ht="14.45" customHeight="1" thickBot="1" x14ac:dyDescent="0.25">
      <c r="A3" s="190"/>
      <c r="B3" s="191" t="s">
        <v>158</v>
      </c>
      <c r="C3" s="192">
        <f>SUBTOTAL(9,C6:C1048576)</f>
        <v>9795</v>
      </c>
      <c r="D3" s="193">
        <f>SUBTOTAL(9,D6:D1048576)</f>
        <v>9362</v>
      </c>
      <c r="E3" s="193">
        <f>SUBTOTAL(9,E6:E1048576)</f>
        <v>9384</v>
      </c>
      <c r="F3" s="194">
        <f>IF(OR(E3=0,D3=0),"",E3/D3)</f>
        <v>1.0023499252296517</v>
      </c>
      <c r="G3" s="387">
        <f>SUBTOTAL(9,G6:G1048576)</f>
        <v>37714.490579999998</v>
      </c>
      <c r="H3" s="388">
        <f>SUBTOTAL(9,H6:H1048576)</f>
        <v>38024.2143</v>
      </c>
      <c r="I3" s="388">
        <f>SUBTOTAL(9,I6:I1048576)</f>
        <v>38578.235039999992</v>
      </c>
      <c r="J3" s="194">
        <f>IF(OR(I3=0,H3=0),"",I3/H3)</f>
        <v>1.0145702087524788</v>
      </c>
      <c r="K3" s="387">
        <f>SUBTOTAL(9,K6:K1048576)</f>
        <v>8710.14</v>
      </c>
      <c r="L3" s="388">
        <f>SUBTOTAL(9,L6:L1048576)</f>
        <v>8772.68</v>
      </c>
      <c r="M3" s="388">
        <f>SUBTOTAL(9,M6:M1048576)</f>
        <v>8777.52</v>
      </c>
      <c r="N3" s="195">
        <f>IF(OR(M3=0,E3=0),"",M3*1000/E3)</f>
        <v>935.37084398976981</v>
      </c>
    </row>
    <row r="4" spans="1:14" ht="14.45" customHeight="1" x14ac:dyDescent="0.2">
      <c r="A4" s="699" t="s">
        <v>89</v>
      </c>
      <c r="B4" s="700" t="s">
        <v>11</v>
      </c>
      <c r="C4" s="701" t="s">
        <v>90</v>
      </c>
      <c r="D4" s="701"/>
      <c r="E4" s="701"/>
      <c r="F4" s="702"/>
      <c r="G4" s="703" t="s">
        <v>263</v>
      </c>
      <c r="H4" s="701"/>
      <c r="I4" s="701"/>
      <c r="J4" s="702"/>
      <c r="K4" s="703" t="s">
        <v>91</v>
      </c>
      <c r="L4" s="701"/>
      <c r="M4" s="701"/>
      <c r="N4" s="704"/>
    </row>
    <row r="5" spans="1:14" ht="14.45" customHeight="1" thickBot="1" x14ac:dyDescent="0.25">
      <c r="A5" s="968"/>
      <c r="B5" s="969"/>
      <c r="C5" s="976">
        <v>2019</v>
      </c>
      <c r="D5" s="976">
        <v>2020</v>
      </c>
      <c r="E5" s="976">
        <v>2021</v>
      </c>
      <c r="F5" s="977" t="s">
        <v>2</v>
      </c>
      <c r="G5" s="987">
        <v>2019</v>
      </c>
      <c r="H5" s="976">
        <v>2020</v>
      </c>
      <c r="I5" s="976">
        <v>2021</v>
      </c>
      <c r="J5" s="977" t="s">
        <v>2</v>
      </c>
      <c r="K5" s="987">
        <v>2019</v>
      </c>
      <c r="L5" s="976">
        <v>2020</v>
      </c>
      <c r="M5" s="976">
        <v>2021</v>
      </c>
      <c r="N5" s="988" t="s">
        <v>92</v>
      </c>
    </row>
    <row r="6" spans="1:14" ht="14.45" customHeight="1" x14ac:dyDescent="0.2">
      <c r="A6" s="970" t="s">
        <v>2507</v>
      </c>
      <c r="B6" s="973" t="s">
        <v>3334</v>
      </c>
      <c r="C6" s="978">
        <v>6505</v>
      </c>
      <c r="D6" s="979">
        <v>5934</v>
      </c>
      <c r="E6" s="979">
        <v>5563</v>
      </c>
      <c r="F6" s="984"/>
      <c r="G6" s="978">
        <v>5587.5559800000001</v>
      </c>
      <c r="H6" s="979">
        <v>5120.564400000002</v>
      </c>
      <c r="I6" s="979">
        <v>4817.9685799999979</v>
      </c>
      <c r="J6" s="984"/>
      <c r="K6" s="978">
        <v>390.3</v>
      </c>
      <c r="L6" s="979">
        <v>356.04</v>
      </c>
      <c r="M6" s="979">
        <v>333.78</v>
      </c>
      <c r="N6" s="989">
        <v>60</v>
      </c>
    </row>
    <row r="7" spans="1:14" ht="14.45" customHeight="1" x14ac:dyDescent="0.2">
      <c r="A7" s="971" t="s">
        <v>2485</v>
      </c>
      <c r="B7" s="974" t="s">
        <v>3334</v>
      </c>
      <c r="C7" s="980">
        <v>647</v>
      </c>
      <c r="D7" s="981">
        <v>571</v>
      </c>
      <c r="E7" s="981">
        <v>762</v>
      </c>
      <c r="F7" s="985"/>
      <c r="G7" s="980">
        <v>105.39629999999995</v>
      </c>
      <c r="H7" s="981">
        <v>108.92609999999999</v>
      </c>
      <c r="I7" s="981">
        <v>127.55879999999993</v>
      </c>
      <c r="J7" s="985"/>
      <c r="K7" s="980">
        <v>24.84</v>
      </c>
      <c r="L7" s="981">
        <v>17.64</v>
      </c>
      <c r="M7" s="981">
        <v>13.74</v>
      </c>
      <c r="N7" s="990">
        <v>18.031496062992126</v>
      </c>
    </row>
    <row r="8" spans="1:14" ht="14.45" customHeight="1" x14ac:dyDescent="0.2">
      <c r="A8" s="971" t="s">
        <v>2589</v>
      </c>
      <c r="B8" s="974" t="s">
        <v>3335</v>
      </c>
      <c r="C8" s="980">
        <v>101</v>
      </c>
      <c r="D8" s="981">
        <v>86</v>
      </c>
      <c r="E8" s="981">
        <v>138</v>
      </c>
      <c r="F8" s="985"/>
      <c r="G8" s="980">
        <v>2633.4728999999998</v>
      </c>
      <c r="H8" s="981">
        <v>2242.6578</v>
      </c>
      <c r="I8" s="981">
        <v>3599.0406000000003</v>
      </c>
      <c r="J8" s="985"/>
      <c r="K8" s="980">
        <v>808</v>
      </c>
      <c r="L8" s="981">
        <v>688</v>
      </c>
      <c r="M8" s="981">
        <v>1104</v>
      </c>
      <c r="N8" s="990">
        <v>8000</v>
      </c>
    </row>
    <row r="9" spans="1:14" ht="14.45" customHeight="1" x14ac:dyDescent="0.2">
      <c r="A9" s="971" t="s">
        <v>2621</v>
      </c>
      <c r="B9" s="974" t="s">
        <v>3335</v>
      </c>
      <c r="C9" s="980">
        <v>725</v>
      </c>
      <c r="D9" s="981">
        <v>700</v>
      </c>
      <c r="E9" s="981">
        <v>644</v>
      </c>
      <c r="F9" s="985"/>
      <c r="G9" s="980">
        <v>16143.078599999995</v>
      </c>
      <c r="H9" s="981">
        <v>15589.2168</v>
      </c>
      <c r="I9" s="981">
        <v>14406.011459999996</v>
      </c>
      <c r="J9" s="985"/>
      <c r="K9" s="980">
        <v>4350</v>
      </c>
      <c r="L9" s="981">
        <v>4200</v>
      </c>
      <c r="M9" s="981">
        <v>3864</v>
      </c>
      <c r="N9" s="990">
        <v>6000</v>
      </c>
    </row>
    <row r="10" spans="1:14" ht="14.45" customHeight="1" x14ac:dyDescent="0.2">
      <c r="A10" s="971" t="s">
        <v>2591</v>
      </c>
      <c r="B10" s="974" t="s">
        <v>3335</v>
      </c>
      <c r="C10" s="980">
        <v>440</v>
      </c>
      <c r="D10" s="981">
        <v>480</v>
      </c>
      <c r="E10" s="981">
        <v>395</v>
      </c>
      <c r="F10" s="985"/>
      <c r="G10" s="980">
        <v>5416.2251999999999</v>
      </c>
      <c r="H10" s="981">
        <v>5910.6005999999979</v>
      </c>
      <c r="I10" s="981">
        <v>4864.9175999999998</v>
      </c>
      <c r="J10" s="985"/>
      <c r="K10" s="980">
        <v>1760</v>
      </c>
      <c r="L10" s="981">
        <v>1920</v>
      </c>
      <c r="M10" s="981">
        <v>1580</v>
      </c>
      <c r="N10" s="990">
        <v>4000</v>
      </c>
    </row>
    <row r="11" spans="1:14" ht="14.45" customHeight="1" thickBot="1" x14ac:dyDescent="0.25">
      <c r="A11" s="972" t="s">
        <v>2611</v>
      </c>
      <c r="B11" s="975" t="s">
        <v>3335</v>
      </c>
      <c r="C11" s="982">
        <v>1377</v>
      </c>
      <c r="D11" s="983">
        <v>1591</v>
      </c>
      <c r="E11" s="983">
        <v>1882</v>
      </c>
      <c r="F11" s="986"/>
      <c r="G11" s="982">
        <v>7828.7615999999998</v>
      </c>
      <c r="H11" s="983">
        <v>9052.2485999999972</v>
      </c>
      <c r="I11" s="983">
        <v>10762.737999999999</v>
      </c>
      <c r="J11" s="986"/>
      <c r="K11" s="982">
        <v>1377</v>
      </c>
      <c r="L11" s="983">
        <v>1591</v>
      </c>
      <c r="M11" s="983">
        <v>1882</v>
      </c>
      <c r="N11" s="991">
        <v>1000</v>
      </c>
    </row>
  </sheetData>
  <autoFilter ref="A5:N5" xr:uid="{00000000-0009-0000-0000-000039000000}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 xr:uid="{F22B271F-BC25-467B-856D-D7E50F213DCF}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247"/>
    <col min="2" max="13" width="8.85546875" style="247" customWidth="1"/>
    <col min="14" max="16384" width="8.85546875" style="247"/>
  </cols>
  <sheetData>
    <row r="1" spans="1:13" ht="18.600000000000001" customHeight="1" thickBot="1" x14ac:dyDescent="0.35">
      <c r="A1" s="516" t="s">
        <v>127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</row>
    <row r="2" spans="1:13" ht="14.45" customHeight="1" x14ac:dyDescent="0.2">
      <c r="A2" s="370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5" customHeight="1" x14ac:dyDescent="0.2">
      <c r="A3" s="319"/>
      <c r="B3" s="320" t="s">
        <v>102</v>
      </c>
      <c r="C3" s="321" t="s">
        <v>103</v>
      </c>
      <c r="D3" s="321" t="s">
        <v>104</v>
      </c>
      <c r="E3" s="320" t="s">
        <v>105</v>
      </c>
      <c r="F3" s="321" t="s">
        <v>106</v>
      </c>
      <c r="G3" s="321" t="s">
        <v>107</v>
      </c>
      <c r="H3" s="321" t="s">
        <v>108</v>
      </c>
      <c r="I3" s="321" t="s">
        <v>109</v>
      </c>
      <c r="J3" s="321" t="s">
        <v>110</v>
      </c>
      <c r="K3" s="321" t="s">
        <v>111</v>
      </c>
      <c r="L3" s="321" t="s">
        <v>112</v>
      </c>
      <c r="M3" s="321" t="s">
        <v>113</v>
      </c>
    </row>
    <row r="4" spans="1:13" ht="14.45" customHeight="1" x14ac:dyDescent="0.2">
      <c r="A4" s="319" t="s">
        <v>101</v>
      </c>
      <c r="B4" s="322">
        <f>(B10+B8)/B6</f>
        <v>0.538305922006451</v>
      </c>
      <c r="C4" s="322">
        <f t="shared" ref="C4:M4" si="0">(C10+C8)/C6</f>
        <v>0.52312102035696628</v>
      </c>
      <c r="D4" s="322">
        <f t="shared" si="0"/>
        <v>0.7404359641118351</v>
      </c>
      <c r="E4" s="322">
        <f t="shared" si="0"/>
        <v>0.60025737677683322</v>
      </c>
      <c r="F4" s="322">
        <f t="shared" si="0"/>
        <v>0.61377982231574268</v>
      </c>
      <c r="G4" s="322">
        <f t="shared" si="0"/>
        <v>0.6340762832400294</v>
      </c>
      <c r="H4" s="322">
        <f t="shared" si="0"/>
        <v>0.65199467769646569</v>
      </c>
      <c r="I4" s="322">
        <f t="shared" si="0"/>
        <v>0.69535947106379881</v>
      </c>
      <c r="J4" s="322">
        <f t="shared" si="0"/>
        <v>0.69517486093865988</v>
      </c>
      <c r="K4" s="322">
        <f t="shared" si="0"/>
        <v>9.4667337646793612E-3</v>
      </c>
      <c r="L4" s="322">
        <f t="shared" si="0"/>
        <v>9.4667337646793612E-3</v>
      </c>
      <c r="M4" s="322">
        <f t="shared" si="0"/>
        <v>9.4667337646793612E-3</v>
      </c>
    </row>
    <row r="5" spans="1:13" ht="14.45" customHeight="1" x14ac:dyDescent="0.2">
      <c r="A5" s="323" t="s">
        <v>53</v>
      </c>
      <c r="B5" s="322">
        <f>IF(ISERROR(VLOOKUP($A5,'Man Tab'!$A:$Q,COLUMN()+2,0)),0,VLOOKUP($A5,'Man Tab'!$A:$Q,COLUMN()+2,0))</f>
        <v>7980.5531100000007</v>
      </c>
      <c r="C5" s="322">
        <f>IF(ISERROR(VLOOKUP($A5,'Man Tab'!$A:$Q,COLUMN()+2,0)),0,VLOOKUP($A5,'Man Tab'!$A:$Q,COLUMN()+2,0))</f>
        <v>8176.5571399999999</v>
      </c>
      <c r="D5" s="322">
        <f>IF(ISERROR(VLOOKUP($A5,'Man Tab'!$A:$Q,COLUMN()+2,0)),0,VLOOKUP($A5,'Man Tab'!$A:$Q,COLUMN()+2,0))</f>
        <v>7732.7598499999995</v>
      </c>
      <c r="E5" s="322">
        <f>IF(ISERROR(VLOOKUP($A5,'Man Tab'!$A:$Q,COLUMN()+2,0)),0,VLOOKUP($A5,'Man Tab'!$A:$Q,COLUMN()+2,0))</f>
        <v>14372.82835</v>
      </c>
      <c r="F5" s="322">
        <f>IF(ISERROR(VLOOKUP($A5,'Man Tab'!$A:$Q,COLUMN()+2,0)),0,VLOOKUP($A5,'Man Tab'!$A:$Q,COLUMN()+2,0))</f>
        <v>8168.4841399999996</v>
      </c>
      <c r="G5" s="322">
        <f>IF(ISERROR(VLOOKUP($A5,'Man Tab'!$A:$Q,COLUMN()+2,0)),0,VLOOKUP($A5,'Man Tab'!$A:$Q,COLUMN()+2,0))</f>
        <v>8251.8845999999994</v>
      </c>
      <c r="H5" s="322">
        <f>IF(ISERROR(VLOOKUP($A5,'Man Tab'!$A:$Q,COLUMN()+2,0)),0,VLOOKUP($A5,'Man Tab'!$A:$Q,COLUMN()+2,0))</f>
        <v>9656.0592400000005</v>
      </c>
      <c r="I5" s="322">
        <f>IF(ISERROR(VLOOKUP($A5,'Man Tab'!$A:$Q,COLUMN()+2,0)),0,VLOOKUP($A5,'Man Tab'!$A:$Q,COLUMN()+2,0))</f>
        <v>8276.6875500000006</v>
      </c>
      <c r="J5" s="322">
        <f>IF(ISERROR(VLOOKUP($A5,'Man Tab'!$A:$Q,COLUMN()+2,0)),0,VLOOKUP($A5,'Man Tab'!$A:$Q,COLUMN()+2,0))</f>
        <v>7589.4626100000005</v>
      </c>
      <c r="K5" s="322">
        <f>IF(ISERROR(VLOOKUP($A5,'Man Tab'!$A:$Q,COLUMN()+2,0)),0,VLOOKUP($A5,'Man Tab'!$A:$Q,COLUMN()+2,0))</f>
        <v>0</v>
      </c>
      <c r="L5" s="322">
        <f>IF(ISERROR(VLOOKUP($A5,'Man Tab'!$A:$Q,COLUMN()+2,0)),0,VLOOKUP($A5,'Man Tab'!$A:$Q,COLUMN()+2,0))</f>
        <v>0</v>
      </c>
      <c r="M5" s="322">
        <f>IF(ISERROR(VLOOKUP($A5,'Man Tab'!$A:$Q,COLUMN()+2,0)),0,VLOOKUP($A5,'Man Tab'!$A:$Q,COLUMN()+2,0))</f>
        <v>0</v>
      </c>
    </row>
    <row r="6" spans="1:13" ht="14.45" customHeight="1" x14ac:dyDescent="0.2">
      <c r="A6" s="323" t="s">
        <v>97</v>
      </c>
      <c r="B6" s="324">
        <f>B5</f>
        <v>7980.5531100000007</v>
      </c>
      <c r="C6" s="324">
        <f t="shared" ref="C6:M6" si="1">C5+B6</f>
        <v>16157.110250000002</v>
      </c>
      <c r="D6" s="324">
        <f t="shared" si="1"/>
        <v>23889.8701</v>
      </c>
      <c r="E6" s="324">
        <f t="shared" si="1"/>
        <v>38262.698449999996</v>
      </c>
      <c r="F6" s="324">
        <f t="shared" si="1"/>
        <v>46431.182589999997</v>
      </c>
      <c r="G6" s="324">
        <f t="shared" si="1"/>
        <v>54683.067189999994</v>
      </c>
      <c r="H6" s="324">
        <f t="shared" si="1"/>
        <v>64339.126429999997</v>
      </c>
      <c r="I6" s="324">
        <f t="shared" si="1"/>
        <v>72615.813979999992</v>
      </c>
      <c r="J6" s="324">
        <f t="shared" si="1"/>
        <v>80205.276589999994</v>
      </c>
      <c r="K6" s="324">
        <f t="shared" si="1"/>
        <v>80205.276589999994</v>
      </c>
      <c r="L6" s="324">
        <f t="shared" si="1"/>
        <v>80205.276589999994</v>
      </c>
      <c r="M6" s="324">
        <f t="shared" si="1"/>
        <v>80205.276589999994</v>
      </c>
    </row>
    <row r="7" spans="1:13" ht="14.45" customHeight="1" x14ac:dyDescent="0.2">
      <c r="A7" s="323" t="s">
        <v>125</v>
      </c>
      <c r="B7" s="323">
        <v>141.43</v>
      </c>
      <c r="C7" s="323">
        <v>277.81799999999998</v>
      </c>
      <c r="D7" s="323">
        <v>583.09699999999998</v>
      </c>
      <c r="E7" s="323">
        <v>756.70100000000002</v>
      </c>
      <c r="F7" s="323">
        <v>938.13499999999999</v>
      </c>
      <c r="G7" s="323">
        <v>1140.5119999999999</v>
      </c>
      <c r="H7" s="323">
        <v>1380.134</v>
      </c>
      <c r="I7" s="323">
        <v>1661.5519999999999</v>
      </c>
      <c r="J7" s="323">
        <v>1833.2470000000001</v>
      </c>
      <c r="K7" s="323"/>
      <c r="L7" s="323"/>
      <c r="M7" s="323"/>
    </row>
    <row r="8" spans="1:13" ht="14.45" customHeight="1" x14ac:dyDescent="0.2">
      <c r="A8" s="323" t="s">
        <v>98</v>
      </c>
      <c r="B8" s="324">
        <f>B7*30</f>
        <v>4242.9000000000005</v>
      </c>
      <c r="C8" s="324">
        <f t="shared" ref="C8:M8" si="2">C7*30</f>
        <v>8334.5399999999991</v>
      </c>
      <c r="D8" s="324">
        <f t="shared" si="2"/>
        <v>17492.91</v>
      </c>
      <c r="E8" s="324">
        <f t="shared" si="2"/>
        <v>22701.03</v>
      </c>
      <c r="F8" s="324">
        <f t="shared" si="2"/>
        <v>28144.05</v>
      </c>
      <c r="G8" s="324">
        <f t="shared" si="2"/>
        <v>34215.360000000001</v>
      </c>
      <c r="H8" s="324">
        <f t="shared" si="2"/>
        <v>41404.020000000004</v>
      </c>
      <c r="I8" s="324">
        <f t="shared" si="2"/>
        <v>49846.559999999998</v>
      </c>
      <c r="J8" s="324">
        <f t="shared" si="2"/>
        <v>54997.41</v>
      </c>
      <c r="K8" s="324">
        <f t="shared" si="2"/>
        <v>0</v>
      </c>
      <c r="L8" s="324">
        <f t="shared" si="2"/>
        <v>0</v>
      </c>
      <c r="M8" s="324">
        <f t="shared" si="2"/>
        <v>0</v>
      </c>
    </row>
    <row r="9" spans="1:13" ht="14.45" customHeight="1" x14ac:dyDescent="0.2">
      <c r="A9" s="323" t="s">
        <v>126</v>
      </c>
      <c r="B9" s="323">
        <v>53079</v>
      </c>
      <c r="C9" s="323">
        <v>64505</v>
      </c>
      <c r="D9" s="323">
        <v>78425</v>
      </c>
      <c r="E9" s="323">
        <v>70428</v>
      </c>
      <c r="F9" s="323">
        <v>88036</v>
      </c>
      <c r="G9" s="323">
        <v>103403</v>
      </c>
      <c r="H9" s="323">
        <v>86872</v>
      </c>
      <c r="I9" s="323">
        <v>102786</v>
      </c>
      <c r="J9" s="323">
        <v>111748</v>
      </c>
      <c r="K9" s="323">
        <v>0</v>
      </c>
      <c r="L9" s="323">
        <v>0</v>
      </c>
      <c r="M9" s="323">
        <v>0</v>
      </c>
    </row>
    <row r="10" spans="1:13" ht="14.45" customHeight="1" x14ac:dyDescent="0.2">
      <c r="A10" s="323" t="s">
        <v>99</v>
      </c>
      <c r="B10" s="324">
        <f>B9/1000</f>
        <v>53.079000000000001</v>
      </c>
      <c r="C10" s="324">
        <f t="shared" ref="C10:M10" si="3">C9/1000+B10</f>
        <v>117.584</v>
      </c>
      <c r="D10" s="324">
        <f t="shared" si="3"/>
        <v>196.00900000000001</v>
      </c>
      <c r="E10" s="324">
        <f t="shared" si="3"/>
        <v>266.43700000000001</v>
      </c>
      <c r="F10" s="324">
        <f t="shared" si="3"/>
        <v>354.47300000000001</v>
      </c>
      <c r="G10" s="324">
        <f t="shared" si="3"/>
        <v>457.87600000000003</v>
      </c>
      <c r="H10" s="324">
        <f t="shared" si="3"/>
        <v>544.74800000000005</v>
      </c>
      <c r="I10" s="324">
        <f t="shared" si="3"/>
        <v>647.53400000000011</v>
      </c>
      <c r="J10" s="324">
        <f t="shared" si="3"/>
        <v>759.28200000000015</v>
      </c>
      <c r="K10" s="324">
        <f t="shared" si="3"/>
        <v>759.28200000000015</v>
      </c>
      <c r="L10" s="324">
        <f t="shared" si="3"/>
        <v>759.28200000000015</v>
      </c>
      <c r="M10" s="324">
        <f t="shared" si="3"/>
        <v>759.28200000000015</v>
      </c>
    </row>
    <row r="11" spans="1:13" ht="14.45" customHeight="1" x14ac:dyDescent="0.2">
      <c r="A11" s="319"/>
      <c r="B11" s="319" t="s">
        <v>115</v>
      </c>
      <c r="C11" s="319">
        <f ca="1">IF(MONTH(TODAY())=1,12,MONTH(TODAY())-1)</f>
        <v>9</v>
      </c>
      <c r="D11" s="319"/>
      <c r="E11" s="319"/>
      <c r="F11" s="319"/>
      <c r="G11" s="319"/>
      <c r="H11" s="319"/>
      <c r="I11" s="319"/>
      <c r="J11" s="319"/>
      <c r="K11" s="319"/>
      <c r="L11" s="319"/>
      <c r="M11" s="319"/>
    </row>
    <row r="12" spans="1:13" ht="14.45" customHeight="1" x14ac:dyDescent="0.2">
      <c r="A12" s="319">
        <v>0</v>
      </c>
      <c r="B12" s="322">
        <f>IF(ISERROR(HI!F15),#REF!,HI!F15)</f>
        <v>0</v>
      </c>
      <c r="C12" s="319"/>
      <c r="D12" s="319"/>
      <c r="E12" s="319"/>
      <c r="F12" s="319"/>
      <c r="G12" s="319"/>
      <c r="H12" s="319"/>
      <c r="I12" s="319"/>
      <c r="J12" s="319"/>
      <c r="K12" s="319"/>
      <c r="L12" s="319"/>
      <c r="M12" s="319"/>
    </row>
    <row r="13" spans="1:13" ht="14.45" customHeight="1" x14ac:dyDescent="0.2">
      <c r="A13" s="319">
        <v>1</v>
      </c>
      <c r="B13" s="322">
        <f>IF(ISERROR(HI!F15),#REF!,HI!F15)</f>
        <v>0</v>
      </c>
      <c r="C13" s="319"/>
      <c r="D13" s="319"/>
      <c r="E13" s="319"/>
      <c r="F13" s="319"/>
      <c r="G13" s="319"/>
      <c r="H13" s="319"/>
      <c r="I13" s="319"/>
      <c r="J13" s="319"/>
      <c r="K13" s="319"/>
      <c r="L13" s="319"/>
      <c r="M13" s="319"/>
    </row>
  </sheetData>
  <mergeCells count="1">
    <mergeCell ref="A1:M1"/>
  </mergeCells>
  <hyperlinks>
    <hyperlink ref="A2" location="Obsah!A1" display="Zpět na Obsah  KL 01  1.-4.měsíc" xr:uid="{BB0FE58C-B340-4C79-9F7E-DD36325F41FC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247" bestFit="1" customWidth="1"/>
    <col min="2" max="2" width="12.7109375" style="247" bestFit="1" customWidth="1"/>
    <col min="3" max="3" width="13.7109375" style="247" bestFit="1" customWidth="1"/>
    <col min="4" max="15" width="7.7109375" style="247" bestFit="1" customWidth="1"/>
    <col min="16" max="16" width="8.85546875" style="247" customWidth="1"/>
    <col min="17" max="17" width="6.7109375" style="247" bestFit="1" customWidth="1"/>
    <col min="18" max="16384" width="8.85546875" style="247"/>
  </cols>
  <sheetData>
    <row r="1" spans="1:17" s="325" customFormat="1" ht="18.600000000000001" customHeight="1" thickBot="1" x14ac:dyDescent="0.35">
      <c r="A1" s="528" t="s">
        <v>330</v>
      </c>
      <c r="B1" s="528"/>
      <c r="C1" s="528"/>
      <c r="D1" s="528"/>
      <c r="E1" s="528"/>
      <c r="F1" s="528"/>
      <c r="G1" s="528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s="325" customFormat="1" ht="14.45" customHeight="1" thickBot="1" x14ac:dyDescent="0.25">
      <c r="A2" s="370" t="s">
        <v>328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</row>
    <row r="3" spans="1:17" ht="14.45" customHeight="1" x14ac:dyDescent="0.2">
      <c r="A3" s="101"/>
      <c r="B3" s="529" t="s">
        <v>29</v>
      </c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256"/>
      <c r="Q3" s="258"/>
    </row>
    <row r="4" spans="1:17" ht="14.45" customHeight="1" x14ac:dyDescent="0.2">
      <c r="A4" s="102"/>
      <c r="B4" s="24">
        <v>2021</v>
      </c>
      <c r="C4" s="257" t="s">
        <v>30</v>
      </c>
      <c r="D4" s="405" t="s">
        <v>304</v>
      </c>
      <c r="E4" s="405" t="s">
        <v>305</v>
      </c>
      <c r="F4" s="405" t="s">
        <v>306</v>
      </c>
      <c r="G4" s="405" t="s">
        <v>307</v>
      </c>
      <c r="H4" s="405" t="s">
        <v>308</v>
      </c>
      <c r="I4" s="405" t="s">
        <v>309</v>
      </c>
      <c r="J4" s="405" t="s">
        <v>310</v>
      </c>
      <c r="K4" s="405" t="s">
        <v>311</v>
      </c>
      <c r="L4" s="405" t="s">
        <v>312</v>
      </c>
      <c r="M4" s="405" t="s">
        <v>313</v>
      </c>
      <c r="N4" s="405" t="s">
        <v>314</v>
      </c>
      <c r="O4" s="405" t="s">
        <v>315</v>
      </c>
      <c r="P4" s="531" t="s">
        <v>3</v>
      </c>
      <c r="Q4" s="532"/>
    </row>
    <row r="5" spans="1:17" ht="14.45" customHeight="1" thickBot="1" x14ac:dyDescent="0.2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5" customHeight="1" x14ac:dyDescent="0.2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329</v>
      </c>
    </row>
    <row r="7" spans="1:17" ht="14.45" customHeight="1" x14ac:dyDescent="0.2">
      <c r="A7" s="19" t="s">
        <v>35</v>
      </c>
      <c r="B7" s="55">
        <v>6600</v>
      </c>
      <c r="C7" s="56">
        <v>550</v>
      </c>
      <c r="D7" s="56">
        <v>249.82748000000001</v>
      </c>
      <c r="E7" s="56">
        <v>1123.8478400000001</v>
      </c>
      <c r="F7" s="56">
        <v>393.47550000000001</v>
      </c>
      <c r="G7" s="56">
        <v>194.97748000000001</v>
      </c>
      <c r="H7" s="56">
        <v>409.32684999999998</v>
      </c>
      <c r="I7" s="56">
        <v>327.14615999999995</v>
      </c>
      <c r="J7" s="56">
        <v>112.91255</v>
      </c>
      <c r="K7" s="56">
        <v>274.24329999999998</v>
      </c>
      <c r="L7" s="56">
        <v>140.4169</v>
      </c>
      <c r="M7" s="56">
        <v>0</v>
      </c>
      <c r="N7" s="56">
        <v>0</v>
      </c>
      <c r="O7" s="56">
        <v>0</v>
      </c>
      <c r="P7" s="57">
        <v>3226.1740600000003</v>
      </c>
      <c r="Q7" s="185">
        <v>0.65175233535353538</v>
      </c>
    </row>
    <row r="8" spans="1:17" ht="14.45" customHeight="1" x14ac:dyDescent="0.2">
      <c r="A8" s="19" t="s">
        <v>36</v>
      </c>
      <c r="B8" s="55">
        <v>323.7229188</v>
      </c>
      <c r="C8" s="56">
        <v>26.976909899999999</v>
      </c>
      <c r="D8" s="56">
        <v>5.3819999999999997</v>
      </c>
      <c r="E8" s="56">
        <v>17.13</v>
      </c>
      <c r="F8" s="56">
        <v>11.061999999999999</v>
      </c>
      <c r="G8" s="56">
        <v>59.945999999999998</v>
      </c>
      <c r="H8" s="56">
        <v>4.8899999999999997</v>
      </c>
      <c r="I8" s="56">
        <v>7.0119999999999996</v>
      </c>
      <c r="J8" s="56">
        <v>1.63</v>
      </c>
      <c r="K8" s="56">
        <v>44.69</v>
      </c>
      <c r="L8" s="56">
        <v>7.0119999999999996</v>
      </c>
      <c r="M8" s="56">
        <v>0</v>
      </c>
      <c r="N8" s="56">
        <v>0</v>
      </c>
      <c r="O8" s="56">
        <v>0</v>
      </c>
      <c r="P8" s="57">
        <v>158.75399999999999</v>
      </c>
      <c r="Q8" s="185">
        <v>0.65386782247188857</v>
      </c>
    </row>
    <row r="9" spans="1:17" ht="14.45" customHeight="1" x14ac:dyDescent="0.2">
      <c r="A9" s="19" t="s">
        <v>37</v>
      </c>
      <c r="B9" s="55">
        <v>4414.9999994999998</v>
      </c>
      <c r="C9" s="56">
        <v>367.916666625</v>
      </c>
      <c r="D9" s="56">
        <v>506.07409000000001</v>
      </c>
      <c r="E9" s="56">
        <v>376.47353000000004</v>
      </c>
      <c r="F9" s="56">
        <v>460.34009000000003</v>
      </c>
      <c r="G9" s="56">
        <v>397.08019000000002</v>
      </c>
      <c r="H9" s="56">
        <v>379.22709999999995</v>
      </c>
      <c r="I9" s="56">
        <v>462.42280999999997</v>
      </c>
      <c r="J9" s="56">
        <v>412.05109000000004</v>
      </c>
      <c r="K9" s="56">
        <v>287.78381999999999</v>
      </c>
      <c r="L9" s="56">
        <v>404.38170000000002</v>
      </c>
      <c r="M9" s="56">
        <v>0</v>
      </c>
      <c r="N9" s="56">
        <v>0</v>
      </c>
      <c r="O9" s="56">
        <v>0</v>
      </c>
      <c r="P9" s="57">
        <v>3685.8344200000001</v>
      </c>
      <c r="Q9" s="185">
        <v>1.113124777778006</v>
      </c>
    </row>
    <row r="10" spans="1:17" ht="14.45" customHeight="1" x14ac:dyDescent="0.2">
      <c r="A10" s="19" t="s">
        <v>38</v>
      </c>
      <c r="B10" s="55">
        <v>243.08390839999998</v>
      </c>
      <c r="C10" s="56">
        <v>20.256992366666665</v>
      </c>
      <c r="D10" s="56">
        <v>19.289570000000001</v>
      </c>
      <c r="E10" s="56">
        <v>13.284540000000002</v>
      </c>
      <c r="F10" s="56">
        <v>17.811209999999999</v>
      </c>
      <c r="G10" s="56">
        <v>19.945540000000001</v>
      </c>
      <c r="H10" s="56">
        <v>9.9620099999999994</v>
      </c>
      <c r="I10" s="56">
        <v>11.681319999999999</v>
      </c>
      <c r="J10" s="56">
        <v>16.004819999999999</v>
      </c>
      <c r="K10" s="56">
        <v>17.074189999999998</v>
      </c>
      <c r="L10" s="56">
        <v>11.724959999999999</v>
      </c>
      <c r="M10" s="56">
        <v>0</v>
      </c>
      <c r="N10" s="56">
        <v>0</v>
      </c>
      <c r="O10" s="56">
        <v>0</v>
      </c>
      <c r="P10" s="57">
        <v>136.77815999999999</v>
      </c>
      <c r="Q10" s="185">
        <v>0.75023838970000689</v>
      </c>
    </row>
    <row r="11" spans="1:17" ht="14.45" customHeight="1" x14ac:dyDescent="0.2">
      <c r="A11" s="19" t="s">
        <v>39</v>
      </c>
      <c r="B11" s="55">
        <v>748.87306310000008</v>
      </c>
      <c r="C11" s="56">
        <v>62.406088591666673</v>
      </c>
      <c r="D11" s="56">
        <v>53.653870000000005</v>
      </c>
      <c r="E11" s="56">
        <v>42.698059999999998</v>
      </c>
      <c r="F11" s="56">
        <v>91.017309999999995</v>
      </c>
      <c r="G11" s="56">
        <v>39.12594</v>
      </c>
      <c r="H11" s="56">
        <v>49.382349999999995</v>
      </c>
      <c r="I11" s="56">
        <v>49.110599999999998</v>
      </c>
      <c r="J11" s="56">
        <v>54.872349999999997</v>
      </c>
      <c r="K11" s="56">
        <v>60.708179999999999</v>
      </c>
      <c r="L11" s="56">
        <v>40.472110000000001</v>
      </c>
      <c r="M11" s="56">
        <v>0</v>
      </c>
      <c r="N11" s="56">
        <v>0</v>
      </c>
      <c r="O11" s="56">
        <v>0</v>
      </c>
      <c r="P11" s="57">
        <v>481.0407699999999</v>
      </c>
      <c r="Q11" s="185">
        <v>0.85647050873785535</v>
      </c>
    </row>
    <row r="12" spans="1:17" ht="14.45" customHeight="1" x14ac:dyDescent="0.2">
      <c r="A12" s="19" t="s">
        <v>40</v>
      </c>
      <c r="B12" s="55">
        <v>221.8971616</v>
      </c>
      <c r="C12" s="56">
        <v>18.491430133333335</v>
      </c>
      <c r="D12" s="56">
        <v>76.354199999999992</v>
      </c>
      <c r="E12" s="56">
        <v>10.65326</v>
      </c>
      <c r="F12" s="56">
        <v>56.99832</v>
      </c>
      <c r="G12" s="56">
        <v>28.416370000000001</v>
      </c>
      <c r="H12" s="56">
        <v>89.460499999999996</v>
      </c>
      <c r="I12" s="56">
        <v>31.437180000000001</v>
      </c>
      <c r="J12" s="56">
        <v>0.18959999999999999</v>
      </c>
      <c r="K12" s="56">
        <v>32.515430000000002</v>
      </c>
      <c r="L12" s="56">
        <v>11.435</v>
      </c>
      <c r="M12" s="56">
        <v>0</v>
      </c>
      <c r="N12" s="56">
        <v>0</v>
      </c>
      <c r="O12" s="56">
        <v>0</v>
      </c>
      <c r="P12" s="57">
        <v>337.45985999999999</v>
      </c>
      <c r="Q12" s="185">
        <v>2.0277252613581878</v>
      </c>
    </row>
    <row r="13" spans="1:17" ht="14.45" customHeight="1" x14ac:dyDescent="0.2">
      <c r="A13" s="19" t="s">
        <v>41</v>
      </c>
      <c r="B13" s="55">
        <v>613.99999960000002</v>
      </c>
      <c r="C13" s="56">
        <v>51.166666633333335</v>
      </c>
      <c r="D13" s="56">
        <v>60.833400000000005</v>
      </c>
      <c r="E13" s="56">
        <v>114.91558999999999</v>
      </c>
      <c r="F13" s="56">
        <v>65.865030000000004</v>
      </c>
      <c r="G13" s="56">
        <v>50.499690000000001</v>
      </c>
      <c r="H13" s="56">
        <v>56.147069999999999</v>
      </c>
      <c r="I13" s="56">
        <v>49.039619999999999</v>
      </c>
      <c r="J13" s="56">
        <v>31.281279999999999</v>
      </c>
      <c r="K13" s="56">
        <v>48.820830000000001</v>
      </c>
      <c r="L13" s="56">
        <v>46.618819999999999</v>
      </c>
      <c r="M13" s="56">
        <v>0</v>
      </c>
      <c r="N13" s="56">
        <v>0</v>
      </c>
      <c r="O13" s="56">
        <v>0</v>
      </c>
      <c r="P13" s="57">
        <v>524.02132999999992</v>
      </c>
      <c r="Q13" s="185">
        <v>1.1379399138792223</v>
      </c>
    </row>
    <row r="14" spans="1:17" ht="14.45" customHeight="1" x14ac:dyDescent="0.2">
      <c r="A14" s="19" t="s">
        <v>42</v>
      </c>
      <c r="B14" s="55">
        <v>961.77711499999998</v>
      </c>
      <c r="C14" s="56">
        <v>80.14809291666667</v>
      </c>
      <c r="D14" s="56">
        <v>117.24047</v>
      </c>
      <c r="E14" s="56">
        <v>107.79741</v>
      </c>
      <c r="F14" s="56">
        <v>103.21928</v>
      </c>
      <c r="G14" s="56">
        <v>83.513480000000001</v>
      </c>
      <c r="H14" s="56">
        <v>67.522850000000005</v>
      </c>
      <c r="I14" s="56">
        <v>53.181950000000001</v>
      </c>
      <c r="J14" s="56">
        <v>48.773600000000002</v>
      </c>
      <c r="K14" s="56">
        <v>50.479939999999999</v>
      </c>
      <c r="L14" s="56">
        <v>51.616300000000003</v>
      </c>
      <c r="M14" s="56">
        <v>0</v>
      </c>
      <c r="N14" s="56">
        <v>0</v>
      </c>
      <c r="O14" s="56">
        <v>0</v>
      </c>
      <c r="P14" s="57">
        <v>683.34528000000012</v>
      </c>
      <c r="Q14" s="185">
        <v>0.9473369929372879</v>
      </c>
    </row>
    <row r="15" spans="1:17" ht="14.45" customHeight="1" x14ac:dyDescent="0.2">
      <c r="A15" s="19" t="s">
        <v>43</v>
      </c>
      <c r="B15" s="55">
        <v>241.09504340000001</v>
      </c>
      <c r="C15" s="56">
        <v>20.091253616666666</v>
      </c>
      <c r="D15" s="56">
        <v>27.27298</v>
      </c>
      <c r="E15" s="56">
        <v>7.1025499999999999</v>
      </c>
      <c r="F15" s="56">
        <v>25.468499999999999</v>
      </c>
      <c r="G15" s="56">
        <v>30.915150000000001</v>
      </c>
      <c r="H15" s="56">
        <v>15</v>
      </c>
      <c r="I15" s="56">
        <v>0</v>
      </c>
      <c r="J15" s="56">
        <v>22.144200000000001</v>
      </c>
      <c r="K15" s="56">
        <v>0</v>
      </c>
      <c r="L15" s="56">
        <v>28.666799999999999</v>
      </c>
      <c r="M15" s="56">
        <v>0</v>
      </c>
      <c r="N15" s="56">
        <v>0</v>
      </c>
      <c r="O15" s="56">
        <v>0</v>
      </c>
      <c r="P15" s="57">
        <v>156.57017999999999</v>
      </c>
      <c r="Q15" s="185">
        <v>0.86588358290571144</v>
      </c>
    </row>
    <row r="16" spans="1:17" ht="14.45" customHeight="1" x14ac:dyDescent="0.2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5" customHeight="1" x14ac:dyDescent="0.2">
      <c r="A17" s="19" t="s">
        <v>45</v>
      </c>
      <c r="B17" s="55">
        <v>633.80429449999997</v>
      </c>
      <c r="C17" s="56">
        <v>52.817024541666662</v>
      </c>
      <c r="D17" s="56">
        <v>38.802839999999996</v>
      </c>
      <c r="E17" s="56">
        <v>161.49655999999999</v>
      </c>
      <c r="F17" s="56">
        <v>64.811149999999998</v>
      </c>
      <c r="G17" s="56">
        <v>23.114470000000001</v>
      </c>
      <c r="H17" s="56">
        <v>34.870690000000003</v>
      </c>
      <c r="I17" s="56">
        <v>65.78219</v>
      </c>
      <c r="J17" s="56">
        <v>98.677899999999994</v>
      </c>
      <c r="K17" s="56">
        <v>15.20107</v>
      </c>
      <c r="L17" s="56">
        <v>8.24282</v>
      </c>
      <c r="M17" s="56">
        <v>0</v>
      </c>
      <c r="N17" s="56">
        <v>0</v>
      </c>
      <c r="O17" s="56">
        <v>0</v>
      </c>
      <c r="P17" s="57">
        <v>510.99968999999999</v>
      </c>
      <c r="Q17" s="185">
        <v>1.0749894342976876</v>
      </c>
    </row>
    <row r="18" spans="1:17" ht="14.45" customHeight="1" x14ac:dyDescent="0.2">
      <c r="A18" s="19" t="s">
        <v>46</v>
      </c>
      <c r="B18" s="55">
        <v>0</v>
      </c>
      <c r="C18" s="56">
        <v>0</v>
      </c>
      <c r="D18" s="56">
        <v>0</v>
      </c>
      <c r="E18" s="56">
        <v>0</v>
      </c>
      <c r="F18" s="56">
        <v>0.31900000000000001</v>
      </c>
      <c r="G18" s="56">
        <v>0.47399999999999998</v>
      </c>
      <c r="H18" s="56">
        <v>0</v>
      </c>
      <c r="I18" s="56">
        <v>2.948</v>
      </c>
      <c r="J18" s="56">
        <v>11.420999999999999</v>
      </c>
      <c r="K18" s="56">
        <v>0</v>
      </c>
      <c r="L18" s="56">
        <v>6.2839999999999998</v>
      </c>
      <c r="M18" s="56">
        <v>0</v>
      </c>
      <c r="N18" s="56">
        <v>0</v>
      </c>
      <c r="O18" s="56">
        <v>0</v>
      </c>
      <c r="P18" s="57">
        <v>21.445999999999998</v>
      </c>
      <c r="Q18" s="185" t="s">
        <v>329</v>
      </c>
    </row>
    <row r="19" spans="1:17" ht="14.45" customHeight="1" x14ac:dyDescent="0.2">
      <c r="A19" s="19" t="s">
        <v>47</v>
      </c>
      <c r="B19" s="55">
        <v>3980.3275343999999</v>
      </c>
      <c r="C19" s="56">
        <v>331.69396119999999</v>
      </c>
      <c r="D19" s="56">
        <v>389.61030999999997</v>
      </c>
      <c r="E19" s="56">
        <v>237.42185999999998</v>
      </c>
      <c r="F19" s="56">
        <v>288.42212999999998</v>
      </c>
      <c r="G19" s="56">
        <v>377.53396999999995</v>
      </c>
      <c r="H19" s="56">
        <v>285.55990000000003</v>
      </c>
      <c r="I19" s="56">
        <v>293.57324</v>
      </c>
      <c r="J19" s="56">
        <v>311.3227</v>
      </c>
      <c r="K19" s="56">
        <v>270.97235999999998</v>
      </c>
      <c r="L19" s="56">
        <v>251.21438000000001</v>
      </c>
      <c r="M19" s="56">
        <v>0</v>
      </c>
      <c r="N19" s="56">
        <v>0</v>
      </c>
      <c r="O19" s="56">
        <v>0</v>
      </c>
      <c r="P19" s="57">
        <v>2705.63085</v>
      </c>
      <c r="Q19" s="185">
        <v>0.90633440811644173</v>
      </c>
    </row>
    <row r="20" spans="1:17" ht="14.45" customHeight="1" x14ac:dyDescent="0.2">
      <c r="A20" s="19" t="s">
        <v>48</v>
      </c>
      <c r="B20" s="55">
        <v>80493.546727699999</v>
      </c>
      <c r="C20" s="56">
        <v>6707.7955606416663</v>
      </c>
      <c r="D20" s="56">
        <v>5775.8902800000005</v>
      </c>
      <c r="E20" s="56">
        <v>5306.9054100000003</v>
      </c>
      <c r="F20" s="56">
        <v>5498.66345</v>
      </c>
      <c r="G20" s="56">
        <v>12370.91655</v>
      </c>
      <c r="H20" s="56">
        <v>6064.1079900000004</v>
      </c>
      <c r="I20" s="56">
        <v>6197.1216199999999</v>
      </c>
      <c r="J20" s="56">
        <v>7897.9222499999996</v>
      </c>
      <c r="K20" s="56">
        <v>6518.8360499999999</v>
      </c>
      <c r="L20" s="56">
        <v>5931.6970199999996</v>
      </c>
      <c r="M20" s="56">
        <v>0</v>
      </c>
      <c r="N20" s="56">
        <v>0</v>
      </c>
      <c r="O20" s="56">
        <v>0</v>
      </c>
      <c r="P20" s="57">
        <v>61562.060619999997</v>
      </c>
      <c r="Q20" s="185">
        <v>1.0197432071295034</v>
      </c>
    </row>
    <row r="21" spans="1:17" ht="14.45" customHeight="1" x14ac:dyDescent="0.2">
      <c r="A21" s="20" t="s">
        <v>49</v>
      </c>
      <c r="B21" s="55">
        <v>7486.9037939999998</v>
      </c>
      <c r="C21" s="56">
        <v>623.90864950000002</v>
      </c>
      <c r="D21" s="56">
        <v>645.59203000000002</v>
      </c>
      <c r="E21" s="56">
        <v>656.43538999999998</v>
      </c>
      <c r="F21" s="56">
        <v>651.2093000000001</v>
      </c>
      <c r="G21" s="56">
        <v>657.21730000000002</v>
      </c>
      <c r="H21" s="56">
        <v>635.18730000000005</v>
      </c>
      <c r="I21" s="56">
        <v>636.86630000000002</v>
      </c>
      <c r="J21" s="56">
        <v>632.03530000000001</v>
      </c>
      <c r="K21" s="56">
        <v>632.03430000000003</v>
      </c>
      <c r="L21" s="56">
        <v>627.27530000000002</v>
      </c>
      <c r="M21" s="56">
        <v>0</v>
      </c>
      <c r="N21" s="56">
        <v>0</v>
      </c>
      <c r="O21" s="56">
        <v>0</v>
      </c>
      <c r="P21" s="57">
        <v>5773.8525200000004</v>
      </c>
      <c r="Q21" s="185">
        <v>1.0282581743385317</v>
      </c>
    </row>
    <row r="22" spans="1:17" ht="14.45" customHeight="1" x14ac:dyDescent="0.2">
      <c r="A22" s="19" t="s">
        <v>50</v>
      </c>
      <c r="B22" s="55">
        <v>0</v>
      </c>
      <c r="C22" s="56">
        <v>0</v>
      </c>
      <c r="D22" s="56">
        <v>0</v>
      </c>
      <c r="E22" s="56">
        <v>0</v>
      </c>
      <c r="F22" s="56">
        <v>0</v>
      </c>
      <c r="G22" s="56">
        <v>27.938500000000001</v>
      </c>
      <c r="H22" s="56">
        <v>18.591000000000001</v>
      </c>
      <c r="I22" s="56">
        <v>7.4379999999999997</v>
      </c>
      <c r="J22" s="56">
        <v>0</v>
      </c>
      <c r="K22" s="56">
        <v>5.2634999999999996</v>
      </c>
      <c r="L22" s="56">
        <v>4.5374999999999996</v>
      </c>
      <c r="M22" s="56">
        <v>0</v>
      </c>
      <c r="N22" s="56">
        <v>0</v>
      </c>
      <c r="O22" s="56">
        <v>0</v>
      </c>
      <c r="P22" s="57">
        <v>63.768500000000003</v>
      </c>
      <c r="Q22" s="185" t="s">
        <v>329</v>
      </c>
    </row>
    <row r="23" spans="1:17" ht="14.45" customHeight="1" x14ac:dyDescent="0.2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5" customHeight="1" x14ac:dyDescent="0.2">
      <c r="A24" s="20" t="s">
        <v>52</v>
      </c>
      <c r="B24" s="55">
        <v>0</v>
      </c>
      <c r="C24" s="56">
        <v>0</v>
      </c>
      <c r="D24" s="56">
        <v>14.729590000000826</v>
      </c>
      <c r="E24" s="56">
        <v>0.39513999999962834</v>
      </c>
      <c r="F24" s="56">
        <v>4.0775799999992159</v>
      </c>
      <c r="G24" s="56">
        <v>11.213719999999739</v>
      </c>
      <c r="H24" s="56">
        <v>49.248529999999846</v>
      </c>
      <c r="I24" s="56">
        <v>57.123610000000554</v>
      </c>
      <c r="J24" s="56">
        <v>4.8206000000009226</v>
      </c>
      <c r="K24" s="56">
        <v>18.064580000002024</v>
      </c>
      <c r="L24" s="56">
        <v>17.867000000000189</v>
      </c>
      <c r="M24" s="56">
        <v>0</v>
      </c>
      <c r="N24" s="56">
        <v>0</v>
      </c>
      <c r="O24" s="56">
        <v>0</v>
      </c>
      <c r="P24" s="57">
        <v>177.54035000000295</v>
      </c>
      <c r="Q24" s="185" t="s">
        <v>329</v>
      </c>
    </row>
    <row r="25" spans="1:17" ht="14.45" customHeight="1" x14ac:dyDescent="0.2">
      <c r="A25" s="21" t="s">
        <v>53</v>
      </c>
      <c r="B25" s="58">
        <v>106964.03156</v>
      </c>
      <c r="C25" s="59">
        <v>8913.6692966666669</v>
      </c>
      <c r="D25" s="59">
        <v>7980.5531100000007</v>
      </c>
      <c r="E25" s="59">
        <v>8176.5571399999999</v>
      </c>
      <c r="F25" s="59">
        <v>7732.7598499999995</v>
      </c>
      <c r="G25" s="59">
        <v>14372.82835</v>
      </c>
      <c r="H25" s="59">
        <v>8168.4841399999996</v>
      </c>
      <c r="I25" s="59">
        <v>8251.8845999999994</v>
      </c>
      <c r="J25" s="59">
        <v>9656.0592400000005</v>
      </c>
      <c r="K25" s="59">
        <v>8276.6875500000006</v>
      </c>
      <c r="L25" s="59">
        <v>7589.4626100000005</v>
      </c>
      <c r="M25" s="59">
        <v>0</v>
      </c>
      <c r="N25" s="59">
        <v>0</v>
      </c>
      <c r="O25" s="59">
        <v>0</v>
      </c>
      <c r="P25" s="60">
        <v>80205.276589999994</v>
      </c>
      <c r="Q25" s="186">
        <v>0.99977877822116246</v>
      </c>
    </row>
    <row r="26" spans="1:17" ht="14.45" customHeight="1" x14ac:dyDescent="0.2">
      <c r="A26" s="19" t="s">
        <v>54</v>
      </c>
      <c r="B26" s="55">
        <v>0</v>
      </c>
      <c r="C26" s="56">
        <v>0</v>
      </c>
      <c r="D26" s="56">
        <v>845.47685999999999</v>
      </c>
      <c r="E26" s="56">
        <v>714.06643999999994</v>
      </c>
      <c r="F26" s="56">
        <v>802.03242</v>
      </c>
      <c r="G26" s="56">
        <v>1031.8946800000001</v>
      </c>
      <c r="H26" s="56">
        <v>745.34210999999993</v>
      </c>
      <c r="I26" s="56">
        <v>990.58332999999993</v>
      </c>
      <c r="J26" s="56">
        <v>2761.0603599999999</v>
      </c>
      <c r="K26" s="56">
        <v>852.24322999999993</v>
      </c>
      <c r="L26" s="56">
        <v>855.47056000000009</v>
      </c>
      <c r="M26" s="56">
        <v>0</v>
      </c>
      <c r="N26" s="56">
        <v>0</v>
      </c>
      <c r="O26" s="56">
        <v>0</v>
      </c>
      <c r="P26" s="57">
        <v>9598.1699899999985</v>
      </c>
      <c r="Q26" s="185" t="s">
        <v>329</v>
      </c>
    </row>
    <row r="27" spans="1:17" ht="14.45" customHeight="1" x14ac:dyDescent="0.2">
      <c r="A27" s="22" t="s">
        <v>55</v>
      </c>
      <c r="B27" s="58">
        <v>106964.03156</v>
      </c>
      <c r="C27" s="59">
        <v>8913.6692966666669</v>
      </c>
      <c r="D27" s="59">
        <v>8826.0299700000014</v>
      </c>
      <c r="E27" s="59">
        <v>8890.6235799999995</v>
      </c>
      <c r="F27" s="59">
        <v>8534.7922699999999</v>
      </c>
      <c r="G27" s="59">
        <v>15404.723029999999</v>
      </c>
      <c r="H27" s="59">
        <v>8913.8262500000001</v>
      </c>
      <c r="I27" s="59">
        <v>9242.4679299999989</v>
      </c>
      <c r="J27" s="59">
        <v>12417.1196</v>
      </c>
      <c r="K27" s="59">
        <v>9128.9307800000006</v>
      </c>
      <c r="L27" s="59">
        <v>8444.9331700000002</v>
      </c>
      <c r="M27" s="59">
        <v>0</v>
      </c>
      <c r="N27" s="59">
        <v>0</v>
      </c>
      <c r="O27" s="59">
        <v>0</v>
      </c>
      <c r="P27" s="60">
        <v>89803.446580000003</v>
      </c>
      <c r="Q27" s="186">
        <v>1.1194223612090388</v>
      </c>
    </row>
    <row r="28" spans="1:17" ht="14.45" customHeight="1" x14ac:dyDescent="0.2">
      <c r="A28" s="20" t="s">
        <v>56</v>
      </c>
      <c r="B28" s="55">
        <v>24.7912347</v>
      </c>
      <c r="C28" s="56">
        <v>2.0659362250000002</v>
      </c>
      <c r="D28" s="56">
        <v>5.9710000000000001</v>
      </c>
      <c r="E28" s="56">
        <v>7.4720000000000004</v>
      </c>
      <c r="F28" s="56">
        <v>11.13</v>
      </c>
      <c r="G28" s="56">
        <v>23.743089999999999</v>
      </c>
      <c r="H28" s="56">
        <v>4.992</v>
      </c>
      <c r="I28" s="56">
        <v>7.875</v>
      </c>
      <c r="J28" s="56">
        <v>13.073</v>
      </c>
      <c r="K28" s="56">
        <v>5.9020000000000001</v>
      </c>
      <c r="L28" s="56">
        <v>5.3360000000000003</v>
      </c>
      <c r="M28" s="56">
        <v>0</v>
      </c>
      <c r="N28" s="56">
        <v>0</v>
      </c>
      <c r="O28" s="56">
        <v>0</v>
      </c>
      <c r="P28" s="57">
        <v>85.49409</v>
      </c>
      <c r="Q28" s="185">
        <v>4.5980815953470842</v>
      </c>
    </row>
    <row r="29" spans="1:17" ht="14.45" customHeight="1" x14ac:dyDescent="0.2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5" customHeight="1" x14ac:dyDescent="0.2">
      <c r="A30" s="20" t="s">
        <v>58</v>
      </c>
      <c r="B30" s="55">
        <v>147.99999990000001</v>
      </c>
      <c r="C30" s="56">
        <v>12.333333325</v>
      </c>
      <c r="D30" s="56">
        <v>6.5430399999999995</v>
      </c>
      <c r="E30" s="56">
        <v>6.2508800000000004</v>
      </c>
      <c r="F30" s="56">
        <v>10.082270000000001</v>
      </c>
      <c r="G30" s="56">
        <v>10.24948</v>
      </c>
      <c r="H30" s="56">
        <v>8.5464500000000001</v>
      </c>
      <c r="I30" s="56">
        <v>10.14418</v>
      </c>
      <c r="J30" s="56">
        <v>7.65604</v>
      </c>
      <c r="K30" s="56">
        <v>9.85595</v>
      </c>
      <c r="L30" s="56">
        <v>9.1670499999999997</v>
      </c>
      <c r="M30" s="56">
        <v>0</v>
      </c>
      <c r="N30" s="56">
        <v>0</v>
      </c>
      <c r="O30" s="56">
        <v>0</v>
      </c>
      <c r="P30" s="57">
        <v>78.495339999999999</v>
      </c>
      <c r="Q30" s="185">
        <v>0.70716522570303952</v>
      </c>
    </row>
    <row r="31" spans="1:17" ht="14.45" customHeight="1" thickBot="1" x14ac:dyDescent="0.25">
      <c r="A31" s="23" t="s">
        <v>59</v>
      </c>
      <c r="B31" s="61">
        <v>0</v>
      </c>
      <c r="C31" s="62">
        <v>0</v>
      </c>
      <c r="D31" s="62">
        <v>18.149999999999999</v>
      </c>
      <c r="E31" s="62">
        <v>0</v>
      </c>
      <c r="F31" s="62">
        <v>3.0070000000000001</v>
      </c>
      <c r="G31" s="62">
        <v>0</v>
      </c>
      <c r="H31" s="62">
        <v>58.169599999999996</v>
      </c>
      <c r="I31" s="62">
        <v>31.812999999999999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111.1396</v>
      </c>
      <c r="Q31" s="187" t="s">
        <v>329</v>
      </c>
    </row>
    <row r="32" spans="1:17" ht="14.45" customHeight="1" x14ac:dyDescent="0.2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5" customHeight="1" x14ac:dyDescent="0.2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5" customHeight="1" x14ac:dyDescent="0.2">
      <c r="A34" s="253" t="s">
        <v>303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5" customHeight="1" x14ac:dyDescent="0.2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 xr:uid="{00000000-0009-0000-0000-000005000000}"/>
  <mergeCells count="3">
    <mergeCell ref="A1:Q1"/>
    <mergeCell ref="B3:O3"/>
    <mergeCell ref="P4:Q4"/>
  </mergeCells>
  <phoneticPr fontId="67" type="noConversion"/>
  <hyperlinks>
    <hyperlink ref="A2" location="Obsah!A1" display="Zpět na Obsah  KL 01  1.-4.měsíc" xr:uid="{1FF96447-0325-4651-8A05-709FA2B952A5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247" customWidth="1"/>
    <col min="2" max="11" width="10" style="247" customWidth="1"/>
    <col min="12" max="16384" width="8.85546875" style="247"/>
  </cols>
  <sheetData>
    <row r="1" spans="1:13" s="64" customFormat="1" ht="18.600000000000001" customHeight="1" thickBot="1" x14ac:dyDescent="0.35">
      <c r="A1" s="528" t="s">
        <v>61</v>
      </c>
      <c r="B1" s="528"/>
      <c r="C1" s="528"/>
      <c r="D1" s="528"/>
      <c r="E1" s="528"/>
      <c r="F1" s="528"/>
      <c r="G1" s="528"/>
      <c r="H1" s="533"/>
      <c r="I1" s="533"/>
      <c r="J1" s="533"/>
      <c r="K1" s="533"/>
    </row>
    <row r="2" spans="1:13" s="64" customFormat="1" ht="14.45" customHeight="1" thickBot="1" x14ac:dyDescent="0.25">
      <c r="A2" s="370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3" ht="14.45" customHeight="1" x14ac:dyDescent="0.2">
      <c r="A3" s="101"/>
      <c r="B3" s="529" t="s">
        <v>62</v>
      </c>
      <c r="C3" s="530"/>
      <c r="D3" s="530"/>
      <c r="E3" s="530"/>
      <c r="F3" s="536" t="s">
        <v>63</v>
      </c>
      <c r="G3" s="530"/>
      <c r="H3" s="530"/>
      <c r="I3" s="530"/>
      <c r="J3" s="530"/>
      <c r="K3" s="537"/>
    </row>
    <row r="4" spans="1:13" ht="14.45" customHeight="1" x14ac:dyDescent="0.2">
      <c r="A4" s="102"/>
      <c r="B4" s="534"/>
      <c r="C4" s="535"/>
      <c r="D4" s="535"/>
      <c r="E4" s="535"/>
      <c r="F4" s="538" t="s">
        <v>319</v>
      </c>
      <c r="G4" s="540" t="s">
        <v>64</v>
      </c>
      <c r="H4" s="259" t="s">
        <v>182</v>
      </c>
      <c r="I4" s="538" t="s">
        <v>65</v>
      </c>
      <c r="J4" s="540" t="s">
        <v>317</v>
      </c>
      <c r="K4" s="541" t="s">
        <v>316</v>
      </c>
    </row>
    <row r="5" spans="1:13" ht="39" thickBot="1" x14ac:dyDescent="0.25">
      <c r="A5" s="103"/>
      <c r="B5" s="28" t="s">
        <v>323</v>
      </c>
      <c r="C5" s="29" t="s">
        <v>322</v>
      </c>
      <c r="D5" s="30" t="s">
        <v>321</v>
      </c>
      <c r="E5" s="30" t="s">
        <v>320</v>
      </c>
      <c r="F5" s="539"/>
      <c r="G5" s="539"/>
      <c r="H5" s="29" t="s">
        <v>318</v>
      </c>
      <c r="I5" s="539"/>
      <c r="J5" s="539"/>
      <c r="K5" s="542"/>
    </row>
    <row r="6" spans="1:13" ht="14.45" customHeight="1" x14ac:dyDescent="0.2">
      <c r="A6" s="710" t="s">
        <v>66</v>
      </c>
      <c r="B6" s="706">
        <v>-97326.867002199899</v>
      </c>
      <c r="C6" s="707">
        <v>294.52723999997602</v>
      </c>
      <c r="D6" s="707">
        <v>97621.39424219988</v>
      </c>
      <c r="E6" s="708">
        <v>-3.0261658375720524E-3</v>
      </c>
      <c r="F6" s="706">
        <v>-222.845247400012</v>
      </c>
      <c r="G6" s="707">
        <v>-167.133935550009</v>
      </c>
      <c r="H6" s="707">
        <v>-1234.3356399999998</v>
      </c>
      <c r="I6" s="707">
        <v>-3764.2840000000097</v>
      </c>
      <c r="J6" s="707">
        <v>-3597.1500644500006</v>
      </c>
      <c r="K6" s="709">
        <v>16.891919589575267</v>
      </c>
      <c r="L6" s="270"/>
      <c r="M6" s="705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710" t="s">
        <v>331</v>
      </c>
      <c r="B7" s="706">
        <v>97821.452434699895</v>
      </c>
      <c r="C7" s="707">
        <v>103077.36740999999</v>
      </c>
      <c r="D7" s="707">
        <v>5255.9149753000966</v>
      </c>
      <c r="E7" s="708">
        <v>1.0537296763080537</v>
      </c>
      <c r="F7" s="706">
        <v>106964.03156</v>
      </c>
      <c r="G7" s="707">
        <v>80223.023669999995</v>
      </c>
      <c r="H7" s="707">
        <v>7589.4626100000005</v>
      </c>
      <c r="I7" s="707">
        <v>80205.276590000009</v>
      </c>
      <c r="J7" s="707">
        <v>-17.747079999986454</v>
      </c>
      <c r="K7" s="709">
        <v>0.7498340836658719</v>
      </c>
      <c r="L7" s="270"/>
      <c r="M7" s="705" t="str">
        <f t="shared" si="0"/>
        <v/>
      </c>
    </row>
    <row r="8" spans="1:13" ht="14.45" customHeight="1" x14ac:dyDescent="0.2">
      <c r="A8" s="710" t="s">
        <v>332</v>
      </c>
      <c r="B8" s="706">
        <v>14499.253193299999</v>
      </c>
      <c r="C8" s="707">
        <v>13861.048349999999</v>
      </c>
      <c r="D8" s="707">
        <v>-638.20484329999999</v>
      </c>
      <c r="E8" s="708">
        <v>0.95598360585944453</v>
      </c>
      <c r="F8" s="706">
        <v>14369.4492094</v>
      </c>
      <c r="G8" s="707">
        <v>10777.086907050001</v>
      </c>
      <c r="H8" s="707">
        <v>742.34458999999993</v>
      </c>
      <c r="I8" s="707">
        <v>9464.7721600000004</v>
      </c>
      <c r="J8" s="707">
        <v>-1312.3147470500007</v>
      </c>
      <c r="K8" s="709">
        <v>0.65867327425524924</v>
      </c>
      <c r="L8" s="270"/>
      <c r="M8" s="705" t="str">
        <f t="shared" si="0"/>
        <v/>
      </c>
    </row>
    <row r="9" spans="1:13" ht="14.45" customHeight="1" x14ac:dyDescent="0.2">
      <c r="A9" s="710" t="s">
        <v>333</v>
      </c>
      <c r="B9" s="706">
        <v>13318.608713099999</v>
      </c>
      <c r="C9" s="707">
        <v>12701.064849999999</v>
      </c>
      <c r="D9" s="707">
        <v>-617.54386309999973</v>
      </c>
      <c r="E9" s="708">
        <v>0.9536330050380869</v>
      </c>
      <c r="F9" s="706">
        <v>13166.577051</v>
      </c>
      <c r="G9" s="707">
        <v>9874.9327882500002</v>
      </c>
      <c r="H9" s="707">
        <v>662.06148999999994</v>
      </c>
      <c r="I9" s="707">
        <v>8624.8566999999985</v>
      </c>
      <c r="J9" s="707">
        <v>-1250.0760882500017</v>
      </c>
      <c r="K9" s="709">
        <v>0.65505686607780433</v>
      </c>
      <c r="L9" s="270"/>
      <c r="M9" s="705" t="str">
        <f t="shared" si="0"/>
        <v/>
      </c>
    </row>
    <row r="10" spans="1:13" ht="14.45" customHeight="1" x14ac:dyDescent="0.2">
      <c r="A10" s="710" t="s">
        <v>334</v>
      </c>
      <c r="B10" s="706">
        <v>0</v>
      </c>
      <c r="C10" s="707">
        <v>1.4399999999999999E-3</v>
      </c>
      <c r="D10" s="707">
        <v>1.4399999999999999E-3</v>
      </c>
      <c r="E10" s="708">
        <v>0</v>
      </c>
      <c r="F10" s="706">
        <v>0</v>
      </c>
      <c r="G10" s="707">
        <v>0</v>
      </c>
      <c r="H10" s="707">
        <v>0</v>
      </c>
      <c r="I10" s="707">
        <v>-5.0000000000000001E-4</v>
      </c>
      <c r="J10" s="707">
        <v>-5.0000000000000001E-4</v>
      </c>
      <c r="K10" s="709">
        <v>0</v>
      </c>
      <c r="L10" s="270"/>
      <c r="M10" s="705" t="str">
        <f t="shared" si="0"/>
        <v>X</v>
      </c>
    </row>
    <row r="11" spans="1:13" ht="14.45" customHeight="1" x14ac:dyDescent="0.2">
      <c r="A11" s="710" t="s">
        <v>335</v>
      </c>
      <c r="B11" s="706">
        <v>0</v>
      </c>
      <c r="C11" s="707">
        <v>1.4399999999999999E-3</v>
      </c>
      <c r="D11" s="707">
        <v>1.4399999999999999E-3</v>
      </c>
      <c r="E11" s="708">
        <v>0</v>
      </c>
      <c r="F11" s="706">
        <v>0</v>
      </c>
      <c r="G11" s="707">
        <v>0</v>
      </c>
      <c r="H11" s="707">
        <v>0</v>
      </c>
      <c r="I11" s="707">
        <v>-5.0000000000000001E-4</v>
      </c>
      <c r="J11" s="707">
        <v>-5.0000000000000001E-4</v>
      </c>
      <c r="K11" s="709">
        <v>0</v>
      </c>
      <c r="L11" s="270"/>
      <c r="M11" s="705" t="str">
        <f t="shared" si="0"/>
        <v/>
      </c>
    </row>
    <row r="12" spans="1:13" ht="14.45" customHeight="1" x14ac:dyDescent="0.2">
      <c r="A12" s="710" t="s">
        <v>336</v>
      </c>
      <c r="B12" s="706">
        <v>7029.9999992000003</v>
      </c>
      <c r="C12" s="707">
        <v>6150.39995</v>
      </c>
      <c r="D12" s="707">
        <v>-879.60004920000029</v>
      </c>
      <c r="E12" s="708">
        <v>0.87487908260311564</v>
      </c>
      <c r="F12" s="706">
        <v>6600</v>
      </c>
      <c r="G12" s="707">
        <v>4950</v>
      </c>
      <c r="H12" s="707">
        <v>140.4169</v>
      </c>
      <c r="I12" s="707">
        <v>3226.1740600000003</v>
      </c>
      <c r="J12" s="707">
        <v>-1723.8259399999997</v>
      </c>
      <c r="K12" s="709">
        <v>0.48881425151515157</v>
      </c>
      <c r="L12" s="270"/>
      <c r="M12" s="705" t="str">
        <f t="shared" si="0"/>
        <v>X</v>
      </c>
    </row>
    <row r="13" spans="1:13" ht="14.45" customHeight="1" x14ac:dyDescent="0.2">
      <c r="A13" s="710" t="s">
        <v>337</v>
      </c>
      <c r="B13" s="706">
        <v>1899.9999998000001</v>
      </c>
      <c r="C13" s="707">
        <v>1889.1998000000001</v>
      </c>
      <c r="D13" s="707">
        <v>-10.800199799999973</v>
      </c>
      <c r="E13" s="708">
        <v>0.99431568431519113</v>
      </c>
      <c r="F13" s="706">
        <v>2000</v>
      </c>
      <c r="G13" s="707">
        <v>1500</v>
      </c>
      <c r="H13" s="707">
        <v>97.232789999999994</v>
      </c>
      <c r="I13" s="707">
        <v>1656.9141299999999</v>
      </c>
      <c r="J13" s="707">
        <v>156.91412999999989</v>
      </c>
      <c r="K13" s="709">
        <v>0.82845706499999994</v>
      </c>
      <c r="L13" s="270"/>
      <c r="M13" s="705" t="str">
        <f t="shared" si="0"/>
        <v/>
      </c>
    </row>
    <row r="14" spans="1:13" ht="14.45" customHeight="1" x14ac:dyDescent="0.2">
      <c r="A14" s="710" t="s">
        <v>338</v>
      </c>
      <c r="B14" s="706">
        <v>10</v>
      </c>
      <c r="C14" s="707">
        <v>6.8267199999999999</v>
      </c>
      <c r="D14" s="707">
        <v>-3.1732800000000001</v>
      </c>
      <c r="E14" s="708">
        <v>0.68267199999999995</v>
      </c>
      <c r="F14" s="706">
        <v>10</v>
      </c>
      <c r="G14" s="707">
        <v>7.5</v>
      </c>
      <c r="H14" s="707">
        <v>0</v>
      </c>
      <c r="I14" s="707">
        <v>6.8267199999999999</v>
      </c>
      <c r="J14" s="707">
        <v>-0.6732800000000001</v>
      </c>
      <c r="K14" s="709">
        <v>0.68267199999999995</v>
      </c>
      <c r="L14" s="270"/>
      <c r="M14" s="705" t="str">
        <f t="shared" si="0"/>
        <v/>
      </c>
    </row>
    <row r="15" spans="1:13" ht="14.45" customHeight="1" x14ac:dyDescent="0.2">
      <c r="A15" s="710" t="s">
        <v>339</v>
      </c>
      <c r="B15" s="706">
        <v>250</v>
      </c>
      <c r="C15" s="707">
        <v>189.3484</v>
      </c>
      <c r="D15" s="707">
        <v>-60.651600000000002</v>
      </c>
      <c r="E15" s="708">
        <v>0.7573936</v>
      </c>
      <c r="F15" s="706">
        <v>250</v>
      </c>
      <c r="G15" s="707">
        <v>187.5</v>
      </c>
      <c r="H15" s="707">
        <v>14.703520000000001</v>
      </c>
      <c r="I15" s="707">
        <v>158.16677999999999</v>
      </c>
      <c r="J15" s="707">
        <v>-29.333220000000011</v>
      </c>
      <c r="K15" s="709">
        <v>0.63266711999999992</v>
      </c>
      <c r="L15" s="270"/>
      <c r="M15" s="705" t="str">
        <f t="shared" si="0"/>
        <v/>
      </c>
    </row>
    <row r="16" spans="1:13" ht="14.45" customHeight="1" x14ac:dyDescent="0.2">
      <c r="A16" s="710" t="s">
        <v>340</v>
      </c>
      <c r="B16" s="706">
        <v>150</v>
      </c>
      <c r="C16" s="707">
        <v>92.864890000000003</v>
      </c>
      <c r="D16" s="707">
        <v>-57.135109999999997</v>
      </c>
      <c r="E16" s="708">
        <v>0.6190992666666667</v>
      </c>
      <c r="F16" s="706">
        <v>150</v>
      </c>
      <c r="G16" s="707">
        <v>112.5</v>
      </c>
      <c r="H16" s="707">
        <v>0.61215999999999993</v>
      </c>
      <c r="I16" s="707">
        <v>44.944129999999994</v>
      </c>
      <c r="J16" s="707">
        <v>-67.555869999999999</v>
      </c>
      <c r="K16" s="709">
        <v>0.29962753333333331</v>
      </c>
      <c r="L16" s="270"/>
      <c r="M16" s="705" t="str">
        <f t="shared" si="0"/>
        <v/>
      </c>
    </row>
    <row r="17" spans="1:13" ht="14.45" customHeight="1" x14ac:dyDescent="0.2">
      <c r="A17" s="710" t="s">
        <v>341</v>
      </c>
      <c r="B17" s="706">
        <v>49.999999799999998</v>
      </c>
      <c r="C17" s="707">
        <v>20.120840000000001</v>
      </c>
      <c r="D17" s="707">
        <v>-29.879159799999996</v>
      </c>
      <c r="E17" s="708">
        <v>0.40241680160966725</v>
      </c>
      <c r="F17" s="706">
        <v>30</v>
      </c>
      <c r="G17" s="707">
        <v>22.5</v>
      </c>
      <c r="H17" s="707">
        <v>2.0990199999999999</v>
      </c>
      <c r="I17" s="707">
        <v>27.286159999999999</v>
      </c>
      <c r="J17" s="707">
        <v>4.7861599999999989</v>
      </c>
      <c r="K17" s="709">
        <v>0.90953866666666661</v>
      </c>
      <c r="L17" s="270"/>
      <c r="M17" s="705" t="str">
        <f t="shared" si="0"/>
        <v/>
      </c>
    </row>
    <row r="18" spans="1:13" ht="14.45" customHeight="1" x14ac:dyDescent="0.2">
      <c r="A18" s="710" t="s">
        <v>342</v>
      </c>
      <c r="B18" s="706">
        <v>94.999999899999992</v>
      </c>
      <c r="C18" s="707">
        <v>83.119280000000003</v>
      </c>
      <c r="D18" s="707">
        <v>-11.880719899999988</v>
      </c>
      <c r="E18" s="708">
        <v>0.87493979039467362</v>
      </c>
      <c r="F18" s="706">
        <v>94.999999899999992</v>
      </c>
      <c r="G18" s="707">
        <v>71.249999924999997</v>
      </c>
      <c r="H18" s="707">
        <v>5.0347700000000009</v>
      </c>
      <c r="I18" s="707">
        <v>63.772730000000003</v>
      </c>
      <c r="J18" s="707">
        <v>-7.4772699249999945</v>
      </c>
      <c r="K18" s="709">
        <v>0.67129189544346524</v>
      </c>
      <c r="L18" s="270"/>
      <c r="M18" s="705" t="str">
        <f t="shared" si="0"/>
        <v/>
      </c>
    </row>
    <row r="19" spans="1:13" ht="14.45" customHeight="1" x14ac:dyDescent="0.2">
      <c r="A19" s="710" t="s">
        <v>343</v>
      </c>
      <c r="B19" s="706">
        <v>2.0000000999999998</v>
      </c>
      <c r="C19" s="707">
        <v>2.14168</v>
      </c>
      <c r="D19" s="707">
        <v>0.14167990000000019</v>
      </c>
      <c r="E19" s="708">
        <v>1.0708399464580027</v>
      </c>
      <c r="F19" s="706">
        <v>2.0000000999999998</v>
      </c>
      <c r="G19" s="707">
        <v>1.500000075</v>
      </c>
      <c r="H19" s="707">
        <v>0</v>
      </c>
      <c r="I19" s="707">
        <v>0.25519999999999998</v>
      </c>
      <c r="J19" s="707">
        <v>-1.2448000750000001</v>
      </c>
      <c r="K19" s="709">
        <v>0.12759999362000032</v>
      </c>
      <c r="L19" s="270"/>
      <c r="M19" s="705" t="str">
        <f t="shared" si="0"/>
        <v/>
      </c>
    </row>
    <row r="20" spans="1:13" ht="14.45" customHeight="1" x14ac:dyDescent="0.2">
      <c r="A20" s="710" t="s">
        <v>344</v>
      </c>
      <c r="B20" s="706">
        <v>3999.9999996000001</v>
      </c>
      <c r="C20" s="707">
        <v>3520.63096</v>
      </c>
      <c r="D20" s="707">
        <v>-479.36903960000018</v>
      </c>
      <c r="E20" s="708">
        <v>0.88015774008801573</v>
      </c>
      <c r="F20" s="706">
        <v>3600</v>
      </c>
      <c r="G20" s="707">
        <v>2700</v>
      </c>
      <c r="H20" s="707">
        <v>0</v>
      </c>
      <c r="I20" s="707">
        <v>783.52319999999997</v>
      </c>
      <c r="J20" s="707">
        <v>-1916.4767999999999</v>
      </c>
      <c r="K20" s="709">
        <v>0.21764533333333333</v>
      </c>
      <c r="L20" s="270"/>
      <c r="M20" s="705" t="str">
        <f t="shared" si="0"/>
        <v/>
      </c>
    </row>
    <row r="21" spans="1:13" ht="14.45" customHeight="1" x14ac:dyDescent="0.2">
      <c r="A21" s="710" t="s">
        <v>345</v>
      </c>
      <c r="B21" s="706">
        <v>573</v>
      </c>
      <c r="C21" s="707">
        <v>346.14738</v>
      </c>
      <c r="D21" s="707">
        <v>-226.85262</v>
      </c>
      <c r="E21" s="708">
        <v>0.60409664921465966</v>
      </c>
      <c r="F21" s="706">
        <v>463</v>
      </c>
      <c r="G21" s="707">
        <v>347.25</v>
      </c>
      <c r="H21" s="707">
        <v>20.734639999999999</v>
      </c>
      <c r="I21" s="707">
        <v>484.48500999999999</v>
      </c>
      <c r="J21" s="707">
        <v>137.23500999999999</v>
      </c>
      <c r="K21" s="709">
        <v>1.046403909287257</v>
      </c>
      <c r="L21" s="270"/>
      <c r="M21" s="705" t="str">
        <f t="shared" si="0"/>
        <v/>
      </c>
    </row>
    <row r="22" spans="1:13" ht="14.45" customHeight="1" x14ac:dyDescent="0.2">
      <c r="A22" s="710" t="s">
        <v>346</v>
      </c>
      <c r="B22" s="706">
        <v>343.43354740000001</v>
      </c>
      <c r="C22" s="707">
        <v>147.25399999999999</v>
      </c>
      <c r="D22" s="707">
        <v>-196.17954740000002</v>
      </c>
      <c r="E22" s="708">
        <v>0.42876999383083558</v>
      </c>
      <c r="F22" s="706">
        <v>323.7229188</v>
      </c>
      <c r="G22" s="707">
        <v>242.7921891</v>
      </c>
      <c r="H22" s="707">
        <v>7.0119999999999996</v>
      </c>
      <c r="I22" s="707">
        <v>158.75399999999999</v>
      </c>
      <c r="J22" s="707">
        <v>-84.038189100000011</v>
      </c>
      <c r="K22" s="709">
        <v>0.49040086685391637</v>
      </c>
      <c r="L22" s="270"/>
      <c r="M22" s="705" t="str">
        <f t="shared" si="0"/>
        <v>X</v>
      </c>
    </row>
    <row r="23" spans="1:13" ht="14.45" customHeight="1" x14ac:dyDescent="0.2">
      <c r="A23" s="710" t="s">
        <v>347</v>
      </c>
      <c r="B23" s="706">
        <v>321.33451990000003</v>
      </c>
      <c r="C23" s="707">
        <v>137.97</v>
      </c>
      <c r="D23" s="707">
        <v>-183.36451990000003</v>
      </c>
      <c r="E23" s="708">
        <v>0.42936563442650527</v>
      </c>
      <c r="F23" s="706">
        <v>303.92979050000002</v>
      </c>
      <c r="G23" s="707">
        <v>227.947342875</v>
      </c>
      <c r="H23" s="707">
        <v>6.52</v>
      </c>
      <c r="I23" s="707">
        <v>147.93</v>
      </c>
      <c r="J23" s="707">
        <v>-80.017342874999997</v>
      </c>
      <c r="K23" s="709">
        <v>0.48672425219205351</v>
      </c>
      <c r="L23" s="270"/>
      <c r="M23" s="705" t="str">
        <f t="shared" si="0"/>
        <v/>
      </c>
    </row>
    <row r="24" spans="1:13" ht="14.45" customHeight="1" x14ac:dyDescent="0.2">
      <c r="A24" s="710" t="s">
        <v>348</v>
      </c>
      <c r="B24" s="706">
        <v>22.099027500000002</v>
      </c>
      <c r="C24" s="707">
        <v>9.2840000000000007</v>
      </c>
      <c r="D24" s="707">
        <v>-12.815027500000001</v>
      </c>
      <c r="E24" s="708">
        <v>0.42010898443381728</v>
      </c>
      <c r="F24" s="706">
        <v>19.793128299999999</v>
      </c>
      <c r="G24" s="707">
        <v>14.844846225</v>
      </c>
      <c r="H24" s="707">
        <v>0.49199999999999999</v>
      </c>
      <c r="I24" s="707">
        <v>10.824</v>
      </c>
      <c r="J24" s="707">
        <v>-4.0208462249999997</v>
      </c>
      <c r="K24" s="709">
        <v>0.54685645623789547</v>
      </c>
      <c r="L24" s="270"/>
      <c r="M24" s="705" t="str">
        <f t="shared" si="0"/>
        <v/>
      </c>
    </row>
    <row r="25" spans="1:13" ht="14.45" customHeight="1" x14ac:dyDescent="0.2">
      <c r="A25" s="710" t="s">
        <v>349</v>
      </c>
      <c r="B25" s="706">
        <v>4414.9999994999998</v>
      </c>
      <c r="C25" s="707">
        <v>4337.9715400000005</v>
      </c>
      <c r="D25" s="707">
        <v>-77.028459499999371</v>
      </c>
      <c r="E25" s="708">
        <v>0.98255301030380005</v>
      </c>
      <c r="F25" s="706">
        <v>4414.9999994999998</v>
      </c>
      <c r="G25" s="707">
        <v>3311.2499996249999</v>
      </c>
      <c r="H25" s="707">
        <v>404.38170000000002</v>
      </c>
      <c r="I25" s="707">
        <v>3685.8344200000001</v>
      </c>
      <c r="J25" s="707">
        <v>374.58442037500026</v>
      </c>
      <c r="K25" s="709">
        <v>0.83484358333350439</v>
      </c>
      <c r="L25" s="270"/>
      <c r="M25" s="705" t="str">
        <f t="shared" si="0"/>
        <v>X</v>
      </c>
    </row>
    <row r="26" spans="1:13" ht="14.45" customHeight="1" x14ac:dyDescent="0.2">
      <c r="A26" s="710" t="s">
        <v>350</v>
      </c>
      <c r="B26" s="706">
        <v>680.00000009999997</v>
      </c>
      <c r="C26" s="707">
        <v>629.49928</v>
      </c>
      <c r="D26" s="707">
        <v>-50.500720099999967</v>
      </c>
      <c r="E26" s="708">
        <v>0.92573423515798026</v>
      </c>
      <c r="F26" s="706">
        <v>630</v>
      </c>
      <c r="G26" s="707">
        <v>472.5</v>
      </c>
      <c r="H26" s="707">
        <v>39.519330000000004</v>
      </c>
      <c r="I26" s="707">
        <v>462.09685999999999</v>
      </c>
      <c r="J26" s="707">
        <v>-10.403140000000008</v>
      </c>
      <c r="K26" s="709">
        <v>0.7334870793650794</v>
      </c>
      <c r="L26" s="270"/>
      <c r="M26" s="705" t="str">
        <f t="shared" si="0"/>
        <v/>
      </c>
    </row>
    <row r="27" spans="1:13" ht="14.45" customHeight="1" x14ac:dyDescent="0.2">
      <c r="A27" s="710" t="s">
        <v>351</v>
      </c>
      <c r="B27" s="706">
        <v>199.99999979999998</v>
      </c>
      <c r="C27" s="707">
        <v>212.01991000000001</v>
      </c>
      <c r="D27" s="707">
        <v>12.019910200000027</v>
      </c>
      <c r="E27" s="708">
        <v>1.0600995510600997</v>
      </c>
      <c r="F27" s="706">
        <v>199.99999979999998</v>
      </c>
      <c r="G27" s="707">
        <v>149.99999984999999</v>
      </c>
      <c r="H27" s="707">
        <v>30.162269999999999</v>
      </c>
      <c r="I27" s="707">
        <v>148.85789000000003</v>
      </c>
      <c r="J27" s="707">
        <v>-1.1421098499999687</v>
      </c>
      <c r="K27" s="709">
        <v>0.74428945074428965</v>
      </c>
      <c r="L27" s="270"/>
      <c r="M27" s="705" t="str">
        <f t="shared" si="0"/>
        <v/>
      </c>
    </row>
    <row r="28" spans="1:13" ht="14.45" customHeight="1" x14ac:dyDescent="0.2">
      <c r="A28" s="710" t="s">
        <v>352</v>
      </c>
      <c r="B28" s="706">
        <v>2800</v>
      </c>
      <c r="C28" s="707">
        <v>2809.1410900000001</v>
      </c>
      <c r="D28" s="707">
        <v>9.1410900000000765</v>
      </c>
      <c r="E28" s="708">
        <v>1.0032646750000001</v>
      </c>
      <c r="F28" s="706">
        <v>2810.0000000999999</v>
      </c>
      <c r="G28" s="707">
        <v>2107.5000000749997</v>
      </c>
      <c r="H28" s="707">
        <v>246.67688000000001</v>
      </c>
      <c r="I28" s="707">
        <v>2305.3956499999999</v>
      </c>
      <c r="J28" s="707">
        <v>197.89564992500027</v>
      </c>
      <c r="K28" s="709">
        <v>0.82042549819144395</v>
      </c>
      <c r="L28" s="270"/>
      <c r="M28" s="705" t="str">
        <f t="shared" si="0"/>
        <v/>
      </c>
    </row>
    <row r="29" spans="1:13" ht="14.45" customHeight="1" x14ac:dyDescent="0.2">
      <c r="A29" s="710" t="s">
        <v>353</v>
      </c>
      <c r="B29" s="706">
        <v>39.999999799999998</v>
      </c>
      <c r="C29" s="707">
        <v>20.000400000000003</v>
      </c>
      <c r="D29" s="707">
        <v>-19.999599799999995</v>
      </c>
      <c r="E29" s="708">
        <v>0.50001000250005012</v>
      </c>
      <c r="F29" s="706">
        <v>29.9999997</v>
      </c>
      <c r="G29" s="707">
        <v>22.499999775000003</v>
      </c>
      <c r="H29" s="707">
        <v>3.7509999999999999</v>
      </c>
      <c r="I29" s="707">
        <v>15.391</v>
      </c>
      <c r="J29" s="707">
        <v>-7.1089997750000027</v>
      </c>
      <c r="K29" s="709">
        <v>0.51303333846366672</v>
      </c>
      <c r="L29" s="270"/>
      <c r="M29" s="705" t="str">
        <f t="shared" si="0"/>
        <v/>
      </c>
    </row>
    <row r="30" spans="1:13" ht="14.45" customHeight="1" x14ac:dyDescent="0.2">
      <c r="A30" s="710" t="s">
        <v>354</v>
      </c>
      <c r="B30" s="706">
        <v>9.9999997999999994</v>
      </c>
      <c r="C30" s="707">
        <v>2.9911500000000002</v>
      </c>
      <c r="D30" s="707">
        <v>-7.0088497999999992</v>
      </c>
      <c r="E30" s="708">
        <v>0.29911500598230018</v>
      </c>
      <c r="F30" s="706">
        <v>9.9999997999999994</v>
      </c>
      <c r="G30" s="707">
        <v>7.49999985</v>
      </c>
      <c r="H30" s="707">
        <v>0.59823000000000004</v>
      </c>
      <c r="I30" s="707">
        <v>3.5893800000000002</v>
      </c>
      <c r="J30" s="707">
        <v>-3.9106198499999998</v>
      </c>
      <c r="K30" s="709">
        <v>0.35893800717876018</v>
      </c>
      <c r="L30" s="270"/>
      <c r="M30" s="705" t="str">
        <f t="shared" si="0"/>
        <v/>
      </c>
    </row>
    <row r="31" spans="1:13" ht="14.45" customHeight="1" x14ac:dyDescent="0.2">
      <c r="A31" s="710" t="s">
        <v>355</v>
      </c>
      <c r="B31" s="706">
        <v>10</v>
      </c>
      <c r="C31" s="707">
        <v>7.39154</v>
      </c>
      <c r="D31" s="707">
        <v>-2.60846</v>
      </c>
      <c r="E31" s="708">
        <v>0.73915399999999998</v>
      </c>
      <c r="F31" s="706">
        <v>10</v>
      </c>
      <c r="G31" s="707">
        <v>7.5</v>
      </c>
      <c r="H31" s="707">
        <v>0.66036000000000006</v>
      </c>
      <c r="I31" s="707">
        <v>4.0948799999999999</v>
      </c>
      <c r="J31" s="707">
        <v>-3.4051200000000001</v>
      </c>
      <c r="K31" s="709">
        <v>0.40948799999999996</v>
      </c>
      <c r="L31" s="270"/>
      <c r="M31" s="705" t="str">
        <f t="shared" si="0"/>
        <v/>
      </c>
    </row>
    <row r="32" spans="1:13" ht="14.45" customHeight="1" x14ac:dyDescent="0.2">
      <c r="A32" s="710" t="s">
        <v>356</v>
      </c>
      <c r="B32" s="706">
        <v>150.00000020000002</v>
      </c>
      <c r="C32" s="707">
        <v>207.20071999999999</v>
      </c>
      <c r="D32" s="707">
        <v>57.200719799999973</v>
      </c>
      <c r="E32" s="708">
        <v>1.3813381314915489</v>
      </c>
      <c r="F32" s="706">
        <v>200</v>
      </c>
      <c r="G32" s="707">
        <v>150</v>
      </c>
      <c r="H32" s="707">
        <v>38.599499999999999</v>
      </c>
      <c r="I32" s="707">
        <v>361.98226</v>
      </c>
      <c r="J32" s="707">
        <v>211.98226</v>
      </c>
      <c r="K32" s="709">
        <v>1.8099113</v>
      </c>
      <c r="L32" s="270"/>
      <c r="M32" s="705" t="str">
        <f t="shared" si="0"/>
        <v/>
      </c>
    </row>
    <row r="33" spans="1:13" ht="14.45" customHeight="1" x14ac:dyDescent="0.2">
      <c r="A33" s="710" t="s">
        <v>357</v>
      </c>
      <c r="B33" s="706">
        <v>265</v>
      </c>
      <c r="C33" s="707">
        <v>117.82980000000001</v>
      </c>
      <c r="D33" s="707">
        <v>-147.17019999999999</v>
      </c>
      <c r="E33" s="708">
        <v>0.44464075471698117</v>
      </c>
      <c r="F33" s="706">
        <v>190.00000009999999</v>
      </c>
      <c r="G33" s="707">
        <v>142.500000075</v>
      </c>
      <c r="H33" s="707">
        <v>11.035200000000001</v>
      </c>
      <c r="I33" s="707">
        <v>100.914</v>
      </c>
      <c r="J33" s="707">
        <v>-41.586000075000001</v>
      </c>
      <c r="K33" s="709">
        <v>0.5311263155099335</v>
      </c>
      <c r="L33" s="270"/>
      <c r="M33" s="705" t="str">
        <f t="shared" si="0"/>
        <v/>
      </c>
    </row>
    <row r="34" spans="1:13" ht="14.45" customHeight="1" x14ac:dyDescent="0.2">
      <c r="A34" s="710" t="s">
        <v>358</v>
      </c>
      <c r="B34" s="706">
        <v>259.99999980000001</v>
      </c>
      <c r="C34" s="707">
        <v>331.89765</v>
      </c>
      <c r="D34" s="707">
        <v>71.897650199999987</v>
      </c>
      <c r="E34" s="708">
        <v>1.2765294240588687</v>
      </c>
      <c r="F34" s="706">
        <v>335</v>
      </c>
      <c r="G34" s="707">
        <v>251.25</v>
      </c>
      <c r="H34" s="707">
        <v>32.030929999999998</v>
      </c>
      <c r="I34" s="707">
        <v>244.93950000000001</v>
      </c>
      <c r="J34" s="707">
        <v>-6.3104999999999905</v>
      </c>
      <c r="K34" s="709">
        <v>0.73116268656716421</v>
      </c>
      <c r="L34" s="270"/>
      <c r="M34" s="705" t="str">
        <f t="shared" si="0"/>
        <v/>
      </c>
    </row>
    <row r="35" spans="1:13" ht="14.45" customHeight="1" x14ac:dyDescent="0.2">
      <c r="A35" s="710" t="s">
        <v>359</v>
      </c>
      <c r="B35" s="706">
        <v>0</v>
      </c>
      <c r="C35" s="707">
        <v>0</v>
      </c>
      <c r="D35" s="707">
        <v>0</v>
      </c>
      <c r="E35" s="708">
        <v>0</v>
      </c>
      <c r="F35" s="706">
        <v>0</v>
      </c>
      <c r="G35" s="707">
        <v>0</v>
      </c>
      <c r="H35" s="707">
        <v>0</v>
      </c>
      <c r="I35" s="707">
        <v>37.225000000000001</v>
      </c>
      <c r="J35" s="707">
        <v>37.225000000000001</v>
      </c>
      <c r="K35" s="709">
        <v>0</v>
      </c>
      <c r="L35" s="270"/>
      <c r="M35" s="705" t="str">
        <f t="shared" si="0"/>
        <v/>
      </c>
    </row>
    <row r="36" spans="1:13" ht="14.45" customHeight="1" x14ac:dyDescent="0.2">
      <c r="A36" s="710" t="s">
        <v>360</v>
      </c>
      <c r="B36" s="706">
        <v>0</v>
      </c>
      <c r="C36" s="707">
        <v>0</v>
      </c>
      <c r="D36" s="707">
        <v>0</v>
      </c>
      <c r="E36" s="708">
        <v>0</v>
      </c>
      <c r="F36" s="706">
        <v>0</v>
      </c>
      <c r="G36" s="707">
        <v>0</v>
      </c>
      <c r="H36" s="707">
        <v>0.11600000000000001</v>
      </c>
      <c r="I36" s="707">
        <v>0.11600000000000001</v>
      </c>
      <c r="J36" s="707">
        <v>0.11600000000000001</v>
      </c>
      <c r="K36" s="709">
        <v>0</v>
      </c>
      <c r="L36" s="270"/>
      <c r="M36" s="705" t="str">
        <f t="shared" si="0"/>
        <v/>
      </c>
    </row>
    <row r="37" spans="1:13" ht="14.45" customHeight="1" x14ac:dyDescent="0.2">
      <c r="A37" s="710" t="s">
        <v>361</v>
      </c>
      <c r="B37" s="706">
        <v>0</v>
      </c>
      <c r="C37" s="707">
        <v>0</v>
      </c>
      <c r="D37" s="707">
        <v>0</v>
      </c>
      <c r="E37" s="708">
        <v>0</v>
      </c>
      <c r="F37" s="706">
        <v>0</v>
      </c>
      <c r="G37" s="707">
        <v>0</v>
      </c>
      <c r="H37" s="707">
        <v>1.232</v>
      </c>
      <c r="I37" s="707">
        <v>1.232</v>
      </c>
      <c r="J37" s="707">
        <v>1.232</v>
      </c>
      <c r="K37" s="709">
        <v>0</v>
      </c>
      <c r="L37" s="270"/>
      <c r="M37" s="705" t="str">
        <f t="shared" si="0"/>
        <v/>
      </c>
    </row>
    <row r="38" spans="1:13" ht="14.45" customHeight="1" x14ac:dyDescent="0.2">
      <c r="A38" s="710" t="s">
        <v>362</v>
      </c>
      <c r="B38" s="706">
        <v>251.5315511</v>
      </c>
      <c r="C38" s="707">
        <v>173.18588</v>
      </c>
      <c r="D38" s="707">
        <v>-78.345671100000004</v>
      </c>
      <c r="E38" s="708">
        <v>0.68852547222255811</v>
      </c>
      <c r="F38" s="706">
        <v>243.08390839999998</v>
      </c>
      <c r="G38" s="707">
        <v>182.3129313</v>
      </c>
      <c r="H38" s="707">
        <v>11.724959999999999</v>
      </c>
      <c r="I38" s="707">
        <v>136.77816000000001</v>
      </c>
      <c r="J38" s="707">
        <v>-45.534771299999989</v>
      </c>
      <c r="K38" s="709">
        <v>0.56267879227500528</v>
      </c>
      <c r="L38" s="270"/>
      <c r="M38" s="705" t="str">
        <f t="shared" si="0"/>
        <v>X</v>
      </c>
    </row>
    <row r="39" spans="1:13" ht="14.45" customHeight="1" x14ac:dyDescent="0.2">
      <c r="A39" s="710" t="s">
        <v>363</v>
      </c>
      <c r="B39" s="706">
        <v>85.703733999999997</v>
      </c>
      <c r="C39" s="707">
        <v>86.265740000000008</v>
      </c>
      <c r="D39" s="707">
        <v>0.56200600000001089</v>
      </c>
      <c r="E39" s="708">
        <v>1.0065575439221821</v>
      </c>
      <c r="F39" s="706">
        <v>90.361968900000008</v>
      </c>
      <c r="G39" s="707">
        <v>67.771476675000002</v>
      </c>
      <c r="H39" s="707">
        <v>6.8796299999999997</v>
      </c>
      <c r="I39" s="707">
        <v>84.321219999999997</v>
      </c>
      <c r="J39" s="707">
        <v>16.549743324999994</v>
      </c>
      <c r="K39" s="709">
        <v>0.93314943251529781</v>
      </c>
      <c r="L39" s="270"/>
      <c r="M39" s="705" t="str">
        <f t="shared" si="0"/>
        <v/>
      </c>
    </row>
    <row r="40" spans="1:13" ht="14.45" customHeight="1" x14ac:dyDescent="0.2">
      <c r="A40" s="710" t="s">
        <v>364</v>
      </c>
      <c r="B40" s="706">
        <v>13.493048699999999</v>
      </c>
      <c r="C40" s="707">
        <v>5.6769099999999995</v>
      </c>
      <c r="D40" s="707">
        <v>-7.8161386999999998</v>
      </c>
      <c r="E40" s="708">
        <v>0.42072848962592124</v>
      </c>
      <c r="F40" s="706">
        <v>14.2358478</v>
      </c>
      <c r="G40" s="707">
        <v>10.676885850000001</v>
      </c>
      <c r="H40" s="707">
        <v>6.3130000000000006E-2</v>
      </c>
      <c r="I40" s="707">
        <v>3.1067300000000002</v>
      </c>
      <c r="J40" s="707">
        <v>-7.5701558500000008</v>
      </c>
      <c r="K40" s="709">
        <v>0.21823287545965475</v>
      </c>
      <c r="L40" s="270"/>
      <c r="M40" s="705" t="str">
        <f t="shared" si="0"/>
        <v/>
      </c>
    </row>
    <row r="41" spans="1:13" ht="14.45" customHeight="1" x14ac:dyDescent="0.2">
      <c r="A41" s="710" t="s">
        <v>365</v>
      </c>
      <c r="B41" s="706">
        <v>152.3347684</v>
      </c>
      <c r="C41" s="707">
        <v>81.243229999999997</v>
      </c>
      <c r="D41" s="707">
        <v>-71.091538400000005</v>
      </c>
      <c r="E41" s="708">
        <v>0.53332033686933411</v>
      </c>
      <c r="F41" s="706">
        <v>138.4860917</v>
      </c>
      <c r="G41" s="707">
        <v>103.864568775</v>
      </c>
      <c r="H41" s="707">
        <v>4.7821999999999996</v>
      </c>
      <c r="I41" s="707">
        <v>49.350209999999997</v>
      </c>
      <c r="J41" s="707">
        <v>-54.514358774999998</v>
      </c>
      <c r="K41" s="709">
        <v>0.35635499127888232</v>
      </c>
      <c r="L41" s="270"/>
      <c r="M41" s="705" t="str">
        <f t="shared" si="0"/>
        <v/>
      </c>
    </row>
    <row r="42" spans="1:13" ht="14.45" customHeight="1" x14ac:dyDescent="0.2">
      <c r="A42" s="710" t="s">
        <v>366</v>
      </c>
      <c r="B42" s="706">
        <v>734.29234669999994</v>
      </c>
      <c r="C42" s="707">
        <v>809.25360000000001</v>
      </c>
      <c r="D42" s="707">
        <v>74.961253300000067</v>
      </c>
      <c r="E42" s="708">
        <v>1.1020863878493152</v>
      </c>
      <c r="F42" s="706">
        <v>748.87306310000008</v>
      </c>
      <c r="G42" s="707">
        <v>561.65479732500012</v>
      </c>
      <c r="H42" s="707">
        <v>40.472110000000001</v>
      </c>
      <c r="I42" s="707">
        <v>481.04077000000001</v>
      </c>
      <c r="J42" s="707">
        <v>-80.614027325000109</v>
      </c>
      <c r="K42" s="709">
        <v>0.64235288155339176</v>
      </c>
      <c r="L42" s="270"/>
      <c r="M42" s="705" t="str">
        <f t="shared" si="0"/>
        <v>X</v>
      </c>
    </row>
    <row r="43" spans="1:13" ht="14.45" customHeight="1" x14ac:dyDescent="0.2">
      <c r="A43" s="710" t="s">
        <v>367</v>
      </c>
      <c r="B43" s="706">
        <v>0</v>
      </c>
      <c r="C43" s="707">
        <v>46.06964</v>
      </c>
      <c r="D43" s="707">
        <v>46.06964</v>
      </c>
      <c r="E43" s="708">
        <v>0</v>
      </c>
      <c r="F43" s="706">
        <v>0</v>
      </c>
      <c r="G43" s="707">
        <v>0</v>
      </c>
      <c r="H43" s="707">
        <v>0</v>
      </c>
      <c r="I43" s="707">
        <v>1.331</v>
      </c>
      <c r="J43" s="707">
        <v>1.331</v>
      </c>
      <c r="K43" s="709">
        <v>0</v>
      </c>
      <c r="L43" s="270"/>
      <c r="M43" s="705" t="str">
        <f t="shared" si="0"/>
        <v/>
      </c>
    </row>
    <row r="44" spans="1:13" ht="14.45" customHeight="1" x14ac:dyDescent="0.2">
      <c r="A44" s="710" t="s">
        <v>368</v>
      </c>
      <c r="B44" s="706">
        <v>24.999999899999999</v>
      </c>
      <c r="C44" s="707">
        <v>30.369810000000001</v>
      </c>
      <c r="D44" s="707">
        <v>5.3698101000000023</v>
      </c>
      <c r="E44" s="708">
        <v>1.2147924048591696</v>
      </c>
      <c r="F44" s="706">
        <v>29.999999899999999</v>
      </c>
      <c r="G44" s="707">
        <v>22.499999924999997</v>
      </c>
      <c r="H44" s="707">
        <v>2.4512100000000001</v>
      </c>
      <c r="I44" s="707">
        <v>19.79186</v>
      </c>
      <c r="J44" s="707">
        <v>-2.7081399249999976</v>
      </c>
      <c r="K44" s="709">
        <v>0.6597286688657622</v>
      </c>
      <c r="L44" s="270"/>
      <c r="M44" s="705" t="str">
        <f t="shared" si="0"/>
        <v/>
      </c>
    </row>
    <row r="45" spans="1:13" ht="14.45" customHeight="1" x14ac:dyDescent="0.2">
      <c r="A45" s="710" t="s">
        <v>369</v>
      </c>
      <c r="B45" s="706">
        <v>430</v>
      </c>
      <c r="C45" s="707">
        <v>441.61633</v>
      </c>
      <c r="D45" s="707">
        <v>11.616330000000005</v>
      </c>
      <c r="E45" s="708">
        <v>1.0270147209302325</v>
      </c>
      <c r="F45" s="706">
        <v>430</v>
      </c>
      <c r="G45" s="707">
        <v>322.5</v>
      </c>
      <c r="H45" s="707">
        <v>18.275449999999999</v>
      </c>
      <c r="I45" s="707">
        <v>255.33976000000001</v>
      </c>
      <c r="J45" s="707">
        <v>-67.160239999999988</v>
      </c>
      <c r="K45" s="709">
        <v>0.59381339534883726</v>
      </c>
      <c r="L45" s="270"/>
      <c r="M45" s="705" t="str">
        <f t="shared" si="0"/>
        <v/>
      </c>
    </row>
    <row r="46" spans="1:13" ht="14.45" customHeight="1" x14ac:dyDescent="0.2">
      <c r="A46" s="710" t="s">
        <v>370</v>
      </c>
      <c r="B46" s="706">
        <v>79.999999800000012</v>
      </c>
      <c r="C46" s="707">
        <v>69.039149999999992</v>
      </c>
      <c r="D46" s="707">
        <v>-10.96084980000002</v>
      </c>
      <c r="E46" s="708">
        <v>0.86298937715747326</v>
      </c>
      <c r="F46" s="706">
        <v>75</v>
      </c>
      <c r="G46" s="707">
        <v>56.25</v>
      </c>
      <c r="H46" s="707">
        <v>4.1067799999999997</v>
      </c>
      <c r="I46" s="707">
        <v>47.485970000000002</v>
      </c>
      <c r="J46" s="707">
        <v>-8.7640299999999982</v>
      </c>
      <c r="K46" s="709">
        <v>0.63314626666666673</v>
      </c>
      <c r="L46" s="270"/>
      <c r="M46" s="705" t="str">
        <f t="shared" si="0"/>
        <v/>
      </c>
    </row>
    <row r="47" spans="1:13" ht="14.45" customHeight="1" x14ac:dyDescent="0.2">
      <c r="A47" s="710" t="s">
        <v>371</v>
      </c>
      <c r="B47" s="706">
        <v>3.6305242</v>
      </c>
      <c r="C47" s="707">
        <v>5.4688599999999994</v>
      </c>
      <c r="D47" s="707">
        <v>1.8383357999999994</v>
      </c>
      <c r="E47" s="708">
        <v>1.5063554734051903</v>
      </c>
      <c r="F47" s="706">
        <v>4.0106462999999994</v>
      </c>
      <c r="G47" s="707">
        <v>3.0079847249999996</v>
      </c>
      <c r="H47" s="707">
        <v>0</v>
      </c>
      <c r="I47" s="707">
        <v>3.28884</v>
      </c>
      <c r="J47" s="707">
        <v>0.2808552750000004</v>
      </c>
      <c r="K47" s="709">
        <v>0.82002743547841661</v>
      </c>
      <c r="L47" s="270"/>
      <c r="M47" s="705" t="str">
        <f t="shared" si="0"/>
        <v/>
      </c>
    </row>
    <row r="48" spans="1:13" ht="14.45" customHeight="1" x14ac:dyDescent="0.2">
      <c r="A48" s="710" t="s">
        <v>372</v>
      </c>
      <c r="B48" s="706">
        <v>0</v>
      </c>
      <c r="C48" s="707">
        <v>3.3653899999999997</v>
      </c>
      <c r="D48" s="707">
        <v>3.3653899999999997</v>
      </c>
      <c r="E48" s="708">
        <v>0</v>
      </c>
      <c r="F48" s="706">
        <v>0</v>
      </c>
      <c r="G48" s="707">
        <v>0</v>
      </c>
      <c r="H48" s="707">
        <v>1.1869700000000001</v>
      </c>
      <c r="I48" s="707">
        <v>3.8775200000000001</v>
      </c>
      <c r="J48" s="707">
        <v>3.8775200000000001</v>
      </c>
      <c r="K48" s="709">
        <v>0</v>
      </c>
      <c r="L48" s="270"/>
      <c r="M48" s="705" t="str">
        <f t="shared" si="0"/>
        <v/>
      </c>
    </row>
    <row r="49" spans="1:13" ht="14.45" customHeight="1" x14ac:dyDescent="0.2">
      <c r="A49" s="710" t="s">
        <v>373</v>
      </c>
      <c r="B49" s="706">
        <v>0</v>
      </c>
      <c r="C49" s="707">
        <v>10.5633</v>
      </c>
      <c r="D49" s="707">
        <v>10.5633</v>
      </c>
      <c r="E49" s="708">
        <v>0</v>
      </c>
      <c r="F49" s="706">
        <v>0</v>
      </c>
      <c r="G49" s="707">
        <v>0</v>
      </c>
      <c r="H49" s="707">
        <v>1.1737</v>
      </c>
      <c r="I49" s="707">
        <v>9.3895999999999997</v>
      </c>
      <c r="J49" s="707">
        <v>9.3895999999999997</v>
      </c>
      <c r="K49" s="709">
        <v>0</v>
      </c>
      <c r="L49" s="270"/>
      <c r="M49" s="705" t="str">
        <f t="shared" si="0"/>
        <v/>
      </c>
    </row>
    <row r="50" spans="1:13" ht="14.45" customHeight="1" x14ac:dyDescent="0.2">
      <c r="A50" s="710" t="s">
        <v>374</v>
      </c>
      <c r="B50" s="706">
        <v>0</v>
      </c>
      <c r="C50" s="707">
        <v>0.23111000000000001</v>
      </c>
      <c r="D50" s="707">
        <v>0.23111000000000001</v>
      </c>
      <c r="E50" s="708">
        <v>0</v>
      </c>
      <c r="F50" s="706">
        <v>0</v>
      </c>
      <c r="G50" s="707">
        <v>0</v>
      </c>
      <c r="H50" s="707">
        <v>0</v>
      </c>
      <c r="I50" s="707">
        <v>0</v>
      </c>
      <c r="J50" s="707">
        <v>0</v>
      </c>
      <c r="K50" s="709">
        <v>0</v>
      </c>
      <c r="L50" s="270"/>
      <c r="M50" s="705" t="str">
        <f t="shared" si="0"/>
        <v/>
      </c>
    </row>
    <row r="51" spans="1:13" ht="14.45" customHeight="1" x14ac:dyDescent="0.2">
      <c r="A51" s="710" t="s">
        <v>375</v>
      </c>
      <c r="B51" s="706">
        <v>5</v>
      </c>
      <c r="C51" s="707">
        <v>3.2007099999999999</v>
      </c>
      <c r="D51" s="707">
        <v>-1.7992900000000001</v>
      </c>
      <c r="E51" s="708">
        <v>0.64014199999999999</v>
      </c>
      <c r="F51" s="706">
        <v>5</v>
      </c>
      <c r="G51" s="707">
        <v>3.75</v>
      </c>
      <c r="H51" s="707">
        <v>0.41593999999999998</v>
      </c>
      <c r="I51" s="707">
        <v>5.3449399999999994</v>
      </c>
      <c r="J51" s="707">
        <v>1.5949399999999994</v>
      </c>
      <c r="K51" s="709">
        <v>1.0689879999999998</v>
      </c>
      <c r="L51" s="270"/>
      <c r="M51" s="705" t="str">
        <f t="shared" si="0"/>
        <v/>
      </c>
    </row>
    <row r="52" spans="1:13" ht="14.45" customHeight="1" x14ac:dyDescent="0.2">
      <c r="A52" s="710" t="s">
        <v>376</v>
      </c>
      <c r="B52" s="706">
        <v>30.661822700000002</v>
      </c>
      <c r="C52" s="707">
        <v>35.451809999999995</v>
      </c>
      <c r="D52" s="707">
        <v>4.7899872999999928</v>
      </c>
      <c r="E52" s="708">
        <v>1.1562199138278884</v>
      </c>
      <c r="F52" s="706">
        <v>44.862416799999998</v>
      </c>
      <c r="G52" s="707">
        <v>33.646812599999997</v>
      </c>
      <c r="H52" s="707">
        <v>2.9935399999999999</v>
      </c>
      <c r="I52" s="707">
        <v>23.974460000000001</v>
      </c>
      <c r="J52" s="707">
        <v>-9.6723525999999964</v>
      </c>
      <c r="K52" s="709">
        <v>0.53439965365396902</v>
      </c>
      <c r="L52" s="270"/>
      <c r="M52" s="705" t="str">
        <f t="shared" si="0"/>
        <v/>
      </c>
    </row>
    <row r="53" spans="1:13" ht="14.45" customHeight="1" x14ac:dyDescent="0.2">
      <c r="A53" s="710" t="s">
        <v>377</v>
      </c>
      <c r="B53" s="706">
        <v>0</v>
      </c>
      <c r="C53" s="707">
        <v>2.7829999999999999</v>
      </c>
      <c r="D53" s="707">
        <v>2.7829999999999999</v>
      </c>
      <c r="E53" s="708">
        <v>0</v>
      </c>
      <c r="F53" s="706">
        <v>0</v>
      </c>
      <c r="G53" s="707">
        <v>0</v>
      </c>
      <c r="H53" s="707">
        <v>0</v>
      </c>
      <c r="I53" s="707">
        <v>0</v>
      </c>
      <c r="J53" s="707">
        <v>0</v>
      </c>
      <c r="K53" s="709">
        <v>0</v>
      </c>
      <c r="L53" s="270"/>
      <c r="M53" s="705" t="str">
        <f t="shared" si="0"/>
        <v/>
      </c>
    </row>
    <row r="54" spans="1:13" ht="14.45" customHeight="1" x14ac:dyDescent="0.2">
      <c r="A54" s="710" t="s">
        <v>378</v>
      </c>
      <c r="B54" s="706">
        <v>0</v>
      </c>
      <c r="C54" s="707">
        <v>2.9830000000000001</v>
      </c>
      <c r="D54" s="707">
        <v>2.9830000000000001</v>
      </c>
      <c r="E54" s="708">
        <v>0</v>
      </c>
      <c r="F54" s="706">
        <v>0</v>
      </c>
      <c r="G54" s="707">
        <v>0</v>
      </c>
      <c r="H54" s="707">
        <v>0</v>
      </c>
      <c r="I54" s="707">
        <v>0</v>
      </c>
      <c r="J54" s="707">
        <v>0</v>
      </c>
      <c r="K54" s="709">
        <v>0</v>
      </c>
      <c r="L54" s="270"/>
      <c r="M54" s="705" t="str">
        <f t="shared" si="0"/>
        <v/>
      </c>
    </row>
    <row r="55" spans="1:13" ht="14.45" customHeight="1" x14ac:dyDescent="0.2">
      <c r="A55" s="710" t="s">
        <v>379</v>
      </c>
      <c r="B55" s="706">
        <v>160.00000009999999</v>
      </c>
      <c r="C55" s="707">
        <v>158.11149</v>
      </c>
      <c r="D55" s="707">
        <v>-1.8885100999999906</v>
      </c>
      <c r="E55" s="708">
        <v>0.98819681188237707</v>
      </c>
      <c r="F55" s="706">
        <v>160.00000009999999</v>
      </c>
      <c r="G55" s="707">
        <v>120.000000075</v>
      </c>
      <c r="H55" s="707">
        <v>9.8685200000000002</v>
      </c>
      <c r="I55" s="707">
        <v>111.21682000000001</v>
      </c>
      <c r="J55" s="707">
        <v>-8.78318007499999</v>
      </c>
      <c r="K55" s="709">
        <v>0.6951051245655594</v>
      </c>
      <c r="L55" s="270"/>
      <c r="M55" s="705" t="str">
        <f t="shared" si="0"/>
        <v/>
      </c>
    </row>
    <row r="56" spans="1:13" ht="14.45" customHeight="1" x14ac:dyDescent="0.2">
      <c r="A56" s="710" t="s">
        <v>380</v>
      </c>
      <c r="B56" s="706">
        <v>159.35126890000001</v>
      </c>
      <c r="C56" s="707">
        <v>223.69533999999999</v>
      </c>
      <c r="D56" s="707">
        <v>64.344071099999979</v>
      </c>
      <c r="E56" s="708">
        <v>1.4037876293308886</v>
      </c>
      <c r="F56" s="706">
        <v>221.8971616</v>
      </c>
      <c r="G56" s="707">
        <v>166.4228712</v>
      </c>
      <c r="H56" s="707">
        <v>11.435</v>
      </c>
      <c r="I56" s="707">
        <v>337.45985999999999</v>
      </c>
      <c r="J56" s="707">
        <v>171.03698879999999</v>
      </c>
      <c r="K56" s="709">
        <v>1.5207939460186406</v>
      </c>
      <c r="L56" s="270"/>
      <c r="M56" s="705" t="str">
        <f t="shared" si="0"/>
        <v>X</v>
      </c>
    </row>
    <row r="57" spans="1:13" ht="14.45" customHeight="1" x14ac:dyDescent="0.2">
      <c r="A57" s="710" t="s">
        <v>381</v>
      </c>
      <c r="B57" s="706">
        <v>0</v>
      </c>
      <c r="C57" s="707">
        <v>0</v>
      </c>
      <c r="D57" s="707">
        <v>0</v>
      </c>
      <c r="E57" s="708">
        <v>0</v>
      </c>
      <c r="F57" s="706">
        <v>0</v>
      </c>
      <c r="G57" s="707">
        <v>0</v>
      </c>
      <c r="H57" s="707">
        <v>0</v>
      </c>
      <c r="I57" s="707">
        <v>0.218</v>
      </c>
      <c r="J57" s="707">
        <v>0.218</v>
      </c>
      <c r="K57" s="709">
        <v>0</v>
      </c>
      <c r="L57" s="270"/>
      <c r="M57" s="705" t="str">
        <f t="shared" si="0"/>
        <v/>
      </c>
    </row>
    <row r="58" spans="1:13" ht="14.45" customHeight="1" x14ac:dyDescent="0.2">
      <c r="A58" s="710" t="s">
        <v>382</v>
      </c>
      <c r="B58" s="706">
        <v>0.41209320000000005</v>
      </c>
      <c r="C58" s="707">
        <v>0</v>
      </c>
      <c r="D58" s="707">
        <v>-0.41209320000000005</v>
      </c>
      <c r="E58" s="708">
        <v>0</v>
      </c>
      <c r="F58" s="706">
        <v>1.030233</v>
      </c>
      <c r="G58" s="707">
        <v>0.77267474999999997</v>
      </c>
      <c r="H58" s="707">
        <v>0</v>
      </c>
      <c r="I58" s="707">
        <v>0</v>
      </c>
      <c r="J58" s="707">
        <v>-0.77267474999999997</v>
      </c>
      <c r="K58" s="709">
        <v>0</v>
      </c>
      <c r="L58" s="270"/>
      <c r="M58" s="705" t="str">
        <f t="shared" si="0"/>
        <v/>
      </c>
    </row>
    <row r="59" spans="1:13" ht="14.45" customHeight="1" x14ac:dyDescent="0.2">
      <c r="A59" s="710" t="s">
        <v>383</v>
      </c>
      <c r="B59" s="706">
        <v>154.9391756</v>
      </c>
      <c r="C59" s="707">
        <v>123.6301</v>
      </c>
      <c r="D59" s="707">
        <v>-31.3090756</v>
      </c>
      <c r="E59" s="708">
        <v>0.79792666716628635</v>
      </c>
      <c r="F59" s="706">
        <v>171.2485623</v>
      </c>
      <c r="G59" s="707">
        <v>128.436421725</v>
      </c>
      <c r="H59" s="707">
        <v>10.346</v>
      </c>
      <c r="I59" s="707">
        <v>264.20613000000003</v>
      </c>
      <c r="J59" s="707">
        <v>135.76970827500003</v>
      </c>
      <c r="K59" s="709">
        <v>1.5428224707495837</v>
      </c>
      <c r="L59" s="270"/>
      <c r="M59" s="705" t="str">
        <f t="shared" si="0"/>
        <v/>
      </c>
    </row>
    <row r="60" spans="1:13" ht="14.45" customHeight="1" x14ac:dyDescent="0.2">
      <c r="A60" s="710" t="s">
        <v>384</v>
      </c>
      <c r="B60" s="706">
        <v>0</v>
      </c>
      <c r="C60" s="707">
        <v>1.089</v>
      </c>
      <c r="D60" s="707">
        <v>1.089</v>
      </c>
      <c r="E60" s="708">
        <v>0</v>
      </c>
      <c r="F60" s="706">
        <v>0</v>
      </c>
      <c r="G60" s="707">
        <v>0</v>
      </c>
      <c r="H60" s="707">
        <v>1.089</v>
      </c>
      <c r="I60" s="707">
        <v>1.089</v>
      </c>
      <c r="J60" s="707">
        <v>1.089</v>
      </c>
      <c r="K60" s="709">
        <v>0</v>
      </c>
      <c r="L60" s="270"/>
      <c r="M60" s="705" t="str">
        <f t="shared" si="0"/>
        <v/>
      </c>
    </row>
    <row r="61" spans="1:13" ht="14.45" customHeight="1" x14ac:dyDescent="0.2">
      <c r="A61" s="710" t="s">
        <v>385</v>
      </c>
      <c r="B61" s="706">
        <v>4.0000001000000003</v>
      </c>
      <c r="C61" s="707">
        <v>82.218759999999989</v>
      </c>
      <c r="D61" s="707">
        <v>78.218759899999995</v>
      </c>
      <c r="E61" s="708">
        <v>20.554689486132759</v>
      </c>
      <c r="F61" s="706">
        <v>49.618366299999998</v>
      </c>
      <c r="G61" s="707">
        <v>37.213774725</v>
      </c>
      <c r="H61" s="707">
        <v>0</v>
      </c>
      <c r="I61" s="707">
        <v>64.272300000000001</v>
      </c>
      <c r="J61" s="707">
        <v>27.058525275000001</v>
      </c>
      <c r="K61" s="709">
        <v>1.2953328533914266</v>
      </c>
      <c r="L61" s="270"/>
      <c r="M61" s="705" t="str">
        <f t="shared" si="0"/>
        <v/>
      </c>
    </row>
    <row r="62" spans="1:13" ht="14.45" customHeight="1" x14ac:dyDescent="0.2">
      <c r="A62" s="710" t="s">
        <v>386</v>
      </c>
      <c r="B62" s="706">
        <v>0</v>
      </c>
      <c r="C62" s="707">
        <v>16.757480000000001</v>
      </c>
      <c r="D62" s="707">
        <v>16.757480000000001</v>
      </c>
      <c r="E62" s="708">
        <v>0</v>
      </c>
      <c r="F62" s="706">
        <v>0</v>
      </c>
      <c r="G62" s="707">
        <v>0</v>
      </c>
      <c r="H62" s="707">
        <v>0</v>
      </c>
      <c r="I62" s="707">
        <v>7.6744300000000001</v>
      </c>
      <c r="J62" s="707">
        <v>7.6744300000000001</v>
      </c>
      <c r="K62" s="709">
        <v>0</v>
      </c>
      <c r="L62" s="270"/>
      <c r="M62" s="705" t="str">
        <f t="shared" si="0"/>
        <v/>
      </c>
    </row>
    <row r="63" spans="1:13" ht="14.45" customHeight="1" x14ac:dyDescent="0.2">
      <c r="A63" s="710" t="s">
        <v>387</v>
      </c>
      <c r="B63" s="706">
        <v>385.00000030000001</v>
      </c>
      <c r="C63" s="707">
        <v>752.66949999999997</v>
      </c>
      <c r="D63" s="707">
        <v>367.66949969999996</v>
      </c>
      <c r="E63" s="708">
        <v>1.9549857127623487</v>
      </c>
      <c r="F63" s="706">
        <v>613.99999960000002</v>
      </c>
      <c r="G63" s="707">
        <v>460.49999969999999</v>
      </c>
      <c r="H63" s="707">
        <v>46.618819999999999</v>
      </c>
      <c r="I63" s="707">
        <v>524.02133000000003</v>
      </c>
      <c r="J63" s="707">
        <v>63.521330300000045</v>
      </c>
      <c r="K63" s="709">
        <v>0.85345493540941697</v>
      </c>
      <c r="L63" s="270"/>
      <c r="M63" s="705" t="str">
        <f t="shared" si="0"/>
        <v>X</v>
      </c>
    </row>
    <row r="64" spans="1:13" ht="14.45" customHeight="1" x14ac:dyDescent="0.2">
      <c r="A64" s="710" t="s">
        <v>388</v>
      </c>
      <c r="B64" s="706">
        <v>0</v>
      </c>
      <c r="C64" s="707">
        <v>3.3279999999999998</v>
      </c>
      <c r="D64" s="707">
        <v>3.3279999999999998</v>
      </c>
      <c r="E64" s="708">
        <v>0</v>
      </c>
      <c r="F64" s="706">
        <v>0</v>
      </c>
      <c r="G64" s="707">
        <v>0</v>
      </c>
      <c r="H64" s="707">
        <v>0</v>
      </c>
      <c r="I64" s="707">
        <v>0</v>
      </c>
      <c r="J64" s="707">
        <v>0</v>
      </c>
      <c r="K64" s="709">
        <v>0</v>
      </c>
      <c r="L64" s="270"/>
      <c r="M64" s="705" t="str">
        <f t="shared" si="0"/>
        <v/>
      </c>
    </row>
    <row r="65" spans="1:13" ht="14.45" customHeight="1" x14ac:dyDescent="0.2">
      <c r="A65" s="710" t="s">
        <v>389</v>
      </c>
      <c r="B65" s="706">
        <v>0</v>
      </c>
      <c r="C65" s="707">
        <v>11.709389999999999</v>
      </c>
      <c r="D65" s="707">
        <v>11.709389999999999</v>
      </c>
      <c r="E65" s="708">
        <v>0</v>
      </c>
      <c r="F65" s="706">
        <v>0</v>
      </c>
      <c r="G65" s="707">
        <v>0</v>
      </c>
      <c r="H65" s="707">
        <v>2.79772</v>
      </c>
      <c r="I65" s="707">
        <v>6.90083</v>
      </c>
      <c r="J65" s="707">
        <v>6.90083</v>
      </c>
      <c r="K65" s="709">
        <v>0</v>
      </c>
      <c r="L65" s="270"/>
      <c r="M65" s="705" t="str">
        <f t="shared" si="0"/>
        <v/>
      </c>
    </row>
    <row r="66" spans="1:13" ht="14.45" customHeight="1" x14ac:dyDescent="0.2">
      <c r="A66" s="710" t="s">
        <v>390</v>
      </c>
      <c r="B66" s="706">
        <v>0</v>
      </c>
      <c r="C66" s="707">
        <v>0.29158000000000001</v>
      </c>
      <c r="D66" s="707">
        <v>0.29158000000000001</v>
      </c>
      <c r="E66" s="708">
        <v>0</v>
      </c>
      <c r="F66" s="706">
        <v>0</v>
      </c>
      <c r="G66" s="707">
        <v>0</v>
      </c>
      <c r="H66" s="707">
        <v>0</v>
      </c>
      <c r="I66" s="707">
        <v>41.190589999999993</v>
      </c>
      <c r="J66" s="707">
        <v>41.190589999999993</v>
      </c>
      <c r="K66" s="709">
        <v>0</v>
      </c>
      <c r="L66" s="270"/>
      <c r="M66" s="705" t="str">
        <f t="shared" si="0"/>
        <v/>
      </c>
    </row>
    <row r="67" spans="1:13" ht="14.45" customHeight="1" x14ac:dyDescent="0.2">
      <c r="A67" s="710" t="s">
        <v>391</v>
      </c>
      <c r="B67" s="706">
        <v>49.999999799999998</v>
      </c>
      <c r="C67" s="707">
        <v>206.10583</v>
      </c>
      <c r="D67" s="707">
        <v>156.10583020000001</v>
      </c>
      <c r="E67" s="708">
        <v>4.1221166164884666</v>
      </c>
      <c r="F67" s="706">
        <v>209.99999969999999</v>
      </c>
      <c r="G67" s="707">
        <v>157.49999977499999</v>
      </c>
      <c r="H67" s="707">
        <v>7.6133900000000008</v>
      </c>
      <c r="I67" s="707">
        <v>149.77097000000001</v>
      </c>
      <c r="J67" s="707">
        <v>-7.7290297749999866</v>
      </c>
      <c r="K67" s="709">
        <v>0.71319509625694544</v>
      </c>
      <c r="L67" s="270"/>
      <c r="M67" s="705" t="str">
        <f t="shared" si="0"/>
        <v/>
      </c>
    </row>
    <row r="68" spans="1:13" ht="14.45" customHeight="1" x14ac:dyDescent="0.2">
      <c r="A68" s="710" t="s">
        <v>392</v>
      </c>
      <c r="B68" s="706">
        <v>200.00000039999998</v>
      </c>
      <c r="C68" s="707">
        <v>226.18707000000001</v>
      </c>
      <c r="D68" s="707">
        <v>26.187069600000029</v>
      </c>
      <c r="E68" s="708">
        <v>1.1309353477381294</v>
      </c>
      <c r="F68" s="706">
        <v>234</v>
      </c>
      <c r="G68" s="707">
        <v>175.5</v>
      </c>
      <c r="H68" s="707">
        <v>22.5092</v>
      </c>
      <c r="I68" s="707">
        <v>192.69311999999999</v>
      </c>
      <c r="J68" s="707">
        <v>17.193119999999993</v>
      </c>
      <c r="K68" s="709">
        <v>0.82347487179487178</v>
      </c>
      <c r="L68" s="270"/>
      <c r="M68" s="705" t="str">
        <f t="shared" si="0"/>
        <v/>
      </c>
    </row>
    <row r="69" spans="1:13" ht="14.45" customHeight="1" x14ac:dyDescent="0.2">
      <c r="A69" s="710" t="s">
        <v>393</v>
      </c>
      <c r="B69" s="706">
        <v>135.00000009999999</v>
      </c>
      <c r="C69" s="707">
        <v>159.02763000000002</v>
      </c>
      <c r="D69" s="707">
        <v>24.027629900000022</v>
      </c>
      <c r="E69" s="708">
        <v>1.1779824435718651</v>
      </c>
      <c r="F69" s="706">
        <v>169.99999990000001</v>
      </c>
      <c r="G69" s="707">
        <v>127.499999925</v>
      </c>
      <c r="H69" s="707">
        <v>13.698510000000001</v>
      </c>
      <c r="I69" s="707">
        <v>133.46582000000001</v>
      </c>
      <c r="J69" s="707">
        <v>5.9658200750000105</v>
      </c>
      <c r="K69" s="709">
        <v>0.78509305928534889</v>
      </c>
      <c r="L69" s="270"/>
      <c r="M69" s="705" t="str">
        <f t="shared" si="0"/>
        <v/>
      </c>
    </row>
    <row r="70" spans="1:13" ht="14.45" customHeight="1" x14ac:dyDescent="0.2">
      <c r="A70" s="710" t="s">
        <v>394</v>
      </c>
      <c r="B70" s="706">
        <v>0</v>
      </c>
      <c r="C70" s="707">
        <v>138.303</v>
      </c>
      <c r="D70" s="707">
        <v>138.303</v>
      </c>
      <c r="E70" s="708">
        <v>0</v>
      </c>
      <c r="F70" s="706">
        <v>0</v>
      </c>
      <c r="G70" s="707">
        <v>0</v>
      </c>
      <c r="H70" s="707">
        <v>0</v>
      </c>
      <c r="I70" s="707">
        <v>0</v>
      </c>
      <c r="J70" s="707">
        <v>0</v>
      </c>
      <c r="K70" s="709">
        <v>0</v>
      </c>
      <c r="L70" s="270"/>
      <c r="M70" s="705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710" t="s">
        <v>395</v>
      </c>
      <c r="B71" s="706">
        <v>0</v>
      </c>
      <c r="C71" s="707">
        <v>7.7169999999999996</v>
      </c>
      <c r="D71" s="707">
        <v>7.7169999999999996</v>
      </c>
      <c r="E71" s="708">
        <v>0</v>
      </c>
      <c r="F71" s="706">
        <v>0</v>
      </c>
      <c r="G71" s="707">
        <v>0</v>
      </c>
      <c r="H71" s="707">
        <v>0</v>
      </c>
      <c r="I71" s="707">
        <v>0</v>
      </c>
      <c r="J71" s="707">
        <v>0</v>
      </c>
      <c r="K71" s="709">
        <v>0</v>
      </c>
      <c r="L71" s="270"/>
      <c r="M71" s="705" t="str">
        <f t="shared" si="1"/>
        <v/>
      </c>
    </row>
    <row r="72" spans="1:13" ht="14.45" customHeight="1" x14ac:dyDescent="0.2">
      <c r="A72" s="710" t="s">
        <v>396</v>
      </c>
      <c r="B72" s="706">
        <v>0</v>
      </c>
      <c r="C72" s="707">
        <v>0.39600000000000002</v>
      </c>
      <c r="D72" s="707">
        <v>0.39600000000000002</v>
      </c>
      <c r="E72" s="708">
        <v>0</v>
      </c>
      <c r="F72" s="706">
        <v>0</v>
      </c>
      <c r="G72" s="707">
        <v>0</v>
      </c>
      <c r="H72" s="707">
        <v>0</v>
      </c>
      <c r="I72" s="707">
        <v>0.39600000000000002</v>
      </c>
      <c r="J72" s="707">
        <v>0.39600000000000002</v>
      </c>
      <c r="K72" s="709">
        <v>0</v>
      </c>
      <c r="L72" s="270"/>
      <c r="M72" s="705" t="str">
        <f t="shared" si="1"/>
        <v>X</v>
      </c>
    </row>
    <row r="73" spans="1:13" ht="14.45" customHeight="1" x14ac:dyDescent="0.2">
      <c r="A73" s="710" t="s">
        <v>397</v>
      </c>
      <c r="B73" s="706">
        <v>0</v>
      </c>
      <c r="C73" s="707">
        <v>0.39600000000000002</v>
      </c>
      <c r="D73" s="707">
        <v>0.39600000000000002</v>
      </c>
      <c r="E73" s="708">
        <v>0</v>
      </c>
      <c r="F73" s="706">
        <v>0</v>
      </c>
      <c r="G73" s="707">
        <v>0</v>
      </c>
      <c r="H73" s="707">
        <v>0</v>
      </c>
      <c r="I73" s="707">
        <v>0.39600000000000002</v>
      </c>
      <c r="J73" s="707">
        <v>0.39600000000000002</v>
      </c>
      <c r="K73" s="709">
        <v>0</v>
      </c>
      <c r="L73" s="270"/>
      <c r="M73" s="705" t="str">
        <f t="shared" si="1"/>
        <v/>
      </c>
    </row>
    <row r="74" spans="1:13" ht="14.45" customHeight="1" x14ac:dyDescent="0.2">
      <c r="A74" s="710" t="s">
        <v>398</v>
      </c>
      <c r="B74" s="706">
        <v>0</v>
      </c>
      <c r="C74" s="707">
        <v>106.2376</v>
      </c>
      <c r="D74" s="707">
        <v>106.2376</v>
      </c>
      <c r="E74" s="708">
        <v>0</v>
      </c>
      <c r="F74" s="706">
        <v>0</v>
      </c>
      <c r="G74" s="707">
        <v>0</v>
      </c>
      <c r="H74" s="707">
        <v>0</v>
      </c>
      <c r="I74" s="707">
        <v>74.398600000000002</v>
      </c>
      <c r="J74" s="707">
        <v>74.398600000000002</v>
      </c>
      <c r="K74" s="709">
        <v>0</v>
      </c>
      <c r="L74" s="270"/>
      <c r="M74" s="705" t="str">
        <f t="shared" si="1"/>
        <v>X</v>
      </c>
    </row>
    <row r="75" spans="1:13" ht="14.45" customHeight="1" x14ac:dyDescent="0.2">
      <c r="A75" s="710" t="s">
        <v>399</v>
      </c>
      <c r="B75" s="706">
        <v>0</v>
      </c>
      <c r="C75" s="707">
        <v>106.2376</v>
      </c>
      <c r="D75" s="707">
        <v>106.2376</v>
      </c>
      <c r="E75" s="708">
        <v>0</v>
      </c>
      <c r="F75" s="706">
        <v>0</v>
      </c>
      <c r="G75" s="707">
        <v>0</v>
      </c>
      <c r="H75" s="707">
        <v>0</v>
      </c>
      <c r="I75" s="707">
        <v>74.398600000000002</v>
      </c>
      <c r="J75" s="707">
        <v>74.398600000000002</v>
      </c>
      <c r="K75" s="709">
        <v>0</v>
      </c>
      <c r="L75" s="270"/>
      <c r="M75" s="705" t="str">
        <f t="shared" si="1"/>
        <v/>
      </c>
    </row>
    <row r="76" spans="1:13" ht="14.45" customHeight="1" x14ac:dyDescent="0.2">
      <c r="A76" s="710" t="s">
        <v>400</v>
      </c>
      <c r="B76" s="706">
        <v>951.64448019999998</v>
      </c>
      <c r="C76" s="707">
        <v>947.36083999999994</v>
      </c>
      <c r="D76" s="707">
        <v>-4.2836402000000362</v>
      </c>
      <c r="E76" s="708">
        <v>0.99549869695130289</v>
      </c>
      <c r="F76" s="706">
        <v>961.77711499999998</v>
      </c>
      <c r="G76" s="707">
        <v>721.33283625000001</v>
      </c>
      <c r="H76" s="707">
        <v>51.616300000000003</v>
      </c>
      <c r="I76" s="707">
        <v>683.34528</v>
      </c>
      <c r="J76" s="707">
        <v>-37.987556250000011</v>
      </c>
      <c r="K76" s="709">
        <v>0.71050274470296582</v>
      </c>
      <c r="L76" s="270"/>
      <c r="M76" s="705" t="str">
        <f t="shared" si="1"/>
        <v/>
      </c>
    </row>
    <row r="77" spans="1:13" ht="14.45" customHeight="1" x14ac:dyDescent="0.2">
      <c r="A77" s="710" t="s">
        <v>401</v>
      </c>
      <c r="B77" s="706">
        <v>951.64448019999998</v>
      </c>
      <c r="C77" s="707">
        <v>947.36083999999994</v>
      </c>
      <c r="D77" s="707">
        <v>-4.2836402000000362</v>
      </c>
      <c r="E77" s="708">
        <v>0.99549869695130289</v>
      </c>
      <c r="F77" s="706">
        <v>961.77711499999998</v>
      </c>
      <c r="G77" s="707">
        <v>721.33283625000001</v>
      </c>
      <c r="H77" s="707">
        <v>51.616300000000003</v>
      </c>
      <c r="I77" s="707">
        <v>683.34528</v>
      </c>
      <c r="J77" s="707">
        <v>-37.987556250000011</v>
      </c>
      <c r="K77" s="709">
        <v>0.71050274470296582</v>
      </c>
      <c r="L77" s="270"/>
      <c r="M77" s="705" t="str">
        <f t="shared" si="1"/>
        <v>X</v>
      </c>
    </row>
    <row r="78" spans="1:13" ht="14.45" customHeight="1" x14ac:dyDescent="0.2">
      <c r="A78" s="710" t="s">
        <v>402</v>
      </c>
      <c r="B78" s="706">
        <v>301.35184370000002</v>
      </c>
      <c r="C78" s="707">
        <v>303.59584000000001</v>
      </c>
      <c r="D78" s="707">
        <v>2.2439962999999921</v>
      </c>
      <c r="E78" s="708">
        <v>1.0074464329550741</v>
      </c>
      <c r="F78" s="706">
        <v>290.77057730000001</v>
      </c>
      <c r="G78" s="707">
        <v>218.07793297500001</v>
      </c>
      <c r="H78" s="707">
        <v>22.991299999999999</v>
      </c>
      <c r="I78" s="707">
        <v>220.97728000000001</v>
      </c>
      <c r="J78" s="707">
        <v>2.8993470249999973</v>
      </c>
      <c r="K78" s="709">
        <v>0.75997125311619351</v>
      </c>
      <c r="L78" s="270"/>
      <c r="M78" s="705" t="str">
        <f t="shared" si="1"/>
        <v/>
      </c>
    </row>
    <row r="79" spans="1:13" ht="14.45" customHeight="1" x14ac:dyDescent="0.2">
      <c r="A79" s="710" t="s">
        <v>403</v>
      </c>
      <c r="B79" s="706">
        <v>82.717545700000002</v>
      </c>
      <c r="C79" s="707">
        <v>73.158000000000001</v>
      </c>
      <c r="D79" s="707">
        <v>-9.559545700000001</v>
      </c>
      <c r="E79" s="708">
        <v>0.88443146349299873</v>
      </c>
      <c r="F79" s="706">
        <v>84.721763300000006</v>
      </c>
      <c r="G79" s="707">
        <v>63.541322475000001</v>
      </c>
      <c r="H79" s="707">
        <v>7.2329999999999997</v>
      </c>
      <c r="I79" s="707">
        <v>61.941000000000003</v>
      </c>
      <c r="J79" s="707">
        <v>-1.6003224749999987</v>
      </c>
      <c r="K79" s="709">
        <v>0.73111084551754124</v>
      </c>
      <c r="L79" s="270"/>
      <c r="M79" s="705" t="str">
        <f t="shared" si="1"/>
        <v/>
      </c>
    </row>
    <row r="80" spans="1:13" ht="14.45" customHeight="1" x14ac:dyDescent="0.2">
      <c r="A80" s="710" t="s">
        <v>404</v>
      </c>
      <c r="B80" s="706">
        <v>567.5750908</v>
      </c>
      <c r="C80" s="707">
        <v>570.60699999999997</v>
      </c>
      <c r="D80" s="707">
        <v>3.0319091999999728</v>
      </c>
      <c r="E80" s="708">
        <v>1.0053418644495593</v>
      </c>
      <c r="F80" s="706">
        <v>586.28477439999995</v>
      </c>
      <c r="G80" s="707">
        <v>439.71358079999993</v>
      </c>
      <c r="H80" s="707">
        <v>21.391999999999999</v>
      </c>
      <c r="I80" s="707">
        <v>400.42700000000002</v>
      </c>
      <c r="J80" s="707">
        <v>-39.286580799999911</v>
      </c>
      <c r="K80" s="709">
        <v>0.68299061733232702</v>
      </c>
      <c r="L80" s="270"/>
      <c r="M80" s="705" t="str">
        <f t="shared" si="1"/>
        <v/>
      </c>
    </row>
    <row r="81" spans="1:13" ht="14.45" customHeight="1" x14ac:dyDescent="0.2">
      <c r="A81" s="710" t="s">
        <v>405</v>
      </c>
      <c r="B81" s="706">
        <v>229</v>
      </c>
      <c r="C81" s="707">
        <v>212.62266</v>
      </c>
      <c r="D81" s="707">
        <v>-16.377340000000004</v>
      </c>
      <c r="E81" s="708">
        <v>0.92848323144104805</v>
      </c>
      <c r="F81" s="706">
        <v>241.09504340000001</v>
      </c>
      <c r="G81" s="707">
        <v>180.82128255000001</v>
      </c>
      <c r="H81" s="707">
        <v>28.666799999999999</v>
      </c>
      <c r="I81" s="707">
        <v>156.57017999999999</v>
      </c>
      <c r="J81" s="707">
        <v>-24.251102550000013</v>
      </c>
      <c r="K81" s="709">
        <v>0.64941268717928358</v>
      </c>
      <c r="L81" s="270"/>
      <c r="M81" s="705" t="str">
        <f t="shared" si="1"/>
        <v/>
      </c>
    </row>
    <row r="82" spans="1:13" ht="14.45" customHeight="1" x14ac:dyDescent="0.2">
      <c r="A82" s="710" t="s">
        <v>406</v>
      </c>
      <c r="B82" s="706">
        <v>229</v>
      </c>
      <c r="C82" s="707">
        <v>212.62266</v>
      </c>
      <c r="D82" s="707">
        <v>-16.377340000000004</v>
      </c>
      <c r="E82" s="708">
        <v>0.92848323144104805</v>
      </c>
      <c r="F82" s="706">
        <v>241.09504340000001</v>
      </c>
      <c r="G82" s="707">
        <v>180.82128255000001</v>
      </c>
      <c r="H82" s="707">
        <v>28.666799999999999</v>
      </c>
      <c r="I82" s="707">
        <v>156.57017999999999</v>
      </c>
      <c r="J82" s="707">
        <v>-24.251102550000013</v>
      </c>
      <c r="K82" s="709">
        <v>0.64941268717928358</v>
      </c>
      <c r="L82" s="270"/>
      <c r="M82" s="705" t="str">
        <f t="shared" si="1"/>
        <v>X</v>
      </c>
    </row>
    <row r="83" spans="1:13" ht="14.45" customHeight="1" x14ac:dyDescent="0.2">
      <c r="A83" s="710" t="s">
        <v>407</v>
      </c>
      <c r="B83" s="706">
        <v>229</v>
      </c>
      <c r="C83" s="707">
        <v>212.62266</v>
      </c>
      <c r="D83" s="707">
        <v>-16.377340000000004</v>
      </c>
      <c r="E83" s="708">
        <v>0.92848323144104805</v>
      </c>
      <c r="F83" s="706">
        <v>241.09504340000001</v>
      </c>
      <c r="G83" s="707">
        <v>180.82128255000001</v>
      </c>
      <c r="H83" s="707">
        <v>28.666799999999999</v>
      </c>
      <c r="I83" s="707">
        <v>156.57017999999999</v>
      </c>
      <c r="J83" s="707">
        <v>-24.251102550000013</v>
      </c>
      <c r="K83" s="709">
        <v>0.64941268717928358</v>
      </c>
      <c r="L83" s="270"/>
      <c r="M83" s="705" t="str">
        <f t="shared" si="1"/>
        <v/>
      </c>
    </row>
    <row r="84" spans="1:13" ht="14.45" customHeight="1" x14ac:dyDescent="0.2">
      <c r="A84" s="710" t="s">
        <v>408</v>
      </c>
      <c r="B84" s="706">
        <v>3512.3897892</v>
      </c>
      <c r="C84" s="707">
        <v>3915.05287</v>
      </c>
      <c r="D84" s="707">
        <v>402.66308079999999</v>
      </c>
      <c r="E84" s="708">
        <v>1.1146407730822245</v>
      </c>
      <c r="F84" s="706">
        <v>4614.1318289000001</v>
      </c>
      <c r="G84" s="707">
        <v>3460.5988716749998</v>
      </c>
      <c r="H84" s="707">
        <v>265.74119999999999</v>
      </c>
      <c r="I84" s="707">
        <v>3238.07654</v>
      </c>
      <c r="J84" s="707">
        <v>-222.5223316749998</v>
      </c>
      <c r="K84" s="709">
        <v>0.7017737377416785</v>
      </c>
      <c r="L84" s="270"/>
      <c r="M84" s="705" t="str">
        <f t="shared" si="1"/>
        <v/>
      </c>
    </row>
    <row r="85" spans="1:13" ht="14.45" customHeight="1" x14ac:dyDescent="0.2">
      <c r="A85" s="710" t="s">
        <v>409</v>
      </c>
      <c r="B85" s="706">
        <v>311.0227314</v>
      </c>
      <c r="C85" s="707">
        <v>348.67705999999998</v>
      </c>
      <c r="D85" s="707">
        <v>37.654328599999985</v>
      </c>
      <c r="E85" s="708">
        <v>1.1210661626901268</v>
      </c>
      <c r="F85" s="706">
        <v>633.80429449999997</v>
      </c>
      <c r="G85" s="707">
        <v>475.35322087499998</v>
      </c>
      <c r="H85" s="707">
        <v>8.24282</v>
      </c>
      <c r="I85" s="707">
        <v>510.99968999999999</v>
      </c>
      <c r="J85" s="707">
        <v>35.64646912500001</v>
      </c>
      <c r="K85" s="709">
        <v>0.80624207572326578</v>
      </c>
      <c r="L85" s="270"/>
      <c r="M85" s="705" t="str">
        <f t="shared" si="1"/>
        <v/>
      </c>
    </row>
    <row r="86" spans="1:13" ht="14.45" customHeight="1" x14ac:dyDescent="0.2">
      <c r="A86" s="710" t="s">
        <v>410</v>
      </c>
      <c r="B86" s="706">
        <v>311.0227314</v>
      </c>
      <c r="C86" s="707">
        <v>348.67705999999998</v>
      </c>
      <c r="D86" s="707">
        <v>37.654328599999985</v>
      </c>
      <c r="E86" s="708">
        <v>1.1210661626901268</v>
      </c>
      <c r="F86" s="706">
        <v>633.80429449999997</v>
      </c>
      <c r="G86" s="707">
        <v>475.35322087499998</v>
      </c>
      <c r="H86" s="707">
        <v>8.24282</v>
      </c>
      <c r="I86" s="707">
        <v>510.99968999999999</v>
      </c>
      <c r="J86" s="707">
        <v>35.64646912500001</v>
      </c>
      <c r="K86" s="709">
        <v>0.80624207572326578</v>
      </c>
      <c r="L86" s="270"/>
      <c r="M86" s="705" t="str">
        <f t="shared" si="1"/>
        <v>X</v>
      </c>
    </row>
    <row r="87" spans="1:13" ht="14.45" customHeight="1" x14ac:dyDescent="0.2">
      <c r="A87" s="710" t="s">
        <v>411</v>
      </c>
      <c r="B87" s="706">
        <v>187.17691730000001</v>
      </c>
      <c r="C87" s="707">
        <v>76.098609999999994</v>
      </c>
      <c r="D87" s="707">
        <v>-111.07830730000002</v>
      </c>
      <c r="E87" s="708">
        <v>0.40655979966820399</v>
      </c>
      <c r="F87" s="706">
        <v>187.17691740000001</v>
      </c>
      <c r="G87" s="707">
        <v>140.38268805000001</v>
      </c>
      <c r="H87" s="707">
        <v>0</v>
      </c>
      <c r="I87" s="707">
        <v>104.95924000000001</v>
      </c>
      <c r="J87" s="707">
        <v>-35.423448050000005</v>
      </c>
      <c r="K87" s="709">
        <v>0.56074884370331024</v>
      </c>
      <c r="L87" s="270"/>
      <c r="M87" s="705" t="str">
        <f t="shared" si="1"/>
        <v/>
      </c>
    </row>
    <row r="88" spans="1:13" ht="14.45" customHeight="1" x14ac:dyDescent="0.2">
      <c r="A88" s="710" t="s">
        <v>412</v>
      </c>
      <c r="B88" s="706">
        <v>1.6977473000000001</v>
      </c>
      <c r="C88" s="707">
        <v>5.2158999999999995</v>
      </c>
      <c r="D88" s="707">
        <v>3.5181526999999995</v>
      </c>
      <c r="E88" s="708">
        <v>3.0722475600461854</v>
      </c>
      <c r="F88" s="706">
        <v>3.3525597999999999</v>
      </c>
      <c r="G88" s="707">
        <v>2.5144198499999999</v>
      </c>
      <c r="H88" s="707">
        <v>0.30817</v>
      </c>
      <c r="I88" s="707">
        <v>4.2953400000000004</v>
      </c>
      <c r="J88" s="707">
        <v>1.7809201500000005</v>
      </c>
      <c r="K88" s="709">
        <v>1.2812120457925913</v>
      </c>
      <c r="L88" s="270"/>
      <c r="M88" s="705" t="str">
        <f t="shared" si="1"/>
        <v/>
      </c>
    </row>
    <row r="89" spans="1:13" ht="14.45" customHeight="1" x14ac:dyDescent="0.2">
      <c r="A89" s="710" t="s">
        <v>413</v>
      </c>
      <c r="B89" s="706">
        <v>40</v>
      </c>
      <c r="C89" s="707">
        <v>35.479620000000004</v>
      </c>
      <c r="D89" s="707">
        <v>-4.5203799999999958</v>
      </c>
      <c r="E89" s="708">
        <v>0.88699050000000013</v>
      </c>
      <c r="F89" s="706">
        <v>193.52306109999998</v>
      </c>
      <c r="G89" s="707">
        <v>145.14229582499999</v>
      </c>
      <c r="H89" s="707">
        <v>0</v>
      </c>
      <c r="I89" s="707">
        <v>233.92176000000001</v>
      </c>
      <c r="J89" s="707">
        <v>88.779464175000015</v>
      </c>
      <c r="K89" s="709">
        <v>1.208753926639909</v>
      </c>
      <c r="L89" s="270"/>
      <c r="M89" s="705" t="str">
        <f t="shared" si="1"/>
        <v/>
      </c>
    </row>
    <row r="90" spans="1:13" ht="14.45" customHeight="1" x14ac:dyDescent="0.2">
      <c r="A90" s="710" t="s">
        <v>414</v>
      </c>
      <c r="B90" s="706">
        <v>42.1480672</v>
      </c>
      <c r="C90" s="707">
        <v>130.85341</v>
      </c>
      <c r="D90" s="707">
        <v>88.705342799999997</v>
      </c>
      <c r="E90" s="708">
        <v>3.1046123510024204</v>
      </c>
      <c r="F90" s="706">
        <v>49.9365533</v>
      </c>
      <c r="G90" s="707">
        <v>37.452414975000003</v>
      </c>
      <c r="H90" s="707">
        <v>7.9346499999999995</v>
      </c>
      <c r="I90" s="707">
        <v>111.31124000000001</v>
      </c>
      <c r="J90" s="707">
        <v>73.858825025000016</v>
      </c>
      <c r="K90" s="709">
        <v>2.229053321547525</v>
      </c>
      <c r="L90" s="270"/>
      <c r="M90" s="705" t="str">
        <f t="shared" si="1"/>
        <v/>
      </c>
    </row>
    <row r="91" spans="1:13" ht="14.45" customHeight="1" x14ac:dyDescent="0.2">
      <c r="A91" s="710" t="s">
        <v>415</v>
      </c>
      <c r="B91" s="706">
        <v>0</v>
      </c>
      <c r="C91" s="707">
        <v>27.660599999999999</v>
      </c>
      <c r="D91" s="707">
        <v>27.660599999999999</v>
      </c>
      <c r="E91" s="708">
        <v>0</v>
      </c>
      <c r="F91" s="706">
        <v>0</v>
      </c>
      <c r="G91" s="707">
        <v>0</v>
      </c>
      <c r="H91" s="707">
        <v>0</v>
      </c>
      <c r="I91" s="707">
        <v>4.3862500000000004</v>
      </c>
      <c r="J91" s="707">
        <v>4.3862500000000004</v>
      </c>
      <c r="K91" s="709">
        <v>0</v>
      </c>
      <c r="L91" s="270"/>
      <c r="M91" s="705" t="str">
        <f t="shared" si="1"/>
        <v/>
      </c>
    </row>
    <row r="92" spans="1:13" ht="14.45" customHeight="1" x14ac:dyDescent="0.2">
      <c r="A92" s="710" t="s">
        <v>416</v>
      </c>
      <c r="B92" s="706">
        <v>15</v>
      </c>
      <c r="C92" s="707">
        <v>5.0287600000000001</v>
      </c>
      <c r="D92" s="707">
        <v>-9.9712399999999999</v>
      </c>
      <c r="E92" s="708">
        <v>0.3352506666666667</v>
      </c>
      <c r="F92" s="706">
        <v>184.13469659999998</v>
      </c>
      <c r="G92" s="707">
        <v>138.10102244999999</v>
      </c>
      <c r="H92" s="707">
        <v>0</v>
      </c>
      <c r="I92" s="707">
        <v>0.34243000000000001</v>
      </c>
      <c r="J92" s="707">
        <v>-137.75859244999998</v>
      </c>
      <c r="K92" s="709">
        <v>1.8596712424267792E-3</v>
      </c>
      <c r="L92" s="270"/>
      <c r="M92" s="705" t="str">
        <f t="shared" si="1"/>
        <v/>
      </c>
    </row>
    <row r="93" spans="1:13" ht="14.45" customHeight="1" x14ac:dyDescent="0.2">
      <c r="A93" s="710" t="s">
        <v>417</v>
      </c>
      <c r="B93" s="706">
        <v>24.999999599999999</v>
      </c>
      <c r="C93" s="707">
        <v>53.933080000000004</v>
      </c>
      <c r="D93" s="707">
        <v>28.933080400000005</v>
      </c>
      <c r="E93" s="708">
        <v>2.1573232345171718</v>
      </c>
      <c r="F93" s="706">
        <v>15.680506299999999</v>
      </c>
      <c r="G93" s="707">
        <v>11.760379725</v>
      </c>
      <c r="H93" s="707">
        <v>0</v>
      </c>
      <c r="I93" s="707">
        <v>0.82</v>
      </c>
      <c r="J93" s="707">
        <v>-10.940379725</v>
      </c>
      <c r="K93" s="709">
        <v>5.2294229810679008E-2</v>
      </c>
      <c r="L93" s="270"/>
      <c r="M93" s="705" t="str">
        <f t="shared" si="1"/>
        <v/>
      </c>
    </row>
    <row r="94" spans="1:13" ht="14.45" customHeight="1" x14ac:dyDescent="0.2">
      <c r="A94" s="710" t="s">
        <v>418</v>
      </c>
      <c r="B94" s="706">
        <v>0</v>
      </c>
      <c r="C94" s="707">
        <v>14.407080000000001</v>
      </c>
      <c r="D94" s="707">
        <v>14.407080000000001</v>
      </c>
      <c r="E94" s="708">
        <v>0</v>
      </c>
      <c r="F94" s="706">
        <v>0</v>
      </c>
      <c r="G94" s="707">
        <v>0</v>
      </c>
      <c r="H94" s="707">
        <v>0</v>
      </c>
      <c r="I94" s="707">
        <v>50.963430000000002</v>
      </c>
      <c r="J94" s="707">
        <v>50.963430000000002</v>
      </c>
      <c r="K94" s="709">
        <v>0</v>
      </c>
      <c r="L94" s="270"/>
      <c r="M94" s="705" t="str">
        <f t="shared" si="1"/>
        <v/>
      </c>
    </row>
    <row r="95" spans="1:13" ht="14.45" customHeight="1" x14ac:dyDescent="0.2">
      <c r="A95" s="710" t="s">
        <v>419</v>
      </c>
      <c r="B95" s="706">
        <v>0</v>
      </c>
      <c r="C95" s="707">
        <v>17.071000000000002</v>
      </c>
      <c r="D95" s="707">
        <v>17.071000000000002</v>
      </c>
      <c r="E95" s="708">
        <v>0</v>
      </c>
      <c r="F95" s="706">
        <v>0</v>
      </c>
      <c r="G95" s="707">
        <v>0</v>
      </c>
      <c r="H95" s="707">
        <v>6.2839999999999998</v>
      </c>
      <c r="I95" s="707">
        <v>21.446000000000002</v>
      </c>
      <c r="J95" s="707">
        <v>21.446000000000002</v>
      </c>
      <c r="K95" s="709">
        <v>0</v>
      </c>
      <c r="L95" s="270"/>
      <c r="M95" s="705" t="str">
        <f t="shared" si="1"/>
        <v/>
      </c>
    </row>
    <row r="96" spans="1:13" ht="14.45" customHeight="1" x14ac:dyDescent="0.2">
      <c r="A96" s="710" t="s">
        <v>420</v>
      </c>
      <c r="B96" s="706">
        <v>0</v>
      </c>
      <c r="C96" s="707">
        <v>17.071000000000002</v>
      </c>
      <c r="D96" s="707">
        <v>17.071000000000002</v>
      </c>
      <c r="E96" s="708">
        <v>0</v>
      </c>
      <c r="F96" s="706">
        <v>0</v>
      </c>
      <c r="G96" s="707">
        <v>0</v>
      </c>
      <c r="H96" s="707">
        <v>6.2839999999999998</v>
      </c>
      <c r="I96" s="707">
        <v>21.446000000000002</v>
      </c>
      <c r="J96" s="707">
        <v>21.446000000000002</v>
      </c>
      <c r="K96" s="709">
        <v>0</v>
      </c>
      <c r="L96" s="270"/>
      <c r="M96" s="705" t="str">
        <f t="shared" si="1"/>
        <v>X</v>
      </c>
    </row>
    <row r="97" spans="1:13" ht="14.45" customHeight="1" x14ac:dyDescent="0.2">
      <c r="A97" s="710" t="s">
        <v>421</v>
      </c>
      <c r="B97" s="706">
        <v>0</v>
      </c>
      <c r="C97" s="707">
        <v>17.071000000000002</v>
      </c>
      <c r="D97" s="707">
        <v>17.071000000000002</v>
      </c>
      <c r="E97" s="708">
        <v>0</v>
      </c>
      <c r="F97" s="706">
        <v>0</v>
      </c>
      <c r="G97" s="707">
        <v>0</v>
      </c>
      <c r="H97" s="707">
        <v>6.2839999999999998</v>
      </c>
      <c r="I97" s="707">
        <v>21.446000000000002</v>
      </c>
      <c r="J97" s="707">
        <v>21.446000000000002</v>
      </c>
      <c r="K97" s="709">
        <v>0</v>
      </c>
      <c r="L97" s="270"/>
      <c r="M97" s="705" t="str">
        <f t="shared" si="1"/>
        <v/>
      </c>
    </row>
    <row r="98" spans="1:13" ht="14.45" customHeight="1" x14ac:dyDescent="0.2">
      <c r="A98" s="710" t="s">
        <v>422</v>
      </c>
      <c r="B98" s="706">
        <v>3201.3670578000001</v>
      </c>
      <c r="C98" s="707">
        <v>3549.3048100000001</v>
      </c>
      <c r="D98" s="707">
        <v>347.93775219999998</v>
      </c>
      <c r="E98" s="708">
        <v>1.1086841171031181</v>
      </c>
      <c r="F98" s="706">
        <v>3980.3275343999999</v>
      </c>
      <c r="G98" s="707">
        <v>2985.2456508</v>
      </c>
      <c r="H98" s="707">
        <v>251.21438000000001</v>
      </c>
      <c r="I98" s="707">
        <v>2705.63085</v>
      </c>
      <c r="J98" s="707">
        <v>-279.61480080000001</v>
      </c>
      <c r="K98" s="709">
        <v>0.67975080608733129</v>
      </c>
      <c r="L98" s="270"/>
      <c r="M98" s="705" t="str">
        <f t="shared" si="1"/>
        <v/>
      </c>
    </row>
    <row r="99" spans="1:13" ht="14.45" customHeight="1" x14ac:dyDescent="0.2">
      <c r="A99" s="710" t="s">
        <v>423</v>
      </c>
      <c r="B99" s="706">
        <v>28.771059399999999</v>
      </c>
      <c r="C99" s="707">
        <v>28.361319999999999</v>
      </c>
      <c r="D99" s="707">
        <v>-0.40973939999999942</v>
      </c>
      <c r="E99" s="708">
        <v>0.98575862660100733</v>
      </c>
      <c r="F99" s="706">
        <v>16.777194399999999</v>
      </c>
      <c r="G99" s="707">
        <v>12.582895799999999</v>
      </c>
      <c r="H99" s="707">
        <v>2.6242100000000002</v>
      </c>
      <c r="I99" s="707">
        <v>25.839130000000001</v>
      </c>
      <c r="J99" s="707">
        <v>13.256234200000002</v>
      </c>
      <c r="K99" s="709">
        <v>1.5401341478167532</v>
      </c>
      <c r="L99" s="270"/>
      <c r="M99" s="705" t="str">
        <f t="shared" si="1"/>
        <v>X</v>
      </c>
    </row>
    <row r="100" spans="1:13" ht="14.45" customHeight="1" x14ac:dyDescent="0.2">
      <c r="A100" s="710" t="s">
        <v>424</v>
      </c>
      <c r="B100" s="706">
        <v>13.306266299999999</v>
      </c>
      <c r="C100" s="707">
        <v>12.2014</v>
      </c>
      <c r="D100" s="707">
        <v>-1.1048662999999994</v>
      </c>
      <c r="E100" s="708">
        <v>0.91696646714488195</v>
      </c>
      <c r="F100" s="706">
        <v>0</v>
      </c>
      <c r="G100" s="707">
        <v>0</v>
      </c>
      <c r="H100" s="707">
        <v>1.0948</v>
      </c>
      <c r="I100" s="707">
        <v>10.424700000000001</v>
      </c>
      <c r="J100" s="707">
        <v>10.424700000000001</v>
      </c>
      <c r="K100" s="709">
        <v>0</v>
      </c>
      <c r="L100" s="270"/>
      <c r="M100" s="705" t="str">
        <f t="shared" si="1"/>
        <v/>
      </c>
    </row>
    <row r="101" spans="1:13" ht="14.45" customHeight="1" x14ac:dyDescent="0.2">
      <c r="A101" s="710" t="s">
        <v>425</v>
      </c>
      <c r="B101" s="706">
        <v>15.464793100000001</v>
      </c>
      <c r="C101" s="707">
        <v>16.15992</v>
      </c>
      <c r="D101" s="707">
        <v>0.69512689999999822</v>
      </c>
      <c r="E101" s="708">
        <v>1.0449489945002883</v>
      </c>
      <c r="F101" s="706">
        <v>16.777194399999999</v>
      </c>
      <c r="G101" s="707">
        <v>12.582895799999999</v>
      </c>
      <c r="H101" s="707">
        <v>1.5294100000000002</v>
      </c>
      <c r="I101" s="707">
        <v>15.414429999999999</v>
      </c>
      <c r="J101" s="707">
        <v>2.8315342000000001</v>
      </c>
      <c r="K101" s="709">
        <v>0.91877280744866374</v>
      </c>
      <c r="L101" s="270"/>
      <c r="M101" s="705" t="str">
        <f t="shared" si="1"/>
        <v/>
      </c>
    </row>
    <row r="102" spans="1:13" ht="14.45" customHeight="1" x14ac:dyDescent="0.2">
      <c r="A102" s="710" t="s">
        <v>426</v>
      </c>
      <c r="B102" s="706">
        <v>126.430826</v>
      </c>
      <c r="C102" s="707">
        <v>141.49404999999999</v>
      </c>
      <c r="D102" s="707">
        <v>15.063223999999991</v>
      </c>
      <c r="E102" s="708">
        <v>1.1191420200007234</v>
      </c>
      <c r="F102" s="706">
        <v>128.18476889999999</v>
      </c>
      <c r="G102" s="707">
        <v>96.138576674999996</v>
      </c>
      <c r="H102" s="707">
        <v>0.67518</v>
      </c>
      <c r="I102" s="707">
        <v>99.563550000000006</v>
      </c>
      <c r="J102" s="707">
        <v>3.4249733250000105</v>
      </c>
      <c r="K102" s="709">
        <v>0.77671903498669104</v>
      </c>
      <c r="L102" s="270"/>
      <c r="M102" s="705" t="str">
        <f t="shared" si="1"/>
        <v>X</v>
      </c>
    </row>
    <row r="103" spans="1:13" ht="14.45" customHeight="1" x14ac:dyDescent="0.2">
      <c r="A103" s="710" t="s">
        <v>427</v>
      </c>
      <c r="B103" s="706">
        <v>24.84</v>
      </c>
      <c r="C103" s="707">
        <v>24.84</v>
      </c>
      <c r="D103" s="707">
        <v>0</v>
      </c>
      <c r="E103" s="708">
        <v>1</v>
      </c>
      <c r="F103" s="706">
        <v>26.46</v>
      </c>
      <c r="G103" s="707">
        <v>19.844999999999999</v>
      </c>
      <c r="H103" s="707">
        <v>0</v>
      </c>
      <c r="I103" s="707">
        <v>19.395</v>
      </c>
      <c r="J103" s="707">
        <v>-0.44999999999999929</v>
      </c>
      <c r="K103" s="709">
        <v>0.73299319727891155</v>
      </c>
      <c r="L103" s="270"/>
      <c r="M103" s="705" t="str">
        <f t="shared" si="1"/>
        <v/>
      </c>
    </row>
    <row r="104" spans="1:13" ht="14.45" customHeight="1" x14ac:dyDescent="0.2">
      <c r="A104" s="710" t="s">
        <v>428</v>
      </c>
      <c r="B104" s="706">
        <v>101.59082600000001</v>
      </c>
      <c r="C104" s="707">
        <v>116.65405</v>
      </c>
      <c r="D104" s="707">
        <v>15.063223999999991</v>
      </c>
      <c r="E104" s="708">
        <v>1.1482734671337349</v>
      </c>
      <c r="F104" s="706">
        <v>101.7247689</v>
      </c>
      <c r="G104" s="707">
        <v>76.293576674999997</v>
      </c>
      <c r="H104" s="707">
        <v>0.67518</v>
      </c>
      <c r="I104" s="707">
        <v>80.168549999999996</v>
      </c>
      <c r="J104" s="707">
        <v>3.8749733249999991</v>
      </c>
      <c r="K104" s="709">
        <v>0.78809272183070056</v>
      </c>
      <c r="L104" s="270"/>
      <c r="M104" s="705" t="str">
        <f t="shared" si="1"/>
        <v/>
      </c>
    </row>
    <row r="105" spans="1:13" ht="14.45" customHeight="1" x14ac:dyDescent="0.2">
      <c r="A105" s="710" t="s">
        <v>429</v>
      </c>
      <c r="B105" s="706">
        <v>0</v>
      </c>
      <c r="C105" s="707">
        <v>0</v>
      </c>
      <c r="D105" s="707">
        <v>0</v>
      </c>
      <c r="E105" s="708">
        <v>0</v>
      </c>
      <c r="F105" s="706">
        <v>0</v>
      </c>
      <c r="G105" s="707">
        <v>0</v>
      </c>
      <c r="H105" s="707">
        <v>0</v>
      </c>
      <c r="I105" s="707">
        <v>10.285</v>
      </c>
      <c r="J105" s="707">
        <v>10.285</v>
      </c>
      <c r="K105" s="709">
        <v>0</v>
      </c>
      <c r="L105" s="270"/>
      <c r="M105" s="705" t="str">
        <f t="shared" si="1"/>
        <v>X</v>
      </c>
    </row>
    <row r="106" spans="1:13" ht="14.45" customHeight="1" x14ac:dyDescent="0.2">
      <c r="A106" s="710" t="s">
        <v>430</v>
      </c>
      <c r="B106" s="706">
        <v>0</v>
      </c>
      <c r="C106" s="707">
        <v>0</v>
      </c>
      <c r="D106" s="707">
        <v>0</v>
      </c>
      <c r="E106" s="708">
        <v>0</v>
      </c>
      <c r="F106" s="706">
        <v>0</v>
      </c>
      <c r="G106" s="707">
        <v>0</v>
      </c>
      <c r="H106" s="707">
        <v>0</v>
      </c>
      <c r="I106" s="707">
        <v>10.285</v>
      </c>
      <c r="J106" s="707">
        <v>10.285</v>
      </c>
      <c r="K106" s="709">
        <v>0</v>
      </c>
      <c r="L106" s="270"/>
      <c r="M106" s="705" t="str">
        <f t="shared" si="1"/>
        <v/>
      </c>
    </row>
    <row r="107" spans="1:13" ht="14.45" customHeight="1" x14ac:dyDescent="0.2">
      <c r="A107" s="710" t="s">
        <v>431</v>
      </c>
      <c r="B107" s="706">
        <v>2716.0752815999999</v>
      </c>
      <c r="C107" s="707">
        <v>2382.9800399999999</v>
      </c>
      <c r="D107" s="707">
        <v>-333.09524160000001</v>
      </c>
      <c r="E107" s="708">
        <v>0.87736155773864322</v>
      </c>
      <c r="F107" s="706">
        <v>2604.6776356</v>
      </c>
      <c r="G107" s="707">
        <v>1953.5082267</v>
      </c>
      <c r="H107" s="707">
        <v>190.15729000000002</v>
      </c>
      <c r="I107" s="707">
        <v>1862.8476499999999</v>
      </c>
      <c r="J107" s="707">
        <v>-90.660576700000092</v>
      </c>
      <c r="K107" s="709">
        <v>0.71519316806775746</v>
      </c>
      <c r="L107" s="270"/>
      <c r="M107" s="705" t="str">
        <f t="shared" si="1"/>
        <v>X</v>
      </c>
    </row>
    <row r="108" spans="1:13" ht="14.45" customHeight="1" x14ac:dyDescent="0.2">
      <c r="A108" s="710" t="s">
        <v>432</v>
      </c>
      <c r="B108" s="706">
        <v>1096.6585404</v>
      </c>
      <c r="C108" s="707">
        <v>1089.7193</v>
      </c>
      <c r="D108" s="707">
        <v>-6.939240400000017</v>
      </c>
      <c r="E108" s="708">
        <v>0.99367237827968857</v>
      </c>
      <c r="F108" s="706">
        <v>1241.2703862999999</v>
      </c>
      <c r="G108" s="707">
        <v>930.952789725</v>
      </c>
      <c r="H108" s="707">
        <v>86.206050000000005</v>
      </c>
      <c r="I108" s="707">
        <v>846.26909999999998</v>
      </c>
      <c r="J108" s="707">
        <v>-84.683689725000022</v>
      </c>
      <c r="K108" s="709">
        <v>0.68177659705761084</v>
      </c>
      <c r="L108" s="270"/>
      <c r="M108" s="705" t="str">
        <f t="shared" si="1"/>
        <v/>
      </c>
    </row>
    <row r="109" spans="1:13" ht="14.45" customHeight="1" x14ac:dyDescent="0.2">
      <c r="A109" s="710" t="s">
        <v>433</v>
      </c>
      <c r="B109" s="706">
        <v>2.7625023</v>
      </c>
      <c r="C109" s="707">
        <v>0.64734999999999998</v>
      </c>
      <c r="D109" s="707">
        <v>-2.1151523000000001</v>
      </c>
      <c r="E109" s="708">
        <v>0.23433464652681013</v>
      </c>
      <c r="F109" s="706">
        <v>3.5187312000000004</v>
      </c>
      <c r="G109" s="707">
        <v>2.6390484000000001</v>
      </c>
      <c r="H109" s="707">
        <v>0.60730999999999991</v>
      </c>
      <c r="I109" s="707">
        <v>11.792260000000001</v>
      </c>
      <c r="J109" s="707">
        <v>9.1532116000000006</v>
      </c>
      <c r="K109" s="709">
        <v>3.3512818484117228</v>
      </c>
      <c r="L109" s="270"/>
      <c r="M109" s="705" t="str">
        <f t="shared" si="1"/>
        <v/>
      </c>
    </row>
    <row r="110" spans="1:13" ht="14.45" customHeight="1" x14ac:dyDescent="0.2">
      <c r="A110" s="710" t="s">
        <v>434</v>
      </c>
      <c r="B110" s="706">
        <v>180.62423850000002</v>
      </c>
      <c r="C110" s="707">
        <v>180.09464000000003</v>
      </c>
      <c r="D110" s="707">
        <v>-0.52959849999999165</v>
      </c>
      <c r="E110" s="708">
        <v>0.99706795442074625</v>
      </c>
      <c r="F110" s="706">
        <v>191.3135182</v>
      </c>
      <c r="G110" s="707">
        <v>143.48513865000001</v>
      </c>
      <c r="H110" s="707">
        <v>15.949530000000001</v>
      </c>
      <c r="I110" s="707">
        <v>150.53872000000001</v>
      </c>
      <c r="J110" s="707">
        <v>7.0535813500000017</v>
      </c>
      <c r="K110" s="709">
        <v>0.78686922605555853</v>
      </c>
      <c r="L110" s="270"/>
      <c r="M110" s="705" t="str">
        <f t="shared" si="1"/>
        <v/>
      </c>
    </row>
    <row r="111" spans="1:13" ht="14.45" customHeight="1" x14ac:dyDescent="0.2">
      <c r="A111" s="710" t="s">
        <v>435</v>
      </c>
      <c r="B111" s="706">
        <v>1436.0300004000001</v>
      </c>
      <c r="C111" s="707">
        <v>1112.51875</v>
      </c>
      <c r="D111" s="707">
        <v>-323.51125040000011</v>
      </c>
      <c r="E111" s="708">
        <v>0.77471832043210276</v>
      </c>
      <c r="F111" s="706">
        <v>1168.5749999</v>
      </c>
      <c r="G111" s="707">
        <v>876.43124992499997</v>
      </c>
      <c r="H111" s="707">
        <v>87.39439999999999</v>
      </c>
      <c r="I111" s="707">
        <v>854.24757</v>
      </c>
      <c r="J111" s="707">
        <v>-22.183679924999979</v>
      </c>
      <c r="K111" s="709">
        <v>0.7310164688386297</v>
      </c>
      <c r="L111" s="270"/>
      <c r="M111" s="705" t="str">
        <f t="shared" si="1"/>
        <v/>
      </c>
    </row>
    <row r="112" spans="1:13" ht="14.45" customHeight="1" x14ac:dyDescent="0.2">
      <c r="A112" s="710" t="s">
        <v>436</v>
      </c>
      <c r="B112" s="706">
        <v>310.35702209999999</v>
      </c>
      <c r="C112" s="707">
        <v>946.85338000000002</v>
      </c>
      <c r="D112" s="707">
        <v>636.49635790000002</v>
      </c>
      <c r="E112" s="708">
        <v>3.0508521237676871</v>
      </c>
      <c r="F112" s="706">
        <v>1205.0462101000001</v>
      </c>
      <c r="G112" s="707">
        <v>903.78465757499998</v>
      </c>
      <c r="H112" s="707">
        <v>57.7577</v>
      </c>
      <c r="I112" s="707">
        <v>668.46918000000005</v>
      </c>
      <c r="J112" s="707">
        <v>-235.31547757499993</v>
      </c>
      <c r="K112" s="709">
        <v>0.55472493452722238</v>
      </c>
      <c r="L112" s="270"/>
      <c r="M112" s="705" t="str">
        <f t="shared" si="1"/>
        <v>X</v>
      </c>
    </row>
    <row r="113" spans="1:13" ht="14.45" customHeight="1" x14ac:dyDescent="0.2">
      <c r="A113" s="710" t="s">
        <v>437</v>
      </c>
      <c r="B113" s="706">
        <v>15.8782742</v>
      </c>
      <c r="C113" s="707">
        <v>0</v>
      </c>
      <c r="D113" s="707">
        <v>-15.8782742</v>
      </c>
      <c r="E113" s="708">
        <v>0</v>
      </c>
      <c r="F113" s="706">
        <v>17.231851299999999</v>
      </c>
      <c r="G113" s="707">
        <v>12.923888474999998</v>
      </c>
      <c r="H113" s="707">
        <v>4.5199999999999996</v>
      </c>
      <c r="I113" s="707">
        <v>4.5199999999999996</v>
      </c>
      <c r="J113" s="707">
        <v>-8.4038884749999987</v>
      </c>
      <c r="K113" s="709">
        <v>0.26230495617148225</v>
      </c>
      <c r="L113" s="270"/>
      <c r="M113" s="705" t="str">
        <f t="shared" si="1"/>
        <v/>
      </c>
    </row>
    <row r="114" spans="1:13" ht="14.45" customHeight="1" x14ac:dyDescent="0.2">
      <c r="A114" s="710" t="s">
        <v>438</v>
      </c>
      <c r="B114" s="706">
        <v>199.15918040000003</v>
      </c>
      <c r="C114" s="707">
        <v>557.77684999999997</v>
      </c>
      <c r="D114" s="707">
        <v>358.61766959999994</v>
      </c>
      <c r="E114" s="708">
        <v>2.8006584927681288</v>
      </c>
      <c r="F114" s="706">
        <v>756.04872369999998</v>
      </c>
      <c r="G114" s="707">
        <v>567.03654277499993</v>
      </c>
      <c r="H114" s="707">
        <v>43.063499999999998</v>
      </c>
      <c r="I114" s="707">
        <v>369.09683000000001</v>
      </c>
      <c r="J114" s="707">
        <v>-197.93971277499992</v>
      </c>
      <c r="K114" s="709">
        <v>0.48819185646354929</v>
      </c>
      <c r="L114" s="270"/>
      <c r="M114" s="705" t="str">
        <f t="shared" si="1"/>
        <v/>
      </c>
    </row>
    <row r="115" spans="1:13" ht="14.45" customHeight="1" x14ac:dyDescent="0.2">
      <c r="A115" s="710" t="s">
        <v>439</v>
      </c>
      <c r="B115" s="706">
        <v>2</v>
      </c>
      <c r="C115" s="707">
        <v>3.9617399999999998</v>
      </c>
      <c r="D115" s="707">
        <v>1.9617399999999998</v>
      </c>
      <c r="E115" s="708">
        <v>1.9808699999999999</v>
      </c>
      <c r="F115" s="706">
        <v>2</v>
      </c>
      <c r="G115" s="707">
        <v>1.5</v>
      </c>
      <c r="H115" s="707">
        <v>0</v>
      </c>
      <c r="I115" s="707">
        <v>1.4850000000000001</v>
      </c>
      <c r="J115" s="707">
        <v>-1.4999999999999902E-2</v>
      </c>
      <c r="K115" s="709">
        <v>0.74250000000000005</v>
      </c>
      <c r="L115" s="270"/>
      <c r="M115" s="705" t="str">
        <f t="shared" si="1"/>
        <v/>
      </c>
    </row>
    <row r="116" spans="1:13" ht="14.45" customHeight="1" x14ac:dyDescent="0.2">
      <c r="A116" s="710" t="s">
        <v>440</v>
      </c>
      <c r="B116" s="706">
        <v>58.3195683</v>
      </c>
      <c r="C116" s="707">
        <v>40.4086</v>
      </c>
      <c r="D116" s="707">
        <v>-17.9109683</v>
      </c>
      <c r="E116" s="708">
        <v>0.69288235797863407</v>
      </c>
      <c r="F116" s="706">
        <v>61.990030700000005</v>
      </c>
      <c r="G116" s="707">
        <v>46.492523025000004</v>
      </c>
      <c r="H116" s="707">
        <v>0</v>
      </c>
      <c r="I116" s="707">
        <v>84.54552000000001</v>
      </c>
      <c r="J116" s="707">
        <v>38.052996975000006</v>
      </c>
      <c r="K116" s="709">
        <v>1.3638567209162553</v>
      </c>
      <c r="L116" s="270"/>
      <c r="M116" s="705" t="str">
        <f t="shared" si="1"/>
        <v/>
      </c>
    </row>
    <row r="117" spans="1:13" ht="14.45" customHeight="1" x14ac:dyDescent="0.2">
      <c r="A117" s="710" t="s">
        <v>441</v>
      </c>
      <c r="B117" s="706">
        <v>0</v>
      </c>
      <c r="C117" s="707">
        <v>275.69496999999996</v>
      </c>
      <c r="D117" s="707">
        <v>275.69496999999996</v>
      </c>
      <c r="E117" s="708">
        <v>0</v>
      </c>
      <c r="F117" s="706">
        <v>136.07393239999999</v>
      </c>
      <c r="G117" s="707">
        <v>102.05544929999999</v>
      </c>
      <c r="H117" s="707">
        <v>10.174200000000001</v>
      </c>
      <c r="I117" s="707">
        <v>195.37004999999999</v>
      </c>
      <c r="J117" s="707">
        <v>93.3146007</v>
      </c>
      <c r="K117" s="709">
        <v>1.4357639744377668</v>
      </c>
      <c r="L117" s="270"/>
      <c r="M117" s="705" t="str">
        <f t="shared" si="1"/>
        <v/>
      </c>
    </row>
    <row r="118" spans="1:13" ht="14.45" customHeight="1" x14ac:dyDescent="0.2">
      <c r="A118" s="710" t="s">
        <v>442</v>
      </c>
      <c r="B118" s="706">
        <v>34.999999199999998</v>
      </c>
      <c r="C118" s="707">
        <v>69.011219999999994</v>
      </c>
      <c r="D118" s="707">
        <v>34.011220799999997</v>
      </c>
      <c r="E118" s="708">
        <v>1.9717491879256956</v>
      </c>
      <c r="F118" s="706">
        <v>231.701672</v>
      </c>
      <c r="G118" s="707">
        <v>173.77625399999999</v>
      </c>
      <c r="H118" s="707">
        <v>0</v>
      </c>
      <c r="I118" s="707">
        <v>13.451780000000001</v>
      </c>
      <c r="J118" s="707">
        <v>-160.32447399999998</v>
      </c>
      <c r="K118" s="709">
        <v>5.8056464952915839E-2</v>
      </c>
      <c r="L118" s="270"/>
      <c r="M118" s="705" t="str">
        <f t="shared" si="1"/>
        <v/>
      </c>
    </row>
    <row r="119" spans="1:13" ht="14.45" customHeight="1" x14ac:dyDescent="0.2">
      <c r="A119" s="710" t="s">
        <v>443</v>
      </c>
      <c r="B119" s="706">
        <v>0</v>
      </c>
      <c r="C119" s="707">
        <v>0</v>
      </c>
      <c r="D119" s="707">
        <v>0</v>
      </c>
      <c r="E119" s="708">
        <v>0</v>
      </c>
      <c r="F119" s="706">
        <v>0</v>
      </c>
      <c r="G119" s="707">
        <v>0</v>
      </c>
      <c r="H119" s="707">
        <v>0</v>
      </c>
      <c r="I119" s="707">
        <v>4.6600000000000001E-3</v>
      </c>
      <c r="J119" s="707">
        <v>4.6600000000000001E-3</v>
      </c>
      <c r="K119" s="709">
        <v>0</v>
      </c>
      <c r="L119" s="270"/>
      <c r="M119" s="705" t="str">
        <f t="shared" si="1"/>
        <v>X</v>
      </c>
    </row>
    <row r="120" spans="1:13" ht="14.45" customHeight="1" x14ac:dyDescent="0.2">
      <c r="A120" s="710" t="s">
        <v>444</v>
      </c>
      <c r="B120" s="706">
        <v>0</v>
      </c>
      <c r="C120" s="707">
        <v>0</v>
      </c>
      <c r="D120" s="707">
        <v>0</v>
      </c>
      <c r="E120" s="708">
        <v>0</v>
      </c>
      <c r="F120" s="706">
        <v>0</v>
      </c>
      <c r="G120" s="707">
        <v>0</v>
      </c>
      <c r="H120" s="707">
        <v>0</v>
      </c>
      <c r="I120" s="707">
        <v>4.6600000000000001E-3</v>
      </c>
      <c r="J120" s="707">
        <v>4.6600000000000001E-3</v>
      </c>
      <c r="K120" s="709">
        <v>0</v>
      </c>
      <c r="L120" s="270"/>
      <c r="M120" s="705" t="str">
        <f t="shared" si="1"/>
        <v/>
      </c>
    </row>
    <row r="121" spans="1:13" ht="14.45" customHeight="1" x14ac:dyDescent="0.2">
      <c r="A121" s="710" t="s">
        <v>445</v>
      </c>
      <c r="B121" s="706">
        <v>19.732868699999997</v>
      </c>
      <c r="C121" s="707">
        <v>25.210319999999999</v>
      </c>
      <c r="D121" s="707">
        <v>5.477451300000002</v>
      </c>
      <c r="E121" s="708">
        <v>1.2775800813999234</v>
      </c>
      <c r="F121" s="706">
        <v>25.641725399999999</v>
      </c>
      <c r="G121" s="707">
        <v>19.231294049999999</v>
      </c>
      <c r="H121" s="707">
        <v>0</v>
      </c>
      <c r="I121" s="707">
        <v>20.471679999999999</v>
      </c>
      <c r="J121" s="707">
        <v>1.2403859500000003</v>
      </c>
      <c r="K121" s="709">
        <v>0.79837373190183214</v>
      </c>
      <c r="L121" s="270"/>
      <c r="M121" s="705" t="str">
        <f t="shared" si="1"/>
        <v>X</v>
      </c>
    </row>
    <row r="122" spans="1:13" ht="14.45" customHeight="1" x14ac:dyDescent="0.2">
      <c r="A122" s="710" t="s">
        <v>446</v>
      </c>
      <c r="B122" s="706">
        <v>0</v>
      </c>
      <c r="C122" s="707">
        <v>1.78122</v>
      </c>
      <c r="D122" s="707">
        <v>1.78122</v>
      </c>
      <c r="E122" s="708">
        <v>0</v>
      </c>
      <c r="F122" s="706">
        <v>0</v>
      </c>
      <c r="G122" s="707">
        <v>0</v>
      </c>
      <c r="H122" s="707">
        <v>0</v>
      </c>
      <c r="I122" s="707">
        <v>0.30148000000000003</v>
      </c>
      <c r="J122" s="707">
        <v>0.30148000000000003</v>
      </c>
      <c r="K122" s="709">
        <v>0</v>
      </c>
      <c r="L122" s="270"/>
      <c r="M122" s="705" t="str">
        <f t="shared" si="1"/>
        <v/>
      </c>
    </row>
    <row r="123" spans="1:13" ht="14.45" customHeight="1" x14ac:dyDescent="0.2">
      <c r="A123" s="710" t="s">
        <v>447</v>
      </c>
      <c r="B123" s="706">
        <v>19.732868699999997</v>
      </c>
      <c r="C123" s="707">
        <v>23.429099999999998</v>
      </c>
      <c r="D123" s="707">
        <v>3.6962313000000009</v>
      </c>
      <c r="E123" s="708">
        <v>1.1873134289896736</v>
      </c>
      <c r="F123" s="706">
        <v>25.641725399999999</v>
      </c>
      <c r="G123" s="707">
        <v>19.231294049999999</v>
      </c>
      <c r="H123" s="707">
        <v>0</v>
      </c>
      <c r="I123" s="707">
        <v>20.170200000000001</v>
      </c>
      <c r="J123" s="707">
        <v>0.93890595000000232</v>
      </c>
      <c r="K123" s="709">
        <v>0.786616332768309</v>
      </c>
      <c r="L123" s="270"/>
      <c r="M123" s="705" t="str">
        <f t="shared" si="1"/>
        <v/>
      </c>
    </row>
    <row r="124" spans="1:13" ht="14.45" customHeight="1" x14ac:dyDescent="0.2">
      <c r="A124" s="710" t="s">
        <v>448</v>
      </c>
      <c r="B124" s="706">
        <v>0</v>
      </c>
      <c r="C124" s="707">
        <v>24.4057</v>
      </c>
      <c r="D124" s="707">
        <v>24.4057</v>
      </c>
      <c r="E124" s="708">
        <v>0</v>
      </c>
      <c r="F124" s="706">
        <v>0</v>
      </c>
      <c r="G124" s="707">
        <v>0</v>
      </c>
      <c r="H124" s="707">
        <v>0</v>
      </c>
      <c r="I124" s="707">
        <v>18.149999999999999</v>
      </c>
      <c r="J124" s="707">
        <v>18.149999999999999</v>
      </c>
      <c r="K124" s="709">
        <v>0</v>
      </c>
      <c r="L124" s="270"/>
      <c r="M124" s="705" t="str">
        <f t="shared" si="1"/>
        <v>X</v>
      </c>
    </row>
    <row r="125" spans="1:13" ht="14.45" customHeight="1" x14ac:dyDescent="0.2">
      <c r="A125" s="710" t="s">
        <v>449</v>
      </c>
      <c r="B125" s="706">
        <v>0</v>
      </c>
      <c r="C125" s="707">
        <v>24.4057</v>
      </c>
      <c r="D125" s="707">
        <v>24.4057</v>
      </c>
      <c r="E125" s="708">
        <v>0</v>
      </c>
      <c r="F125" s="706">
        <v>0</v>
      </c>
      <c r="G125" s="707">
        <v>0</v>
      </c>
      <c r="H125" s="707">
        <v>0</v>
      </c>
      <c r="I125" s="707">
        <v>18.149999999999999</v>
      </c>
      <c r="J125" s="707">
        <v>18.149999999999999</v>
      </c>
      <c r="K125" s="709">
        <v>0</v>
      </c>
      <c r="L125" s="270"/>
      <c r="M125" s="705" t="str">
        <f t="shared" si="1"/>
        <v/>
      </c>
    </row>
    <row r="126" spans="1:13" ht="14.45" customHeight="1" x14ac:dyDescent="0.2">
      <c r="A126" s="710" t="s">
        <v>450</v>
      </c>
      <c r="B126" s="706">
        <v>72171.632765399903</v>
      </c>
      <c r="C126" s="707">
        <v>77156.776530000003</v>
      </c>
      <c r="D126" s="707">
        <v>4985.1437646000995</v>
      </c>
      <c r="E126" s="708">
        <v>1.0690734513490188</v>
      </c>
      <c r="F126" s="706">
        <v>80493.546727699999</v>
      </c>
      <c r="G126" s="707">
        <v>60370.160045774996</v>
      </c>
      <c r="H126" s="707">
        <v>5931.6970199999996</v>
      </c>
      <c r="I126" s="707">
        <v>61562.060619999997</v>
      </c>
      <c r="J126" s="707">
        <v>1191.900574225001</v>
      </c>
      <c r="K126" s="709">
        <v>0.76480740534712743</v>
      </c>
      <c r="L126" s="270"/>
      <c r="M126" s="705" t="str">
        <f t="shared" si="1"/>
        <v/>
      </c>
    </row>
    <row r="127" spans="1:13" ht="14.45" customHeight="1" x14ac:dyDescent="0.2">
      <c r="A127" s="710" t="s">
        <v>451</v>
      </c>
      <c r="B127" s="706">
        <v>53048.4797607</v>
      </c>
      <c r="C127" s="707">
        <v>57019.08</v>
      </c>
      <c r="D127" s="707">
        <v>3970.6002393000017</v>
      </c>
      <c r="E127" s="708">
        <v>1.074848520772155</v>
      </c>
      <c r="F127" s="706">
        <v>59368.252306800001</v>
      </c>
      <c r="G127" s="707">
        <v>44526.189230100004</v>
      </c>
      <c r="H127" s="707">
        <v>4372.183</v>
      </c>
      <c r="I127" s="707">
        <v>45450.826000000001</v>
      </c>
      <c r="J127" s="707">
        <v>924.63676989999658</v>
      </c>
      <c r="K127" s="709">
        <v>0.765574599789829</v>
      </c>
      <c r="L127" s="270"/>
      <c r="M127" s="705" t="str">
        <f t="shared" si="1"/>
        <v/>
      </c>
    </row>
    <row r="128" spans="1:13" ht="14.45" customHeight="1" x14ac:dyDescent="0.2">
      <c r="A128" s="710" t="s">
        <v>452</v>
      </c>
      <c r="B128" s="706">
        <v>52634.397148599994</v>
      </c>
      <c r="C128" s="707">
        <v>51621.692999999999</v>
      </c>
      <c r="D128" s="707">
        <v>-1012.7041485999944</v>
      </c>
      <c r="E128" s="708">
        <v>0.98075965141690746</v>
      </c>
      <c r="F128" s="706">
        <v>58739.661186700003</v>
      </c>
      <c r="G128" s="707">
        <v>44054.745890025006</v>
      </c>
      <c r="H128" s="707">
        <v>4334.2470000000003</v>
      </c>
      <c r="I128" s="707">
        <v>40254.93</v>
      </c>
      <c r="J128" s="707">
        <v>-3799.8158900250055</v>
      </c>
      <c r="K128" s="709">
        <v>0.68531089874782314</v>
      </c>
      <c r="L128" s="270"/>
      <c r="M128" s="705" t="str">
        <f t="shared" si="1"/>
        <v>X</v>
      </c>
    </row>
    <row r="129" spans="1:13" ht="14.45" customHeight="1" x14ac:dyDescent="0.2">
      <c r="A129" s="710" t="s">
        <v>453</v>
      </c>
      <c r="B129" s="706">
        <v>52634.397148599994</v>
      </c>
      <c r="C129" s="707">
        <v>51621.692999999999</v>
      </c>
      <c r="D129" s="707">
        <v>-1012.7041485999944</v>
      </c>
      <c r="E129" s="708">
        <v>0.98075965141690746</v>
      </c>
      <c r="F129" s="706">
        <v>58739.661186700003</v>
      </c>
      <c r="G129" s="707">
        <v>44054.745890025006</v>
      </c>
      <c r="H129" s="707">
        <v>4334.2470000000003</v>
      </c>
      <c r="I129" s="707">
        <v>40254.93</v>
      </c>
      <c r="J129" s="707">
        <v>-3799.8158900250055</v>
      </c>
      <c r="K129" s="709">
        <v>0.68531089874782314</v>
      </c>
      <c r="L129" s="270"/>
      <c r="M129" s="705" t="str">
        <f t="shared" si="1"/>
        <v/>
      </c>
    </row>
    <row r="130" spans="1:13" ht="14.45" customHeight="1" x14ac:dyDescent="0.2">
      <c r="A130" s="710" t="s">
        <v>454</v>
      </c>
      <c r="B130" s="706">
        <v>184.50545639999999</v>
      </c>
      <c r="C130" s="707">
        <v>174.04300000000001</v>
      </c>
      <c r="D130" s="707">
        <v>-10.462456399999979</v>
      </c>
      <c r="E130" s="708">
        <v>0.94329459624588108</v>
      </c>
      <c r="F130" s="706">
        <v>221.2371028</v>
      </c>
      <c r="G130" s="707">
        <v>165.9278271</v>
      </c>
      <c r="H130" s="707">
        <v>0</v>
      </c>
      <c r="I130" s="707">
        <v>27.6</v>
      </c>
      <c r="J130" s="707">
        <v>-138.32782710000001</v>
      </c>
      <c r="K130" s="709">
        <v>0.12475303486933929</v>
      </c>
      <c r="L130" s="270"/>
      <c r="M130" s="705" t="str">
        <f t="shared" si="1"/>
        <v>X</v>
      </c>
    </row>
    <row r="131" spans="1:13" ht="14.45" customHeight="1" x14ac:dyDescent="0.2">
      <c r="A131" s="710" t="s">
        <v>455</v>
      </c>
      <c r="B131" s="706">
        <v>184.50545639999999</v>
      </c>
      <c r="C131" s="707">
        <v>174.04300000000001</v>
      </c>
      <c r="D131" s="707">
        <v>-10.462456399999979</v>
      </c>
      <c r="E131" s="708">
        <v>0.94329459624588108</v>
      </c>
      <c r="F131" s="706">
        <v>221.2371028</v>
      </c>
      <c r="G131" s="707">
        <v>165.9278271</v>
      </c>
      <c r="H131" s="707">
        <v>0</v>
      </c>
      <c r="I131" s="707">
        <v>27.6</v>
      </c>
      <c r="J131" s="707">
        <v>-138.32782710000001</v>
      </c>
      <c r="K131" s="709">
        <v>0.12475303486933929</v>
      </c>
      <c r="L131" s="270"/>
      <c r="M131" s="705" t="str">
        <f t="shared" si="1"/>
        <v/>
      </c>
    </row>
    <row r="132" spans="1:13" ht="14.45" customHeight="1" x14ac:dyDescent="0.2">
      <c r="A132" s="710" t="s">
        <v>456</v>
      </c>
      <c r="B132" s="706">
        <v>123.6352289</v>
      </c>
      <c r="C132" s="707">
        <v>267.04399999999998</v>
      </c>
      <c r="D132" s="707">
        <v>143.40877109999997</v>
      </c>
      <c r="E132" s="708">
        <v>2.1599345297932309</v>
      </c>
      <c r="F132" s="706">
        <v>407.35401730000001</v>
      </c>
      <c r="G132" s="707">
        <v>305.51551297499998</v>
      </c>
      <c r="H132" s="707">
        <v>15.48</v>
      </c>
      <c r="I132" s="707">
        <v>142.316</v>
      </c>
      <c r="J132" s="707">
        <v>-163.19951297499998</v>
      </c>
      <c r="K132" s="709">
        <v>0.34936687489493923</v>
      </c>
      <c r="L132" s="270"/>
      <c r="M132" s="705" t="str">
        <f t="shared" si="1"/>
        <v>X</v>
      </c>
    </row>
    <row r="133" spans="1:13" ht="14.45" customHeight="1" x14ac:dyDescent="0.2">
      <c r="A133" s="710" t="s">
        <v>457</v>
      </c>
      <c r="B133" s="706">
        <v>123.6352289</v>
      </c>
      <c r="C133" s="707">
        <v>267.04399999999998</v>
      </c>
      <c r="D133" s="707">
        <v>143.40877109999997</v>
      </c>
      <c r="E133" s="708">
        <v>2.1599345297932309</v>
      </c>
      <c r="F133" s="706">
        <v>407.35401730000001</v>
      </c>
      <c r="G133" s="707">
        <v>305.51551297499998</v>
      </c>
      <c r="H133" s="707">
        <v>15.48</v>
      </c>
      <c r="I133" s="707">
        <v>142.316</v>
      </c>
      <c r="J133" s="707">
        <v>-163.19951297499998</v>
      </c>
      <c r="K133" s="709">
        <v>0.34936687489493923</v>
      </c>
      <c r="L133" s="270"/>
      <c r="M133" s="705" t="str">
        <f t="shared" si="1"/>
        <v/>
      </c>
    </row>
    <row r="134" spans="1:13" ht="14.45" customHeight="1" x14ac:dyDescent="0.2">
      <c r="A134" s="710" t="s">
        <v>458</v>
      </c>
      <c r="B134" s="706">
        <v>105.9419268</v>
      </c>
      <c r="C134" s="707">
        <v>128.25</v>
      </c>
      <c r="D134" s="707">
        <v>22.308073199999995</v>
      </c>
      <c r="E134" s="708">
        <v>1.2105688831024735</v>
      </c>
      <c r="F134" s="706">
        <v>0</v>
      </c>
      <c r="G134" s="707">
        <v>0</v>
      </c>
      <c r="H134" s="707">
        <v>18.25</v>
      </c>
      <c r="I134" s="707">
        <v>75</v>
      </c>
      <c r="J134" s="707">
        <v>75</v>
      </c>
      <c r="K134" s="709">
        <v>0</v>
      </c>
      <c r="L134" s="270"/>
      <c r="M134" s="705" t="str">
        <f t="shared" ref="M134:M197" si="2">IF(A134="HV","HV",IF(OR(LEFT(A134,16)="               5",LEFT(A134,16)="               6",LEFT(A134,16)="               7",LEFT(A134,16)="               8"),"X",""))</f>
        <v>X</v>
      </c>
    </row>
    <row r="135" spans="1:13" ht="14.45" customHeight="1" x14ac:dyDescent="0.2">
      <c r="A135" s="710" t="s">
        <v>459</v>
      </c>
      <c r="B135" s="706">
        <v>105.9419268</v>
      </c>
      <c r="C135" s="707">
        <v>128.25</v>
      </c>
      <c r="D135" s="707">
        <v>22.308073199999995</v>
      </c>
      <c r="E135" s="708">
        <v>1.2105688831024735</v>
      </c>
      <c r="F135" s="706">
        <v>0</v>
      </c>
      <c r="G135" s="707">
        <v>0</v>
      </c>
      <c r="H135" s="707">
        <v>18.25</v>
      </c>
      <c r="I135" s="707">
        <v>75</v>
      </c>
      <c r="J135" s="707">
        <v>75</v>
      </c>
      <c r="K135" s="709">
        <v>0</v>
      </c>
      <c r="L135" s="270"/>
      <c r="M135" s="705" t="str">
        <f t="shared" si="2"/>
        <v/>
      </c>
    </row>
    <row r="136" spans="1:13" ht="14.45" customHeight="1" x14ac:dyDescent="0.2">
      <c r="A136" s="710" t="s">
        <v>460</v>
      </c>
      <c r="B136" s="706">
        <v>0</v>
      </c>
      <c r="C136" s="707">
        <v>4828.05</v>
      </c>
      <c r="D136" s="707">
        <v>4828.05</v>
      </c>
      <c r="E136" s="708">
        <v>0</v>
      </c>
      <c r="F136" s="706">
        <v>0</v>
      </c>
      <c r="G136" s="707">
        <v>0</v>
      </c>
      <c r="H136" s="707">
        <v>4.2060000000000004</v>
      </c>
      <c r="I136" s="707">
        <v>4950.9799999999996</v>
      </c>
      <c r="J136" s="707">
        <v>4950.9799999999996</v>
      </c>
      <c r="K136" s="709">
        <v>0</v>
      </c>
      <c r="L136" s="270"/>
      <c r="M136" s="705" t="str">
        <f t="shared" si="2"/>
        <v>X</v>
      </c>
    </row>
    <row r="137" spans="1:13" ht="14.45" customHeight="1" x14ac:dyDescent="0.2">
      <c r="A137" s="710" t="s">
        <v>461</v>
      </c>
      <c r="B137" s="706">
        <v>0</v>
      </c>
      <c r="C137" s="707">
        <v>4828.05</v>
      </c>
      <c r="D137" s="707">
        <v>4828.05</v>
      </c>
      <c r="E137" s="708">
        <v>0</v>
      </c>
      <c r="F137" s="706">
        <v>0</v>
      </c>
      <c r="G137" s="707">
        <v>0</v>
      </c>
      <c r="H137" s="707">
        <v>4.2060000000000004</v>
      </c>
      <c r="I137" s="707">
        <v>4950.9799999999996</v>
      </c>
      <c r="J137" s="707">
        <v>4950.9799999999996</v>
      </c>
      <c r="K137" s="709">
        <v>0</v>
      </c>
      <c r="L137" s="270"/>
      <c r="M137" s="705" t="str">
        <f t="shared" si="2"/>
        <v/>
      </c>
    </row>
    <row r="138" spans="1:13" ht="14.45" customHeight="1" x14ac:dyDescent="0.2">
      <c r="A138" s="710" t="s">
        <v>462</v>
      </c>
      <c r="B138" s="706">
        <v>17842.467104899999</v>
      </c>
      <c r="C138" s="707">
        <v>19099.83726</v>
      </c>
      <c r="D138" s="707">
        <v>1257.3701551000013</v>
      </c>
      <c r="E138" s="708">
        <v>1.0704706444298107</v>
      </c>
      <c r="F138" s="706">
        <v>19924.822303800003</v>
      </c>
      <c r="G138" s="707">
        <v>14943.616727850003</v>
      </c>
      <c r="H138" s="707">
        <v>1472.56332</v>
      </c>
      <c r="I138" s="707">
        <v>15303.218779999999</v>
      </c>
      <c r="J138" s="707">
        <v>359.60205214999587</v>
      </c>
      <c r="K138" s="709">
        <v>0.76804794274533705</v>
      </c>
      <c r="L138" s="270"/>
      <c r="M138" s="705" t="str">
        <f t="shared" si="2"/>
        <v/>
      </c>
    </row>
    <row r="139" spans="1:13" ht="14.45" customHeight="1" x14ac:dyDescent="0.2">
      <c r="A139" s="710" t="s">
        <v>463</v>
      </c>
      <c r="B139" s="706">
        <v>4757.7576879999997</v>
      </c>
      <c r="C139" s="707">
        <v>4668.0665599999993</v>
      </c>
      <c r="D139" s="707">
        <v>-89.69112800000039</v>
      </c>
      <c r="E139" s="708">
        <v>0.98114844557422098</v>
      </c>
      <c r="F139" s="706">
        <v>5332.0956679000001</v>
      </c>
      <c r="G139" s="707">
        <v>3999.0717509249998</v>
      </c>
      <c r="H139" s="707">
        <v>391.72253999999998</v>
      </c>
      <c r="I139" s="707">
        <v>3629.6944399999998</v>
      </c>
      <c r="J139" s="707">
        <v>-369.37731092500007</v>
      </c>
      <c r="K139" s="709">
        <v>0.68072567824528996</v>
      </c>
      <c r="L139" s="270"/>
      <c r="M139" s="705" t="str">
        <f t="shared" si="2"/>
        <v>X</v>
      </c>
    </row>
    <row r="140" spans="1:13" ht="14.45" customHeight="1" x14ac:dyDescent="0.2">
      <c r="A140" s="710" t="s">
        <v>464</v>
      </c>
      <c r="B140" s="706">
        <v>4757.7576879999997</v>
      </c>
      <c r="C140" s="707">
        <v>4668.0665599999993</v>
      </c>
      <c r="D140" s="707">
        <v>-89.69112800000039</v>
      </c>
      <c r="E140" s="708">
        <v>0.98114844557422098</v>
      </c>
      <c r="F140" s="706">
        <v>5332.0956679000001</v>
      </c>
      <c r="G140" s="707">
        <v>3999.0717509249998</v>
      </c>
      <c r="H140" s="707">
        <v>391.72253999999998</v>
      </c>
      <c r="I140" s="707">
        <v>3629.6944399999998</v>
      </c>
      <c r="J140" s="707">
        <v>-369.37731092500007</v>
      </c>
      <c r="K140" s="709">
        <v>0.68072567824528996</v>
      </c>
      <c r="L140" s="270"/>
      <c r="M140" s="705" t="str">
        <f t="shared" si="2"/>
        <v/>
      </c>
    </row>
    <row r="141" spans="1:13" ht="14.45" customHeight="1" x14ac:dyDescent="0.2">
      <c r="A141" s="710" t="s">
        <v>465</v>
      </c>
      <c r="B141" s="706">
        <v>13084.709416899999</v>
      </c>
      <c r="C141" s="707">
        <v>12801.197</v>
      </c>
      <c r="D141" s="707">
        <v>-283.51241689999915</v>
      </c>
      <c r="E141" s="708">
        <v>0.9783325400766012</v>
      </c>
      <c r="F141" s="706">
        <v>14592.7266359</v>
      </c>
      <c r="G141" s="707">
        <v>10944.544976925001</v>
      </c>
      <c r="H141" s="707">
        <v>1079.41922</v>
      </c>
      <c r="I141" s="707">
        <v>10001.82259</v>
      </c>
      <c r="J141" s="707">
        <v>-942.72238692500105</v>
      </c>
      <c r="K141" s="709">
        <v>0.68539779025218073</v>
      </c>
      <c r="L141" s="270"/>
      <c r="M141" s="705" t="str">
        <f t="shared" si="2"/>
        <v>X</v>
      </c>
    </row>
    <row r="142" spans="1:13" ht="14.45" customHeight="1" x14ac:dyDescent="0.2">
      <c r="A142" s="710" t="s">
        <v>466</v>
      </c>
      <c r="B142" s="706">
        <v>13084.709416899999</v>
      </c>
      <c r="C142" s="707">
        <v>12801.197</v>
      </c>
      <c r="D142" s="707">
        <v>-283.51241689999915</v>
      </c>
      <c r="E142" s="708">
        <v>0.9783325400766012</v>
      </c>
      <c r="F142" s="706">
        <v>14592.7266359</v>
      </c>
      <c r="G142" s="707">
        <v>10944.544976925001</v>
      </c>
      <c r="H142" s="707">
        <v>1079.41922</v>
      </c>
      <c r="I142" s="707">
        <v>10001.82259</v>
      </c>
      <c r="J142" s="707">
        <v>-942.72238692500105</v>
      </c>
      <c r="K142" s="709">
        <v>0.68539779025218073</v>
      </c>
      <c r="L142" s="270"/>
      <c r="M142" s="705" t="str">
        <f t="shared" si="2"/>
        <v/>
      </c>
    </row>
    <row r="143" spans="1:13" ht="14.45" customHeight="1" x14ac:dyDescent="0.2">
      <c r="A143" s="710" t="s">
        <v>467</v>
      </c>
      <c r="B143" s="706">
        <v>0</v>
      </c>
      <c r="C143" s="707">
        <v>434.17581000000001</v>
      </c>
      <c r="D143" s="707">
        <v>434.17581000000001</v>
      </c>
      <c r="E143" s="708">
        <v>0</v>
      </c>
      <c r="F143" s="706">
        <v>0</v>
      </c>
      <c r="G143" s="707">
        <v>0</v>
      </c>
      <c r="H143" s="707">
        <v>0.37847000000000003</v>
      </c>
      <c r="I143" s="707">
        <v>445.12948999999998</v>
      </c>
      <c r="J143" s="707">
        <v>445.12948999999998</v>
      </c>
      <c r="K143" s="709">
        <v>0</v>
      </c>
      <c r="L143" s="270"/>
      <c r="M143" s="705" t="str">
        <f t="shared" si="2"/>
        <v>X</v>
      </c>
    </row>
    <row r="144" spans="1:13" ht="14.45" customHeight="1" x14ac:dyDescent="0.2">
      <c r="A144" s="710" t="s">
        <v>468</v>
      </c>
      <c r="B144" s="706">
        <v>0</v>
      </c>
      <c r="C144" s="707">
        <v>434.17581000000001</v>
      </c>
      <c r="D144" s="707">
        <v>434.17581000000001</v>
      </c>
      <c r="E144" s="708">
        <v>0</v>
      </c>
      <c r="F144" s="706">
        <v>0</v>
      </c>
      <c r="G144" s="707">
        <v>0</v>
      </c>
      <c r="H144" s="707">
        <v>0.37847000000000003</v>
      </c>
      <c r="I144" s="707">
        <v>445.12948999999998</v>
      </c>
      <c r="J144" s="707">
        <v>445.12948999999998</v>
      </c>
      <c r="K144" s="709">
        <v>0</v>
      </c>
      <c r="L144" s="270"/>
      <c r="M144" s="705" t="str">
        <f t="shared" si="2"/>
        <v/>
      </c>
    </row>
    <row r="145" spans="1:13" ht="14.45" customHeight="1" x14ac:dyDescent="0.2">
      <c r="A145" s="710" t="s">
        <v>469</v>
      </c>
      <c r="B145" s="706">
        <v>0</v>
      </c>
      <c r="C145" s="707">
        <v>1196.39789</v>
      </c>
      <c r="D145" s="707">
        <v>1196.39789</v>
      </c>
      <c r="E145" s="708">
        <v>0</v>
      </c>
      <c r="F145" s="706">
        <v>0</v>
      </c>
      <c r="G145" s="707">
        <v>0</v>
      </c>
      <c r="H145" s="707">
        <v>1.0430899999999999</v>
      </c>
      <c r="I145" s="707">
        <v>1226.5722599999999</v>
      </c>
      <c r="J145" s="707">
        <v>1226.5722599999999</v>
      </c>
      <c r="K145" s="709">
        <v>0</v>
      </c>
      <c r="L145" s="270"/>
      <c r="M145" s="705" t="str">
        <f t="shared" si="2"/>
        <v>X</v>
      </c>
    </row>
    <row r="146" spans="1:13" ht="14.45" customHeight="1" x14ac:dyDescent="0.2">
      <c r="A146" s="710" t="s">
        <v>470</v>
      </c>
      <c r="B146" s="706">
        <v>0</v>
      </c>
      <c r="C146" s="707">
        <v>1196.39789</v>
      </c>
      <c r="D146" s="707">
        <v>1196.39789</v>
      </c>
      <c r="E146" s="708">
        <v>0</v>
      </c>
      <c r="F146" s="706">
        <v>0</v>
      </c>
      <c r="G146" s="707">
        <v>0</v>
      </c>
      <c r="H146" s="707">
        <v>1.0430899999999999</v>
      </c>
      <c r="I146" s="707">
        <v>1226.5722599999999</v>
      </c>
      <c r="J146" s="707">
        <v>1226.5722599999999</v>
      </c>
      <c r="K146" s="709">
        <v>0</v>
      </c>
      <c r="L146" s="270"/>
      <c r="M146" s="705" t="str">
        <f t="shared" si="2"/>
        <v/>
      </c>
    </row>
    <row r="147" spans="1:13" ht="14.45" customHeight="1" x14ac:dyDescent="0.2">
      <c r="A147" s="710" t="s">
        <v>471</v>
      </c>
      <c r="B147" s="706">
        <v>219.71630500000001</v>
      </c>
      <c r="C147" s="707">
        <v>0</v>
      </c>
      <c r="D147" s="707">
        <v>-219.71630500000001</v>
      </c>
      <c r="E147" s="708">
        <v>0</v>
      </c>
      <c r="F147" s="706">
        <v>0</v>
      </c>
      <c r="G147" s="707">
        <v>0</v>
      </c>
      <c r="H147" s="707">
        <v>0</v>
      </c>
      <c r="I147" s="707">
        <v>0</v>
      </c>
      <c r="J147" s="707">
        <v>0</v>
      </c>
      <c r="K147" s="709">
        <v>0</v>
      </c>
      <c r="L147" s="270"/>
      <c r="M147" s="705" t="str">
        <f t="shared" si="2"/>
        <v/>
      </c>
    </row>
    <row r="148" spans="1:13" ht="14.45" customHeight="1" x14ac:dyDescent="0.2">
      <c r="A148" s="710" t="s">
        <v>472</v>
      </c>
      <c r="B148" s="706">
        <v>219.71630500000001</v>
      </c>
      <c r="C148" s="707">
        <v>0</v>
      </c>
      <c r="D148" s="707">
        <v>-219.71630500000001</v>
      </c>
      <c r="E148" s="708">
        <v>0</v>
      </c>
      <c r="F148" s="706">
        <v>0</v>
      </c>
      <c r="G148" s="707">
        <v>0</v>
      </c>
      <c r="H148" s="707">
        <v>0</v>
      </c>
      <c r="I148" s="707">
        <v>0</v>
      </c>
      <c r="J148" s="707">
        <v>0</v>
      </c>
      <c r="K148" s="709">
        <v>0</v>
      </c>
      <c r="L148" s="270"/>
      <c r="M148" s="705" t="str">
        <f t="shared" si="2"/>
        <v>X</v>
      </c>
    </row>
    <row r="149" spans="1:13" ht="14.45" customHeight="1" x14ac:dyDescent="0.2">
      <c r="A149" s="710" t="s">
        <v>473</v>
      </c>
      <c r="B149" s="706">
        <v>219.71630500000001</v>
      </c>
      <c r="C149" s="707">
        <v>0</v>
      </c>
      <c r="D149" s="707">
        <v>-219.71630500000001</v>
      </c>
      <c r="E149" s="708">
        <v>0</v>
      </c>
      <c r="F149" s="706">
        <v>0</v>
      </c>
      <c r="G149" s="707">
        <v>0</v>
      </c>
      <c r="H149" s="707">
        <v>0</v>
      </c>
      <c r="I149" s="707">
        <v>0</v>
      </c>
      <c r="J149" s="707">
        <v>0</v>
      </c>
      <c r="K149" s="709">
        <v>0</v>
      </c>
      <c r="L149" s="270"/>
      <c r="M149" s="705" t="str">
        <f t="shared" si="2"/>
        <v/>
      </c>
    </row>
    <row r="150" spans="1:13" ht="14.45" customHeight="1" x14ac:dyDescent="0.2">
      <c r="A150" s="710" t="s">
        <v>474</v>
      </c>
      <c r="B150" s="706">
        <v>1060.9695948000001</v>
      </c>
      <c r="C150" s="707">
        <v>1037.8592699999999</v>
      </c>
      <c r="D150" s="707">
        <v>-23.110324800000171</v>
      </c>
      <c r="E150" s="708">
        <v>0.97821773129666678</v>
      </c>
      <c r="F150" s="706">
        <v>1200.4721170999999</v>
      </c>
      <c r="G150" s="707">
        <v>900.35408782499985</v>
      </c>
      <c r="H150" s="707">
        <v>86.950699999999998</v>
      </c>
      <c r="I150" s="707">
        <v>808.01583999999991</v>
      </c>
      <c r="J150" s="707">
        <v>-92.338247824999939</v>
      </c>
      <c r="K150" s="709">
        <v>0.67308172217438667</v>
      </c>
      <c r="L150" s="270"/>
      <c r="M150" s="705" t="str">
        <f t="shared" si="2"/>
        <v/>
      </c>
    </row>
    <row r="151" spans="1:13" ht="14.45" customHeight="1" x14ac:dyDescent="0.2">
      <c r="A151" s="710" t="s">
        <v>475</v>
      </c>
      <c r="B151" s="706">
        <v>1060.9695948000001</v>
      </c>
      <c r="C151" s="707">
        <v>1037.8592699999999</v>
      </c>
      <c r="D151" s="707">
        <v>-23.110324800000171</v>
      </c>
      <c r="E151" s="708">
        <v>0.97821773129666678</v>
      </c>
      <c r="F151" s="706">
        <v>1200.4721170999999</v>
      </c>
      <c r="G151" s="707">
        <v>900.35408782499985</v>
      </c>
      <c r="H151" s="707">
        <v>86.950699999999998</v>
      </c>
      <c r="I151" s="707">
        <v>808.01583999999991</v>
      </c>
      <c r="J151" s="707">
        <v>-92.338247824999939</v>
      </c>
      <c r="K151" s="709">
        <v>0.67308172217438667</v>
      </c>
      <c r="L151" s="270"/>
      <c r="M151" s="705" t="str">
        <f t="shared" si="2"/>
        <v>X</v>
      </c>
    </row>
    <row r="152" spans="1:13" ht="14.45" customHeight="1" x14ac:dyDescent="0.2">
      <c r="A152" s="710" t="s">
        <v>476</v>
      </c>
      <c r="B152" s="706">
        <v>1060.9695948000001</v>
      </c>
      <c r="C152" s="707">
        <v>1037.8592699999999</v>
      </c>
      <c r="D152" s="707">
        <v>-23.110324800000171</v>
      </c>
      <c r="E152" s="708">
        <v>0.97821773129666678</v>
      </c>
      <c r="F152" s="706">
        <v>1200.4721170999999</v>
      </c>
      <c r="G152" s="707">
        <v>900.35408782499985</v>
      </c>
      <c r="H152" s="707">
        <v>86.950699999999998</v>
      </c>
      <c r="I152" s="707">
        <v>808.01583999999991</v>
      </c>
      <c r="J152" s="707">
        <v>-92.338247824999939</v>
      </c>
      <c r="K152" s="709">
        <v>0.67308172217438667</v>
      </c>
      <c r="L152" s="270"/>
      <c r="M152" s="705" t="str">
        <f t="shared" si="2"/>
        <v/>
      </c>
    </row>
    <row r="153" spans="1:13" ht="14.45" customHeight="1" x14ac:dyDescent="0.2">
      <c r="A153" s="710" t="s">
        <v>477</v>
      </c>
      <c r="B153" s="706">
        <v>107.2521888</v>
      </c>
      <c r="C153" s="707">
        <v>34.914000000000001</v>
      </c>
      <c r="D153" s="707">
        <v>-72.338188799999998</v>
      </c>
      <c r="E153" s="708">
        <v>0.32553181795763969</v>
      </c>
      <c r="F153" s="706">
        <v>0</v>
      </c>
      <c r="G153" s="707">
        <v>0</v>
      </c>
      <c r="H153" s="707">
        <v>17.867000000000001</v>
      </c>
      <c r="I153" s="707">
        <v>102.74625</v>
      </c>
      <c r="J153" s="707">
        <v>102.74625</v>
      </c>
      <c r="K153" s="709">
        <v>0</v>
      </c>
      <c r="L153" s="270"/>
      <c r="M153" s="705" t="str">
        <f t="shared" si="2"/>
        <v/>
      </c>
    </row>
    <row r="154" spans="1:13" ht="14.45" customHeight="1" x14ac:dyDescent="0.2">
      <c r="A154" s="710" t="s">
        <v>478</v>
      </c>
      <c r="B154" s="706">
        <v>107.2521888</v>
      </c>
      <c r="C154" s="707">
        <v>34.914000000000001</v>
      </c>
      <c r="D154" s="707">
        <v>-72.338188799999998</v>
      </c>
      <c r="E154" s="708">
        <v>0.32553181795763969</v>
      </c>
      <c r="F154" s="706">
        <v>0</v>
      </c>
      <c r="G154" s="707">
        <v>0</v>
      </c>
      <c r="H154" s="707">
        <v>17.867000000000001</v>
      </c>
      <c r="I154" s="707">
        <v>102.74625</v>
      </c>
      <c r="J154" s="707">
        <v>102.74625</v>
      </c>
      <c r="K154" s="709">
        <v>0</v>
      </c>
      <c r="L154" s="270"/>
      <c r="M154" s="705" t="str">
        <f t="shared" si="2"/>
        <v/>
      </c>
    </row>
    <row r="155" spans="1:13" ht="14.45" customHeight="1" x14ac:dyDescent="0.2">
      <c r="A155" s="710" t="s">
        <v>479</v>
      </c>
      <c r="B155" s="706">
        <v>65.595289199999996</v>
      </c>
      <c r="C155" s="707">
        <v>34.914000000000001</v>
      </c>
      <c r="D155" s="707">
        <v>-30.681289199999995</v>
      </c>
      <c r="E155" s="708">
        <v>0.53226383214116546</v>
      </c>
      <c r="F155" s="706">
        <v>0</v>
      </c>
      <c r="G155" s="707">
        <v>0</v>
      </c>
      <c r="H155" s="707">
        <v>10.029999999999999</v>
      </c>
      <c r="I155" s="707">
        <v>62.593249999999998</v>
      </c>
      <c r="J155" s="707">
        <v>62.593249999999998</v>
      </c>
      <c r="K155" s="709">
        <v>0</v>
      </c>
      <c r="L155" s="270"/>
      <c r="M155" s="705" t="str">
        <f t="shared" si="2"/>
        <v>X</v>
      </c>
    </row>
    <row r="156" spans="1:13" ht="14.45" customHeight="1" x14ac:dyDescent="0.2">
      <c r="A156" s="710" t="s">
        <v>480</v>
      </c>
      <c r="B156" s="706">
        <v>1.0380132000000002</v>
      </c>
      <c r="C156" s="707">
        <v>1.9890000000000001</v>
      </c>
      <c r="D156" s="707">
        <v>0.95098679999999991</v>
      </c>
      <c r="E156" s="708">
        <v>1.9161606037379868</v>
      </c>
      <c r="F156" s="706">
        <v>0</v>
      </c>
      <c r="G156" s="707">
        <v>0</v>
      </c>
      <c r="H156" s="707">
        <v>0</v>
      </c>
      <c r="I156" s="707">
        <v>1.82325</v>
      </c>
      <c r="J156" s="707">
        <v>1.82325</v>
      </c>
      <c r="K156" s="709">
        <v>0</v>
      </c>
      <c r="L156" s="270"/>
      <c r="M156" s="705" t="str">
        <f t="shared" si="2"/>
        <v/>
      </c>
    </row>
    <row r="157" spans="1:13" ht="14.45" customHeight="1" x14ac:dyDescent="0.2">
      <c r="A157" s="710" t="s">
        <v>481</v>
      </c>
      <c r="B157" s="706">
        <v>11.326798800000001</v>
      </c>
      <c r="C157" s="707">
        <v>19.335000000000001</v>
      </c>
      <c r="D157" s="707">
        <v>8.0082012000000002</v>
      </c>
      <c r="E157" s="708">
        <v>1.7070136356620018</v>
      </c>
      <c r="F157" s="706">
        <v>0</v>
      </c>
      <c r="G157" s="707">
        <v>0</v>
      </c>
      <c r="H157" s="707">
        <v>0</v>
      </c>
      <c r="I157" s="707">
        <v>0</v>
      </c>
      <c r="J157" s="707">
        <v>0</v>
      </c>
      <c r="K157" s="709">
        <v>0</v>
      </c>
      <c r="L157" s="270"/>
      <c r="M157" s="705" t="str">
        <f t="shared" si="2"/>
        <v/>
      </c>
    </row>
    <row r="158" spans="1:13" ht="14.45" customHeight="1" x14ac:dyDescent="0.2">
      <c r="A158" s="710" t="s">
        <v>482</v>
      </c>
      <c r="B158" s="706">
        <v>53.230477200000003</v>
      </c>
      <c r="C158" s="707">
        <v>13.59</v>
      </c>
      <c r="D158" s="707">
        <v>-39.640477200000007</v>
      </c>
      <c r="E158" s="708">
        <v>0.25530486884306947</v>
      </c>
      <c r="F158" s="706">
        <v>0</v>
      </c>
      <c r="G158" s="707">
        <v>0</v>
      </c>
      <c r="H158" s="707">
        <v>10.029999999999999</v>
      </c>
      <c r="I158" s="707">
        <v>60.77</v>
      </c>
      <c r="J158" s="707">
        <v>60.77</v>
      </c>
      <c r="K158" s="709">
        <v>0</v>
      </c>
      <c r="L158" s="270"/>
      <c r="M158" s="705" t="str">
        <f t="shared" si="2"/>
        <v/>
      </c>
    </row>
    <row r="159" spans="1:13" ht="14.45" customHeight="1" x14ac:dyDescent="0.2">
      <c r="A159" s="710" t="s">
        <v>483</v>
      </c>
      <c r="B159" s="706">
        <v>0</v>
      </c>
      <c r="C159" s="707">
        <v>0</v>
      </c>
      <c r="D159" s="707">
        <v>0</v>
      </c>
      <c r="E159" s="708">
        <v>0</v>
      </c>
      <c r="F159" s="706">
        <v>0</v>
      </c>
      <c r="G159" s="707">
        <v>0</v>
      </c>
      <c r="H159" s="707">
        <v>6.3369999999999997</v>
      </c>
      <c r="I159" s="707">
        <v>36.953000000000003</v>
      </c>
      <c r="J159" s="707">
        <v>36.953000000000003</v>
      </c>
      <c r="K159" s="709">
        <v>0</v>
      </c>
      <c r="L159" s="270"/>
      <c r="M159" s="705" t="str">
        <f t="shared" si="2"/>
        <v>X</v>
      </c>
    </row>
    <row r="160" spans="1:13" ht="14.45" customHeight="1" x14ac:dyDescent="0.2">
      <c r="A160" s="710" t="s">
        <v>484</v>
      </c>
      <c r="B160" s="706">
        <v>0</v>
      </c>
      <c r="C160" s="707">
        <v>0</v>
      </c>
      <c r="D160" s="707">
        <v>0</v>
      </c>
      <c r="E160" s="708">
        <v>0</v>
      </c>
      <c r="F160" s="706">
        <v>0</v>
      </c>
      <c r="G160" s="707">
        <v>0</v>
      </c>
      <c r="H160" s="707">
        <v>6.3369999999999997</v>
      </c>
      <c r="I160" s="707">
        <v>36.953000000000003</v>
      </c>
      <c r="J160" s="707">
        <v>36.953000000000003</v>
      </c>
      <c r="K160" s="709">
        <v>0</v>
      </c>
      <c r="L160" s="270"/>
      <c r="M160" s="705" t="str">
        <f t="shared" si="2"/>
        <v/>
      </c>
    </row>
    <row r="161" spans="1:13" ht="14.45" customHeight="1" x14ac:dyDescent="0.2">
      <c r="A161" s="710" t="s">
        <v>485</v>
      </c>
      <c r="B161" s="706">
        <v>27.631693200000001</v>
      </c>
      <c r="C161" s="707">
        <v>0</v>
      </c>
      <c r="D161" s="707">
        <v>-27.631693200000001</v>
      </c>
      <c r="E161" s="708">
        <v>0</v>
      </c>
      <c r="F161" s="706">
        <v>0</v>
      </c>
      <c r="G161" s="707">
        <v>0</v>
      </c>
      <c r="H161" s="707">
        <v>1.5</v>
      </c>
      <c r="I161" s="707">
        <v>3.2</v>
      </c>
      <c r="J161" s="707">
        <v>3.2</v>
      </c>
      <c r="K161" s="709">
        <v>0</v>
      </c>
      <c r="L161" s="270"/>
      <c r="M161" s="705" t="str">
        <f t="shared" si="2"/>
        <v>X</v>
      </c>
    </row>
    <row r="162" spans="1:13" ht="14.45" customHeight="1" x14ac:dyDescent="0.2">
      <c r="A162" s="710" t="s">
        <v>486</v>
      </c>
      <c r="B162" s="706">
        <v>27.631693200000001</v>
      </c>
      <c r="C162" s="707">
        <v>0</v>
      </c>
      <c r="D162" s="707">
        <v>-27.631693200000001</v>
      </c>
      <c r="E162" s="708">
        <v>0</v>
      </c>
      <c r="F162" s="706">
        <v>0</v>
      </c>
      <c r="G162" s="707">
        <v>0</v>
      </c>
      <c r="H162" s="707">
        <v>1.5</v>
      </c>
      <c r="I162" s="707">
        <v>3.2</v>
      </c>
      <c r="J162" s="707">
        <v>3.2</v>
      </c>
      <c r="K162" s="709">
        <v>0</v>
      </c>
      <c r="L162" s="270"/>
      <c r="M162" s="705" t="str">
        <f t="shared" si="2"/>
        <v/>
      </c>
    </row>
    <row r="163" spans="1:13" ht="14.45" customHeight="1" x14ac:dyDescent="0.2">
      <c r="A163" s="710" t="s">
        <v>487</v>
      </c>
      <c r="B163" s="706">
        <v>14.025206399999998</v>
      </c>
      <c r="C163" s="707">
        <v>0</v>
      </c>
      <c r="D163" s="707">
        <v>-14.025206399999998</v>
      </c>
      <c r="E163" s="708">
        <v>0</v>
      </c>
      <c r="F163" s="706">
        <v>0</v>
      </c>
      <c r="G163" s="707">
        <v>0</v>
      </c>
      <c r="H163" s="707">
        <v>0</v>
      </c>
      <c r="I163" s="707">
        <v>0</v>
      </c>
      <c r="J163" s="707">
        <v>0</v>
      </c>
      <c r="K163" s="709">
        <v>0</v>
      </c>
      <c r="L163" s="270"/>
      <c r="M163" s="705" t="str">
        <f t="shared" si="2"/>
        <v>X</v>
      </c>
    </row>
    <row r="164" spans="1:13" ht="14.45" customHeight="1" x14ac:dyDescent="0.2">
      <c r="A164" s="710" t="s">
        <v>488</v>
      </c>
      <c r="B164" s="706">
        <v>14.025206399999998</v>
      </c>
      <c r="C164" s="707">
        <v>0</v>
      </c>
      <c r="D164" s="707">
        <v>-14.025206399999998</v>
      </c>
      <c r="E164" s="708">
        <v>0</v>
      </c>
      <c r="F164" s="706">
        <v>0</v>
      </c>
      <c r="G164" s="707">
        <v>0</v>
      </c>
      <c r="H164" s="707">
        <v>0</v>
      </c>
      <c r="I164" s="707">
        <v>0</v>
      </c>
      <c r="J164" s="707">
        <v>0</v>
      </c>
      <c r="K164" s="709">
        <v>0</v>
      </c>
      <c r="L164" s="270"/>
      <c r="M164" s="705" t="str">
        <f t="shared" si="2"/>
        <v/>
      </c>
    </row>
    <row r="165" spans="1:13" ht="14.45" customHeight="1" x14ac:dyDescent="0.2">
      <c r="A165" s="710" t="s">
        <v>489</v>
      </c>
      <c r="B165" s="706">
        <v>7530.9244979999994</v>
      </c>
      <c r="C165" s="707">
        <v>8109.5756600000004</v>
      </c>
      <c r="D165" s="707">
        <v>578.65116200000102</v>
      </c>
      <c r="E165" s="708">
        <v>1.0768366702061181</v>
      </c>
      <c r="F165" s="706">
        <v>7486.9037939999998</v>
      </c>
      <c r="G165" s="707">
        <v>5615.1778455000003</v>
      </c>
      <c r="H165" s="707">
        <v>631.81280000000004</v>
      </c>
      <c r="I165" s="707">
        <v>5837.6210199999996</v>
      </c>
      <c r="J165" s="707">
        <v>222.44317449999926</v>
      </c>
      <c r="K165" s="709">
        <v>0.77971097006459</v>
      </c>
      <c r="L165" s="270"/>
      <c r="M165" s="705" t="str">
        <f t="shared" si="2"/>
        <v/>
      </c>
    </row>
    <row r="166" spans="1:13" ht="14.45" customHeight="1" x14ac:dyDescent="0.2">
      <c r="A166" s="710" t="s">
        <v>490</v>
      </c>
      <c r="B166" s="706">
        <v>7530.9244979999994</v>
      </c>
      <c r="C166" s="707">
        <v>7681.5827900000004</v>
      </c>
      <c r="D166" s="707">
        <v>150.65829200000098</v>
      </c>
      <c r="E166" s="708">
        <v>1.0200052851465995</v>
      </c>
      <c r="F166" s="706">
        <v>7486.9037939999998</v>
      </c>
      <c r="G166" s="707">
        <v>5615.1778455000003</v>
      </c>
      <c r="H166" s="707">
        <v>627.27530000000002</v>
      </c>
      <c r="I166" s="707">
        <v>5773.8525199999995</v>
      </c>
      <c r="J166" s="707">
        <v>158.67467449999913</v>
      </c>
      <c r="K166" s="709">
        <v>0.7711936307538988</v>
      </c>
      <c r="L166" s="270"/>
      <c r="M166" s="705" t="str">
        <f t="shared" si="2"/>
        <v/>
      </c>
    </row>
    <row r="167" spans="1:13" ht="14.45" customHeight="1" x14ac:dyDescent="0.2">
      <c r="A167" s="710" t="s">
        <v>491</v>
      </c>
      <c r="B167" s="706">
        <v>7530.9244979999994</v>
      </c>
      <c r="C167" s="707">
        <v>7680.9717899999996</v>
      </c>
      <c r="D167" s="707">
        <v>150.0472920000002</v>
      </c>
      <c r="E167" s="708">
        <v>1.0199241530093481</v>
      </c>
      <c r="F167" s="706">
        <v>7486.9037939999998</v>
      </c>
      <c r="G167" s="707">
        <v>5615.1778455000003</v>
      </c>
      <c r="H167" s="707">
        <v>619.1173</v>
      </c>
      <c r="I167" s="707">
        <v>5747.3295199999993</v>
      </c>
      <c r="J167" s="707">
        <v>132.15167449999899</v>
      </c>
      <c r="K167" s="709">
        <v>0.76765104482922641</v>
      </c>
      <c r="L167" s="270"/>
      <c r="M167" s="705" t="str">
        <f t="shared" si="2"/>
        <v>X</v>
      </c>
    </row>
    <row r="168" spans="1:13" ht="14.45" customHeight="1" x14ac:dyDescent="0.2">
      <c r="A168" s="710" t="s">
        <v>492</v>
      </c>
      <c r="B168" s="706">
        <v>176.7526158</v>
      </c>
      <c r="C168" s="707">
        <v>141.74735000000001</v>
      </c>
      <c r="D168" s="707">
        <v>-35.005265799999989</v>
      </c>
      <c r="E168" s="708">
        <v>0.80195333663627744</v>
      </c>
      <c r="F168" s="706">
        <v>140.24613840000001</v>
      </c>
      <c r="G168" s="707">
        <v>105.1846038</v>
      </c>
      <c r="H168" s="707">
        <v>11.582780000000001</v>
      </c>
      <c r="I168" s="707">
        <v>104.17766</v>
      </c>
      <c r="J168" s="707">
        <v>-1.0069438000000019</v>
      </c>
      <c r="K168" s="709">
        <v>0.74282016737510403</v>
      </c>
      <c r="L168" s="270"/>
      <c r="M168" s="705" t="str">
        <f t="shared" si="2"/>
        <v/>
      </c>
    </row>
    <row r="169" spans="1:13" ht="14.45" customHeight="1" x14ac:dyDescent="0.2">
      <c r="A169" s="710" t="s">
        <v>493</v>
      </c>
      <c r="B169" s="706">
        <v>1674.3585221999999</v>
      </c>
      <c r="C169" s="707">
        <v>1819.12048</v>
      </c>
      <c r="D169" s="707">
        <v>144.76195780000012</v>
      </c>
      <c r="E169" s="708">
        <v>1.0864581604719832</v>
      </c>
      <c r="F169" s="706">
        <v>1598.7236676</v>
      </c>
      <c r="G169" s="707">
        <v>1199.0427506999999</v>
      </c>
      <c r="H169" s="707">
        <v>130.53672</v>
      </c>
      <c r="I169" s="707">
        <v>1326.2208400000002</v>
      </c>
      <c r="J169" s="707">
        <v>127.17808930000024</v>
      </c>
      <c r="K169" s="709">
        <v>0.82954976327517538</v>
      </c>
      <c r="L169" s="270"/>
      <c r="M169" s="705" t="str">
        <f t="shared" si="2"/>
        <v/>
      </c>
    </row>
    <row r="170" spans="1:13" ht="14.45" customHeight="1" x14ac:dyDescent="0.2">
      <c r="A170" s="710" t="s">
        <v>494</v>
      </c>
      <c r="B170" s="706">
        <v>139.69200000000001</v>
      </c>
      <c r="C170" s="707">
        <v>139.43600000000001</v>
      </c>
      <c r="D170" s="707">
        <v>-0.25600000000000023</v>
      </c>
      <c r="E170" s="708">
        <v>0.99816739684448641</v>
      </c>
      <c r="F170" s="706">
        <v>101.9870004</v>
      </c>
      <c r="G170" s="707">
        <v>76.4902503</v>
      </c>
      <c r="H170" s="707">
        <v>6.5019999999999998</v>
      </c>
      <c r="I170" s="707">
        <v>82.477999999999994</v>
      </c>
      <c r="J170" s="707">
        <v>5.9877496999999948</v>
      </c>
      <c r="K170" s="709">
        <v>0.8087109109642957</v>
      </c>
      <c r="L170" s="270"/>
      <c r="M170" s="705" t="str">
        <f t="shared" si="2"/>
        <v/>
      </c>
    </row>
    <row r="171" spans="1:13" ht="14.45" customHeight="1" x14ac:dyDescent="0.2">
      <c r="A171" s="710" t="s">
        <v>495</v>
      </c>
      <c r="B171" s="706">
        <v>4.0060295999999997</v>
      </c>
      <c r="C171" s="707">
        <v>9.0784400000000005</v>
      </c>
      <c r="D171" s="707">
        <v>5.0724104000000008</v>
      </c>
      <c r="E171" s="708">
        <v>2.2661939392559658</v>
      </c>
      <c r="F171" s="706">
        <v>8.9896560000000001</v>
      </c>
      <c r="G171" s="707">
        <v>6.7422420000000001</v>
      </c>
      <c r="H171" s="707">
        <v>0.74851999999999996</v>
      </c>
      <c r="I171" s="707">
        <v>6.7348599999999994</v>
      </c>
      <c r="J171" s="707">
        <v>-7.3820000000006658E-3</v>
      </c>
      <c r="K171" s="709">
        <v>0.74917883398430363</v>
      </c>
      <c r="L171" s="270"/>
      <c r="M171" s="705" t="str">
        <f t="shared" si="2"/>
        <v/>
      </c>
    </row>
    <row r="172" spans="1:13" ht="14.45" customHeight="1" x14ac:dyDescent="0.2">
      <c r="A172" s="710" t="s">
        <v>496</v>
      </c>
      <c r="B172" s="706">
        <v>5536.1153303999999</v>
      </c>
      <c r="C172" s="707">
        <v>5571.5895199999995</v>
      </c>
      <c r="D172" s="707">
        <v>35.47418959999959</v>
      </c>
      <c r="E172" s="708">
        <v>1.0064077764791501</v>
      </c>
      <c r="F172" s="706">
        <v>5636.9573316000005</v>
      </c>
      <c r="G172" s="707">
        <v>4227.7179987000009</v>
      </c>
      <c r="H172" s="707">
        <v>469.74728000000005</v>
      </c>
      <c r="I172" s="707">
        <v>4227.7181600000004</v>
      </c>
      <c r="J172" s="707">
        <v>1.6129999949043849E-4</v>
      </c>
      <c r="K172" s="709">
        <v>0.75000002861472781</v>
      </c>
      <c r="L172" s="270"/>
      <c r="M172" s="705" t="str">
        <f t="shared" si="2"/>
        <v/>
      </c>
    </row>
    <row r="173" spans="1:13" ht="14.45" customHeight="1" x14ac:dyDescent="0.2">
      <c r="A173" s="710" t="s">
        <v>497</v>
      </c>
      <c r="B173" s="706">
        <v>0</v>
      </c>
      <c r="C173" s="707">
        <v>0.61099999999999999</v>
      </c>
      <c r="D173" s="707">
        <v>0.61099999999999999</v>
      </c>
      <c r="E173" s="708">
        <v>0</v>
      </c>
      <c r="F173" s="706">
        <v>0</v>
      </c>
      <c r="G173" s="707">
        <v>0</v>
      </c>
      <c r="H173" s="707">
        <v>8.1579999999999995</v>
      </c>
      <c r="I173" s="707">
        <v>26.523</v>
      </c>
      <c r="J173" s="707">
        <v>26.523</v>
      </c>
      <c r="K173" s="709">
        <v>0</v>
      </c>
      <c r="L173" s="270"/>
      <c r="M173" s="705" t="str">
        <f t="shared" si="2"/>
        <v>X</v>
      </c>
    </row>
    <row r="174" spans="1:13" ht="14.45" customHeight="1" x14ac:dyDescent="0.2">
      <c r="A174" s="710" t="s">
        <v>498</v>
      </c>
      <c r="B174" s="706">
        <v>0</v>
      </c>
      <c r="C174" s="707">
        <v>0.61099999999999999</v>
      </c>
      <c r="D174" s="707">
        <v>0.61099999999999999</v>
      </c>
      <c r="E174" s="708">
        <v>0</v>
      </c>
      <c r="F174" s="706">
        <v>0</v>
      </c>
      <c r="G174" s="707">
        <v>0</v>
      </c>
      <c r="H174" s="707">
        <v>8.1579999999999995</v>
      </c>
      <c r="I174" s="707">
        <v>26.523</v>
      </c>
      <c r="J174" s="707">
        <v>26.523</v>
      </c>
      <c r="K174" s="709">
        <v>0</v>
      </c>
      <c r="L174" s="270"/>
      <c r="M174" s="705" t="str">
        <f t="shared" si="2"/>
        <v/>
      </c>
    </row>
    <row r="175" spans="1:13" ht="14.45" customHeight="1" x14ac:dyDescent="0.2">
      <c r="A175" s="710" t="s">
        <v>499</v>
      </c>
      <c r="B175" s="706">
        <v>0</v>
      </c>
      <c r="C175" s="707">
        <v>427.99286999999998</v>
      </c>
      <c r="D175" s="707">
        <v>427.99286999999998</v>
      </c>
      <c r="E175" s="708">
        <v>0</v>
      </c>
      <c r="F175" s="706">
        <v>0</v>
      </c>
      <c r="G175" s="707">
        <v>0</v>
      </c>
      <c r="H175" s="707">
        <v>4.5374999999999996</v>
      </c>
      <c r="I175" s="707">
        <v>63.768500000000003</v>
      </c>
      <c r="J175" s="707">
        <v>63.768500000000003</v>
      </c>
      <c r="K175" s="709">
        <v>0</v>
      </c>
      <c r="L175" s="270"/>
      <c r="M175" s="705" t="str">
        <f t="shared" si="2"/>
        <v/>
      </c>
    </row>
    <row r="176" spans="1:13" ht="14.45" customHeight="1" x14ac:dyDescent="0.2">
      <c r="A176" s="710" t="s">
        <v>500</v>
      </c>
      <c r="B176" s="706">
        <v>0</v>
      </c>
      <c r="C176" s="707">
        <v>129.03066999999999</v>
      </c>
      <c r="D176" s="707">
        <v>129.03066999999999</v>
      </c>
      <c r="E176" s="708">
        <v>0</v>
      </c>
      <c r="F176" s="706">
        <v>0</v>
      </c>
      <c r="G176" s="707">
        <v>0</v>
      </c>
      <c r="H176" s="707">
        <v>0</v>
      </c>
      <c r="I176" s="707">
        <v>4</v>
      </c>
      <c r="J176" s="707">
        <v>4</v>
      </c>
      <c r="K176" s="709">
        <v>0</v>
      </c>
      <c r="L176" s="270"/>
      <c r="M176" s="705" t="str">
        <f t="shared" si="2"/>
        <v>X</v>
      </c>
    </row>
    <row r="177" spans="1:13" ht="14.45" customHeight="1" x14ac:dyDescent="0.2">
      <c r="A177" s="710" t="s">
        <v>501</v>
      </c>
      <c r="B177" s="706">
        <v>0</v>
      </c>
      <c r="C177" s="707">
        <v>74.110420000000005</v>
      </c>
      <c r="D177" s="707">
        <v>74.110420000000005</v>
      </c>
      <c r="E177" s="708">
        <v>0</v>
      </c>
      <c r="F177" s="706">
        <v>0</v>
      </c>
      <c r="G177" s="707">
        <v>0</v>
      </c>
      <c r="H177" s="707">
        <v>0</v>
      </c>
      <c r="I177" s="707">
        <v>4</v>
      </c>
      <c r="J177" s="707">
        <v>4</v>
      </c>
      <c r="K177" s="709">
        <v>0</v>
      </c>
      <c r="L177" s="270"/>
      <c r="M177" s="705" t="str">
        <f t="shared" si="2"/>
        <v/>
      </c>
    </row>
    <row r="178" spans="1:13" ht="14.45" customHeight="1" x14ac:dyDescent="0.2">
      <c r="A178" s="710" t="s">
        <v>502</v>
      </c>
      <c r="B178" s="706">
        <v>0</v>
      </c>
      <c r="C178" s="707">
        <v>54.920250000000003</v>
      </c>
      <c r="D178" s="707">
        <v>54.920250000000003</v>
      </c>
      <c r="E178" s="708">
        <v>0</v>
      </c>
      <c r="F178" s="706">
        <v>0</v>
      </c>
      <c r="G178" s="707">
        <v>0</v>
      </c>
      <c r="H178" s="707">
        <v>0</v>
      </c>
      <c r="I178" s="707">
        <v>0</v>
      </c>
      <c r="J178" s="707">
        <v>0</v>
      </c>
      <c r="K178" s="709">
        <v>0</v>
      </c>
      <c r="L178" s="270"/>
      <c r="M178" s="705" t="str">
        <f t="shared" si="2"/>
        <v/>
      </c>
    </row>
    <row r="179" spans="1:13" ht="14.45" customHeight="1" x14ac:dyDescent="0.2">
      <c r="A179" s="710" t="s">
        <v>503</v>
      </c>
      <c r="B179" s="706">
        <v>0</v>
      </c>
      <c r="C179" s="707">
        <v>14.07375</v>
      </c>
      <c r="D179" s="707">
        <v>14.07375</v>
      </c>
      <c r="E179" s="708">
        <v>0</v>
      </c>
      <c r="F179" s="706">
        <v>0</v>
      </c>
      <c r="G179" s="707">
        <v>0</v>
      </c>
      <c r="H179" s="707">
        <v>0</v>
      </c>
      <c r="I179" s="707">
        <v>30.976500000000001</v>
      </c>
      <c r="J179" s="707">
        <v>30.976500000000001</v>
      </c>
      <c r="K179" s="709">
        <v>0</v>
      </c>
      <c r="L179" s="270"/>
      <c r="M179" s="705" t="str">
        <f t="shared" si="2"/>
        <v>X</v>
      </c>
    </row>
    <row r="180" spans="1:13" ht="14.45" customHeight="1" x14ac:dyDescent="0.2">
      <c r="A180" s="710" t="s">
        <v>504</v>
      </c>
      <c r="B180" s="706">
        <v>0</v>
      </c>
      <c r="C180" s="707">
        <v>0</v>
      </c>
      <c r="D180" s="707">
        <v>0</v>
      </c>
      <c r="E180" s="708">
        <v>0</v>
      </c>
      <c r="F180" s="706">
        <v>0</v>
      </c>
      <c r="G180" s="707">
        <v>0</v>
      </c>
      <c r="H180" s="707">
        <v>0</v>
      </c>
      <c r="I180" s="707">
        <v>15.548500000000001</v>
      </c>
      <c r="J180" s="707">
        <v>15.548500000000001</v>
      </c>
      <c r="K180" s="709">
        <v>0</v>
      </c>
      <c r="L180" s="270"/>
      <c r="M180" s="705" t="str">
        <f t="shared" si="2"/>
        <v/>
      </c>
    </row>
    <row r="181" spans="1:13" ht="14.45" customHeight="1" x14ac:dyDescent="0.2">
      <c r="A181" s="710" t="s">
        <v>505</v>
      </c>
      <c r="B181" s="706">
        <v>0</v>
      </c>
      <c r="C181" s="707">
        <v>0</v>
      </c>
      <c r="D181" s="707">
        <v>0</v>
      </c>
      <c r="E181" s="708">
        <v>0</v>
      </c>
      <c r="F181" s="706">
        <v>0</v>
      </c>
      <c r="G181" s="707">
        <v>0</v>
      </c>
      <c r="H181" s="707">
        <v>0</v>
      </c>
      <c r="I181" s="707">
        <v>15.428000000000001</v>
      </c>
      <c r="J181" s="707">
        <v>15.428000000000001</v>
      </c>
      <c r="K181" s="709">
        <v>0</v>
      </c>
      <c r="L181" s="270"/>
      <c r="M181" s="705" t="str">
        <f t="shared" si="2"/>
        <v/>
      </c>
    </row>
    <row r="182" spans="1:13" ht="14.45" customHeight="1" x14ac:dyDescent="0.2">
      <c r="A182" s="710" t="s">
        <v>506</v>
      </c>
      <c r="B182" s="706">
        <v>0</v>
      </c>
      <c r="C182" s="707">
        <v>4.9307499999999997</v>
      </c>
      <c r="D182" s="707">
        <v>4.9307499999999997</v>
      </c>
      <c r="E182" s="708">
        <v>0</v>
      </c>
      <c r="F182" s="706">
        <v>0</v>
      </c>
      <c r="G182" s="707">
        <v>0</v>
      </c>
      <c r="H182" s="707">
        <v>0</v>
      </c>
      <c r="I182" s="707">
        <v>0</v>
      </c>
      <c r="J182" s="707">
        <v>0</v>
      </c>
      <c r="K182" s="709">
        <v>0</v>
      </c>
      <c r="L182" s="270"/>
      <c r="M182" s="705" t="str">
        <f t="shared" si="2"/>
        <v/>
      </c>
    </row>
    <row r="183" spans="1:13" ht="14.45" customHeight="1" x14ac:dyDescent="0.2">
      <c r="A183" s="710" t="s">
        <v>507</v>
      </c>
      <c r="B183" s="706">
        <v>0</v>
      </c>
      <c r="C183" s="707">
        <v>9.1430000000000007</v>
      </c>
      <c r="D183" s="707">
        <v>9.1430000000000007</v>
      </c>
      <c r="E183" s="708">
        <v>0</v>
      </c>
      <c r="F183" s="706">
        <v>0</v>
      </c>
      <c r="G183" s="707">
        <v>0</v>
      </c>
      <c r="H183" s="707">
        <v>0</v>
      </c>
      <c r="I183" s="707">
        <v>0</v>
      </c>
      <c r="J183" s="707">
        <v>0</v>
      </c>
      <c r="K183" s="709">
        <v>0</v>
      </c>
      <c r="L183" s="270"/>
      <c r="M183" s="705" t="str">
        <f t="shared" si="2"/>
        <v/>
      </c>
    </row>
    <row r="184" spans="1:13" ht="14.45" customHeight="1" x14ac:dyDescent="0.2">
      <c r="A184" s="710" t="s">
        <v>508</v>
      </c>
      <c r="B184" s="706">
        <v>0</v>
      </c>
      <c r="C184" s="707">
        <v>44.104500000000002</v>
      </c>
      <c r="D184" s="707">
        <v>44.104500000000002</v>
      </c>
      <c r="E184" s="708">
        <v>0</v>
      </c>
      <c r="F184" s="706">
        <v>0</v>
      </c>
      <c r="G184" s="707">
        <v>0</v>
      </c>
      <c r="H184" s="707">
        <v>4.5374999999999996</v>
      </c>
      <c r="I184" s="707">
        <v>23.528500000000001</v>
      </c>
      <c r="J184" s="707">
        <v>23.528500000000001</v>
      </c>
      <c r="K184" s="709">
        <v>0</v>
      </c>
      <c r="L184" s="270"/>
      <c r="M184" s="705" t="str">
        <f t="shared" si="2"/>
        <v>X</v>
      </c>
    </row>
    <row r="185" spans="1:13" ht="14.45" customHeight="1" x14ac:dyDescent="0.2">
      <c r="A185" s="710" t="s">
        <v>509</v>
      </c>
      <c r="B185" s="706">
        <v>0</v>
      </c>
      <c r="C185" s="707">
        <v>39.688000000000002</v>
      </c>
      <c r="D185" s="707">
        <v>39.688000000000002</v>
      </c>
      <c r="E185" s="708">
        <v>0</v>
      </c>
      <c r="F185" s="706">
        <v>0</v>
      </c>
      <c r="G185" s="707">
        <v>0</v>
      </c>
      <c r="H185" s="707">
        <v>0</v>
      </c>
      <c r="I185" s="707">
        <v>0.4</v>
      </c>
      <c r="J185" s="707">
        <v>0.4</v>
      </c>
      <c r="K185" s="709">
        <v>0</v>
      </c>
      <c r="L185" s="270"/>
      <c r="M185" s="705" t="str">
        <f t="shared" si="2"/>
        <v/>
      </c>
    </row>
    <row r="186" spans="1:13" ht="14.45" customHeight="1" x14ac:dyDescent="0.2">
      <c r="A186" s="710" t="s">
        <v>510</v>
      </c>
      <c r="B186" s="706">
        <v>0</v>
      </c>
      <c r="C186" s="707">
        <v>4.4165000000000001</v>
      </c>
      <c r="D186" s="707">
        <v>4.4165000000000001</v>
      </c>
      <c r="E186" s="708">
        <v>0</v>
      </c>
      <c r="F186" s="706">
        <v>0</v>
      </c>
      <c r="G186" s="707">
        <v>0</v>
      </c>
      <c r="H186" s="707">
        <v>4.5374999999999996</v>
      </c>
      <c r="I186" s="707">
        <v>4.5374999999999996</v>
      </c>
      <c r="J186" s="707">
        <v>4.5374999999999996</v>
      </c>
      <c r="K186" s="709">
        <v>0</v>
      </c>
      <c r="L186" s="270"/>
      <c r="M186" s="705" t="str">
        <f t="shared" si="2"/>
        <v/>
      </c>
    </row>
    <row r="187" spans="1:13" ht="14.45" customHeight="1" x14ac:dyDescent="0.2">
      <c r="A187" s="710" t="s">
        <v>511</v>
      </c>
      <c r="B187" s="706">
        <v>0</v>
      </c>
      <c r="C187" s="707">
        <v>0</v>
      </c>
      <c r="D187" s="707">
        <v>0</v>
      </c>
      <c r="E187" s="708">
        <v>0</v>
      </c>
      <c r="F187" s="706">
        <v>0</v>
      </c>
      <c r="G187" s="707">
        <v>0</v>
      </c>
      <c r="H187" s="707">
        <v>0</v>
      </c>
      <c r="I187" s="707">
        <v>18.591000000000001</v>
      </c>
      <c r="J187" s="707">
        <v>18.591000000000001</v>
      </c>
      <c r="K187" s="709">
        <v>0</v>
      </c>
      <c r="L187" s="270"/>
      <c r="M187" s="705" t="str">
        <f t="shared" si="2"/>
        <v/>
      </c>
    </row>
    <row r="188" spans="1:13" ht="14.45" customHeight="1" x14ac:dyDescent="0.2">
      <c r="A188" s="710" t="s">
        <v>512</v>
      </c>
      <c r="B188" s="706">
        <v>0</v>
      </c>
      <c r="C188" s="707">
        <v>240.78395</v>
      </c>
      <c r="D188" s="707">
        <v>240.78395</v>
      </c>
      <c r="E188" s="708">
        <v>0</v>
      </c>
      <c r="F188" s="706">
        <v>0</v>
      </c>
      <c r="G188" s="707">
        <v>0</v>
      </c>
      <c r="H188" s="707">
        <v>0</v>
      </c>
      <c r="I188" s="707">
        <v>0</v>
      </c>
      <c r="J188" s="707">
        <v>0</v>
      </c>
      <c r="K188" s="709">
        <v>0</v>
      </c>
      <c r="L188" s="270"/>
      <c r="M188" s="705" t="str">
        <f t="shared" si="2"/>
        <v>X</v>
      </c>
    </row>
    <row r="189" spans="1:13" ht="14.45" customHeight="1" x14ac:dyDescent="0.2">
      <c r="A189" s="710" t="s">
        <v>513</v>
      </c>
      <c r="B189" s="706">
        <v>0</v>
      </c>
      <c r="C189" s="707">
        <v>240.78395</v>
      </c>
      <c r="D189" s="707">
        <v>240.78395</v>
      </c>
      <c r="E189" s="708">
        <v>0</v>
      </c>
      <c r="F189" s="706">
        <v>0</v>
      </c>
      <c r="G189" s="707">
        <v>0</v>
      </c>
      <c r="H189" s="707">
        <v>0</v>
      </c>
      <c r="I189" s="707">
        <v>0</v>
      </c>
      <c r="J189" s="707">
        <v>0</v>
      </c>
      <c r="K189" s="709">
        <v>0</v>
      </c>
      <c r="L189" s="270"/>
      <c r="M189" s="705" t="str">
        <f t="shared" si="2"/>
        <v/>
      </c>
    </row>
    <row r="190" spans="1:13" ht="14.45" customHeight="1" x14ac:dyDescent="0.2">
      <c r="A190" s="710" t="s">
        <v>514</v>
      </c>
      <c r="B190" s="706">
        <v>0</v>
      </c>
      <c r="C190" s="707">
        <v>0</v>
      </c>
      <c r="D190" s="707">
        <v>0</v>
      </c>
      <c r="E190" s="708">
        <v>0</v>
      </c>
      <c r="F190" s="706">
        <v>0</v>
      </c>
      <c r="G190" s="707">
        <v>0</v>
      </c>
      <c r="H190" s="707">
        <v>0</v>
      </c>
      <c r="I190" s="707">
        <v>5.2634999999999996</v>
      </c>
      <c r="J190" s="707">
        <v>5.2634999999999996</v>
      </c>
      <c r="K190" s="709">
        <v>0</v>
      </c>
      <c r="L190" s="270"/>
      <c r="M190" s="705" t="str">
        <f t="shared" si="2"/>
        <v>X</v>
      </c>
    </row>
    <row r="191" spans="1:13" ht="14.45" customHeight="1" x14ac:dyDescent="0.2">
      <c r="A191" s="710" t="s">
        <v>515</v>
      </c>
      <c r="B191" s="706">
        <v>0</v>
      </c>
      <c r="C191" s="707">
        <v>0</v>
      </c>
      <c r="D191" s="707">
        <v>0</v>
      </c>
      <c r="E191" s="708">
        <v>0</v>
      </c>
      <c r="F191" s="706">
        <v>0</v>
      </c>
      <c r="G191" s="707">
        <v>0</v>
      </c>
      <c r="H191" s="707">
        <v>0</v>
      </c>
      <c r="I191" s="707">
        <v>5.2634999999999996</v>
      </c>
      <c r="J191" s="707">
        <v>5.2634999999999996</v>
      </c>
      <c r="K191" s="709">
        <v>0</v>
      </c>
      <c r="L191" s="270"/>
      <c r="M191" s="705" t="str">
        <f t="shared" si="2"/>
        <v/>
      </c>
    </row>
    <row r="192" spans="1:13" ht="14.45" customHeight="1" x14ac:dyDescent="0.2">
      <c r="A192" s="710" t="s">
        <v>516</v>
      </c>
      <c r="B192" s="706">
        <v>494.58543249999997</v>
      </c>
      <c r="C192" s="707">
        <v>114580.26928000001</v>
      </c>
      <c r="D192" s="707">
        <v>114085.68384750001</v>
      </c>
      <c r="E192" s="708">
        <v>231.66931686771832</v>
      </c>
      <c r="F192" s="706">
        <v>106741.1863126</v>
      </c>
      <c r="G192" s="707">
        <v>80055.88973445</v>
      </c>
      <c r="H192" s="707">
        <v>7209.91057</v>
      </c>
      <c r="I192" s="707">
        <v>86011.025739999997</v>
      </c>
      <c r="J192" s="707">
        <v>5955.1360055499972</v>
      </c>
      <c r="K192" s="709">
        <v>0.80579042365249642</v>
      </c>
      <c r="L192" s="270"/>
      <c r="M192" s="705" t="str">
        <f t="shared" si="2"/>
        <v/>
      </c>
    </row>
    <row r="193" spans="1:13" ht="14.45" customHeight="1" x14ac:dyDescent="0.2">
      <c r="A193" s="710" t="s">
        <v>517</v>
      </c>
      <c r="B193" s="706">
        <v>271.82165370000001</v>
      </c>
      <c r="C193" s="707">
        <v>107611.99119</v>
      </c>
      <c r="D193" s="707">
        <v>107340.1695363</v>
      </c>
      <c r="E193" s="708">
        <v>395.89190090340475</v>
      </c>
      <c r="F193" s="706">
        <v>106628.8026504</v>
      </c>
      <c r="G193" s="707">
        <v>79971.601987800008</v>
      </c>
      <c r="H193" s="707">
        <v>7160.5787799999998</v>
      </c>
      <c r="I193" s="707">
        <v>79061.592369999998</v>
      </c>
      <c r="J193" s="707">
        <v>-910.00961780000944</v>
      </c>
      <c r="K193" s="709">
        <v>0.74146563034395485</v>
      </c>
      <c r="L193" s="270"/>
      <c r="M193" s="705" t="str">
        <f t="shared" si="2"/>
        <v/>
      </c>
    </row>
    <row r="194" spans="1:13" ht="14.45" customHeight="1" x14ac:dyDescent="0.2">
      <c r="A194" s="710" t="s">
        <v>518</v>
      </c>
      <c r="B194" s="706">
        <v>33.821653599999998</v>
      </c>
      <c r="C194" s="707">
        <v>107476.97154000001</v>
      </c>
      <c r="D194" s="707">
        <v>107443.14988640002</v>
      </c>
      <c r="E194" s="708">
        <v>3177.756262632884</v>
      </c>
      <c r="F194" s="706">
        <v>106480.8026505</v>
      </c>
      <c r="G194" s="707">
        <v>79860.601987875008</v>
      </c>
      <c r="H194" s="707">
        <v>7151.4117300000007</v>
      </c>
      <c r="I194" s="707">
        <v>78983.097030000004</v>
      </c>
      <c r="J194" s="707">
        <v>-877.50495787500404</v>
      </c>
      <c r="K194" s="709">
        <v>0.74175903133680143</v>
      </c>
      <c r="L194" s="270"/>
      <c r="M194" s="705" t="str">
        <f t="shared" si="2"/>
        <v/>
      </c>
    </row>
    <row r="195" spans="1:13" ht="14.45" customHeight="1" x14ac:dyDescent="0.2">
      <c r="A195" s="710" t="s">
        <v>519</v>
      </c>
      <c r="B195" s="706">
        <v>33.821653599999998</v>
      </c>
      <c r="C195" s="707">
        <v>123.2912</v>
      </c>
      <c r="D195" s="707">
        <v>89.469546400000013</v>
      </c>
      <c r="E195" s="708">
        <v>3.6453332961815921</v>
      </c>
      <c r="F195" s="706">
        <v>24.7912347</v>
      </c>
      <c r="G195" s="707">
        <v>18.593426025000003</v>
      </c>
      <c r="H195" s="707">
        <v>5.3360000000000003</v>
      </c>
      <c r="I195" s="707">
        <v>85.49409</v>
      </c>
      <c r="J195" s="707">
        <v>66.900663975000001</v>
      </c>
      <c r="K195" s="709">
        <v>3.4485611965103131</v>
      </c>
      <c r="L195" s="270"/>
      <c r="M195" s="705" t="str">
        <f t="shared" si="2"/>
        <v>X</v>
      </c>
    </row>
    <row r="196" spans="1:13" ht="14.45" customHeight="1" x14ac:dyDescent="0.2">
      <c r="A196" s="710" t="s">
        <v>520</v>
      </c>
      <c r="B196" s="706">
        <v>0.2304117</v>
      </c>
      <c r="C196" s="707">
        <v>0</v>
      </c>
      <c r="D196" s="707">
        <v>-0.2304117</v>
      </c>
      <c r="E196" s="708">
        <v>0</v>
      </c>
      <c r="F196" s="706">
        <v>0.37304770000000004</v>
      </c>
      <c r="G196" s="707">
        <v>0.27978577500000001</v>
      </c>
      <c r="H196" s="707">
        <v>0</v>
      </c>
      <c r="I196" s="707">
        <v>0</v>
      </c>
      <c r="J196" s="707">
        <v>-0.27978577500000001</v>
      </c>
      <c r="K196" s="709">
        <v>0</v>
      </c>
      <c r="L196" s="270"/>
      <c r="M196" s="705" t="str">
        <f t="shared" si="2"/>
        <v/>
      </c>
    </row>
    <row r="197" spans="1:13" ht="14.45" customHeight="1" x14ac:dyDescent="0.2">
      <c r="A197" s="710" t="s">
        <v>521</v>
      </c>
      <c r="B197" s="706">
        <v>33.321161500000002</v>
      </c>
      <c r="C197" s="707">
        <v>42.252859999999998</v>
      </c>
      <c r="D197" s="707">
        <v>8.931698499999996</v>
      </c>
      <c r="E197" s="708">
        <v>1.268048834372115</v>
      </c>
      <c r="F197" s="706">
        <v>24.099723600000001</v>
      </c>
      <c r="G197" s="707">
        <v>18.074792700000003</v>
      </c>
      <c r="H197" s="707">
        <v>0</v>
      </c>
      <c r="I197" s="707">
        <v>13.26009</v>
      </c>
      <c r="J197" s="707">
        <v>-4.8147027000000033</v>
      </c>
      <c r="K197" s="709">
        <v>0.55021751369795791</v>
      </c>
      <c r="L197" s="270"/>
      <c r="M197" s="705" t="str">
        <f t="shared" si="2"/>
        <v/>
      </c>
    </row>
    <row r="198" spans="1:13" ht="14.45" customHeight="1" x14ac:dyDescent="0.2">
      <c r="A198" s="710" t="s">
        <v>522</v>
      </c>
      <c r="B198" s="706">
        <v>0.2700804</v>
      </c>
      <c r="C198" s="707">
        <v>81.038339999999991</v>
      </c>
      <c r="D198" s="707">
        <v>80.768259599999993</v>
      </c>
      <c r="E198" s="708">
        <v>300.05265098837231</v>
      </c>
      <c r="F198" s="706">
        <v>0.31846339999999995</v>
      </c>
      <c r="G198" s="707">
        <v>0.23884754999999996</v>
      </c>
      <c r="H198" s="707">
        <v>5.3360000000000003</v>
      </c>
      <c r="I198" s="707">
        <v>72.233999999999995</v>
      </c>
      <c r="J198" s="707">
        <v>71.995152449999992</v>
      </c>
      <c r="K198" s="709">
        <v>226.82041327198041</v>
      </c>
      <c r="L198" s="270"/>
      <c r="M198" s="705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710" t="s">
        <v>523</v>
      </c>
      <c r="B199" s="706">
        <v>0</v>
      </c>
      <c r="C199" s="707">
        <v>11.421940000000001</v>
      </c>
      <c r="D199" s="707">
        <v>11.421940000000001</v>
      </c>
      <c r="E199" s="708">
        <v>0</v>
      </c>
      <c r="F199" s="706">
        <v>112.7933606</v>
      </c>
      <c r="G199" s="707">
        <v>84.595020449999993</v>
      </c>
      <c r="H199" s="707">
        <v>0</v>
      </c>
      <c r="I199" s="707">
        <v>1.30426</v>
      </c>
      <c r="J199" s="707">
        <v>-83.290760449999993</v>
      </c>
      <c r="K199" s="709">
        <v>1.1563269265691158E-2</v>
      </c>
      <c r="L199" s="270"/>
      <c r="M199" s="705" t="str">
        <f t="shared" si="3"/>
        <v>X</v>
      </c>
    </row>
    <row r="200" spans="1:13" ht="14.45" customHeight="1" x14ac:dyDescent="0.2">
      <c r="A200" s="710" t="s">
        <v>524</v>
      </c>
      <c r="B200" s="706">
        <v>0</v>
      </c>
      <c r="C200" s="707">
        <v>8.131999999999999E-2</v>
      </c>
      <c r="D200" s="707">
        <v>8.131999999999999E-2</v>
      </c>
      <c r="E200" s="708">
        <v>0</v>
      </c>
      <c r="F200" s="706">
        <v>37.822350800000002</v>
      </c>
      <c r="G200" s="707">
        <v>28.3667631</v>
      </c>
      <c r="H200" s="707">
        <v>0</v>
      </c>
      <c r="I200" s="707">
        <v>6.04671</v>
      </c>
      <c r="J200" s="707">
        <v>-22.320053099999999</v>
      </c>
      <c r="K200" s="709">
        <v>0.15987134252903179</v>
      </c>
      <c r="L200" s="270"/>
      <c r="M200" s="705" t="str">
        <f t="shared" si="3"/>
        <v/>
      </c>
    </row>
    <row r="201" spans="1:13" ht="14.45" customHeight="1" x14ac:dyDescent="0.2">
      <c r="A201" s="710" t="s">
        <v>525</v>
      </c>
      <c r="B201" s="706">
        <v>0</v>
      </c>
      <c r="C201" s="707">
        <v>11.340620000000001</v>
      </c>
      <c r="D201" s="707">
        <v>11.340620000000001</v>
      </c>
      <c r="E201" s="708">
        <v>0</v>
      </c>
      <c r="F201" s="706">
        <v>74.971009800000004</v>
      </c>
      <c r="G201" s="707">
        <v>56.228257350000007</v>
      </c>
      <c r="H201" s="707">
        <v>0</v>
      </c>
      <c r="I201" s="707">
        <v>-4.7424499999999998</v>
      </c>
      <c r="J201" s="707">
        <v>-60.970707350000005</v>
      </c>
      <c r="K201" s="709">
        <v>-6.3257117819960323E-2</v>
      </c>
      <c r="L201" s="270"/>
      <c r="M201" s="705" t="str">
        <f t="shared" si="3"/>
        <v/>
      </c>
    </row>
    <row r="202" spans="1:13" ht="14.45" customHeight="1" x14ac:dyDescent="0.2">
      <c r="A202" s="710" t="s">
        <v>526</v>
      </c>
      <c r="B202" s="706">
        <v>0</v>
      </c>
      <c r="C202" s="707">
        <v>101141.80816</v>
      </c>
      <c r="D202" s="707">
        <v>101141.80816</v>
      </c>
      <c r="E202" s="708">
        <v>0</v>
      </c>
      <c r="F202" s="706">
        <v>106343.21805519999</v>
      </c>
      <c r="G202" s="707">
        <v>79757.413541400005</v>
      </c>
      <c r="H202" s="707">
        <v>6681.2606699999997</v>
      </c>
      <c r="I202" s="707">
        <v>75665.965949999998</v>
      </c>
      <c r="J202" s="707">
        <v>-4091.4475914000068</v>
      </c>
      <c r="K202" s="709">
        <v>0.7115260129773745</v>
      </c>
      <c r="L202" s="270"/>
      <c r="M202" s="705" t="str">
        <f t="shared" si="3"/>
        <v>X</v>
      </c>
    </row>
    <row r="203" spans="1:13" ht="14.45" customHeight="1" x14ac:dyDescent="0.2">
      <c r="A203" s="710" t="s">
        <v>527</v>
      </c>
      <c r="B203" s="706">
        <v>0</v>
      </c>
      <c r="C203" s="707">
        <v>97919.720700000005</v>
      </c>
      <c r="D203" s="707">
        <v>97919.720700000005</v>
      </c>
      <c r="E203" s="708">
        <v>0</v>
      </c>
      <c r="F203" s="706">
        <v>102064.19330079999</v>
      </c>
      <c r="G203" s="707">
        <v>76548.144975599993</v>
      </c>
      <c r="H203" s="707">
        <v>6681.2606699999997</v>
      </c>
      <c r="I203" s="707">
        <v>73294.496950000001</v>
      </c>
      <c r="J203" s="707">
        <v>-3253.6480255999923</v>
      </c>
      <c r="K203" s="709">
        <v>0.71812155252125531</v>
      </c>
      <c r="L203" s="270"/>
      <c r="M203" s="705" t="str">
        <f t="shared" si="3"/>
        <v/>
      </c>
    </row>
    <row r="204" spans="1:13" ht="14.45" customHeight="1" x14ac:dyDescent="0.2">
      <c r="A204" s="710" t="s">
        <v>528</v>
      </c>
      <c r="B204" s="706">
        <v>0</v>
      </c>
      <c r="C204" s="707">
        <v>3222.0874599999997</v>
      </c>
      <c r="D204" s="707">
        <v>3222.0874599999997</v>
      </c>
      <c r="E204" s="708">
        <v>0</v>
      </c>
      <c r="F204" s="706">
        <v>4279.0247544000003</v>
      </c>
      <c r="G204" s="707">
        <v>3209.2685658000005</v>
      </c>
      <c r="H204" s="707">
        <v>0</v>
      </c>
      <c r="I204" s="707">
        <v>2371.4690000000001</v>
      </c>
      <c r="J204" s="707">
        <v>-837.79956580000044</v>
      </c>
      <c r="K204" s="709">
        <v>0.5542078244725005</v>
      </c>
      <c r="L204" s="270"/>
      <c r="M204" s="705" t="str">
        <f t="shared" si="3"/>
        <v/>
      </c>
    </row>
    <row r="205" spans="1:13" ht="14.45" customHeight="1" x14ac:dyDescent="0.2">
      <c r="A205" s="710" t="s">
        <v>529</v>
      </c>
      <c r="B205" s="706">
        <v>0</v>
      </c>
      <c r="C205" s="707">
        <v>6200.4502400000001</v>
      </c>
      <c r="D205" s="707">
        <v>6200.4502400000001</v>
      </c>
      <c r="E205" s="708">
        <v>0</v>
      </c>
      <c r="F205" s="706">
        <v>0</v>
      </c>
      <c r="G205" s="707">
        <v>0</v>
      </c>
      <c r="H205" s="707">
        <v>464.81506000000002</v>
      </c>
      <c r="I205" s="707">
        <v>3230.3327300000001</v>
      </c>
      <c r="J205" s="707">
        <v>3230.3327300000001</v>
      </c>
      <c r="K205" s="709">
        <v>0</v>
      </c>
      <c r="L205" s="270"/>
      <c r="M205" s="705" t="str">
        <f t="shared" si="3"/>
        <v>X</v>
      </c>
    </row>
    <row r="206" spans="1:13" ht="14.45" customHeight="1" x14ac:dyDescent="0.2">
      <c r="A206" s="710" t="s">
        <v>530</v>
      </c>
      <c r="B206" s="706">
        <v>0</v>
      </c>
      <c r="C206" s="707">
        <v>6200.4502400000001</v>
      </c>
      <c r="D206" s="707">
        <v>6200.4502400000001</v>
      </c>
      <c r="E206" s="708">
        <v>0</v>
      </c>
      <c r="F206" s="706">
        <v>0</v>
      </c>
      <c r="G206" s="707">
        <v>0</v>
      </c>
      <c r="H206" s="707">
        <v>464.81506000000002</v>
      </c>
      <c r="I206" s="707">
        <v>3230.3327300000001</v>
      </c>
      <c r="J206" s="707">
        <v>3230.3327300000001</v>
      </c>
      <c r="K206" s="709">
        <v>0</v>
      </c>
      <c r="L206" s="270"/>
      <c r="M206" s="705" t="str">
        <f t="shared" si="3"/>
        <v/>
      </c>
    </row>
    <row r="207" spans="1:13" ht="14.45" customHeight="1" x14ac:dyDescent="0.2">
      <c r="A207" s="710" t="s">
        <v>531</v>
      </c>
      <c r="B207" s="706">
        <v>238.00000009999999</v>
      </c>
      <c r="C207" s="707">
        <v>135.01964999999998</v>
      </c>
      <c r="D207" s="707">
        <v>-102.98035010000001</v>
      </c>
      <c r="E207" s="708">
        <v>0.56730945354314721</v>
      </c>
      <c r="F207" s="706">
        <v>147.99999990000001</v>
      </c>
      <c r="G207" s="707">
        <v>110.999999925</v>
      </c>
      <c r="H207" s="707">
        <v>9.1670499999999997</v>
      </c>
      <c r="I207" s="707">
        <v>78.495339999999999</v>
      </c>
      <c r="J207" s="707">
        <v>-32.504659924999999</v>
      </c>
      <c r="K207" s="709">
        <v>0.53037391927727962</v>
      </c>
      <c r="L207" s="270"/>
      <c r="M207" s="705" t="str">
        <f t="shared" si="3"/>
        <v/>
      </c>
    </row>
    <row r="208" spans="1:13" ht="14.45" customHeight="1" x14ac:dyDescent="0.2">
      <c r="A208" s="710" t="s">
        <v>532</v>
      </c>
      <c r="B208" s="706">
        <v>238.00000009999999</v>
      </c>
      <c r="C208" s="707">
        <v>135.01964999999998</v>
      </c>
      <c r="D208" s="707">
        <v>-102.98035010000001</v>
      </c>
      <c r="E208" s="708">
        <v>0.56730945354314721</v>
      </c>
      <c r="F208" s="706">
        <v>147.99999990000001</v>
      </c>
      <c r="G208" s="707">
        <v>110.999999925</v>
      </c>
      <c r="H208" s="707">
        <v>9.1670499999999997</v>
      </c>
      <c r="I208" s="707">
        <v>78.495339999999999</v>
      </c>
      <c r="J208" s="707">
        <v>-32.504659924999999</v>
      </c>
      <c r="K208" s="709">
        <v>0.53037391927727962</v>
      </c>
      <c r="L208" s="270"/>
      <c r="M208" s="705" t="str">
        <f t="shared" si="3"/>
        <v>X</v>
      </c>
    </row>
    <row r="209" spans="1:13" ht="14.45" customHeight="1" x14ac:dyDescent="0.2">
      <c r="A209" s="710" t="s">
        <v>533</v>
      </c>
      <c r="B209" s="706">
        <v>238.00000009999999</v>
      </c>
      <c r="C209" s="707">
        <v>135.01964999999998</v>
      </c>
      <c r="D209" s="707">
        <v>-102.98035010000001</v>
      </c>
      <c r="E209" s="708">
        <v>0.56730945354314721</v>
      </c>
      <c r="F209" s="706">
        <v>147.99999990000001</v>
      </c>
      <c r="G209" s="707">
        <v>110.999999925</v>
      </c>
      <c r="H209" s="707">
        <v>9.1670499999999997</v>
      </c>
      <c r="I209" s="707">
        <v>78.495339999999999</v>
      </c>
      <c r="J209" s="707">
        <v>-32.504659924999999</v>
      </c>
      <c r="K209" s="709">
        <v>0.53037391927727962</v>
      </c>
      <c r="L209" s="270"/>
      <c r="M209" s="705" t="str">
        <f t="shared" si="3"/>
        <v/>
      </c>
    </row>
    <row r="210" spans="1:13" ht="14.45" customHeight="1" x14ac:dyDescent="0.2">
      <c r="A210" s="710" t="s">
        <v>534</v>
      </c>
      <c r="B210" s="706">
        <v>160.09861559999999</v>
      </c>
      <c r="C210" s="707">
        <v>480.28788000000003</v>
      </c>
      <c r="D210" s="707">
        <v>320.18926440000007</v>
      </c>
      <c r="E210" s="708">
        <v>2.9999502381705794</v>
      </c>
      <c r="F210" s="706">
        <v>0</v>
      </c>
      <c r="G210" s="707">
        <v>0</v>
      </c>
      <c r="H210" s="707">
        <v>47.269289999999998</v>
      </c>
      <c r="I210" s="707">
        <v>284.08368999999999</v>
      </c>
      <c r="J210" s="707">
        <v>284.08368999999999</v>
      </c>
      <c r="K210" s="709">
        <v>0</v>
      </c>
      <c r="L210" s="270"/>
      <c r="M210" s="705" t="str">
        <f t="shared" si="3"/>
        <v/>
      </c>
    </row>
    <row r="211" spans="1:13" ht="14.45" customHeight="1" x14ac:dyDescent="0.2">
      <c r="A211" s="710" t="s">
        <v>535</v>
      </c>
      <c r="B211" s="706">
        <v>0</v>
      </c>
      <c r="C211" s="707">
        <v>152.65570000000002</v>
      </c>
      <c r="D211" s="707">
        <v>152.65570000000002</v>
      </c>
      <c r="E211" s="708">
        <v>0</v>
      </c>
      <c r="F211" s="706">
        <v>0</v>
      </c>
      <c r="G211" s="707">
        <v>0</v>
      </c>
      <c r="H211" s="707">
        <v>18.25</v>
      </c>
      <c r="I211" s="707">
        <v>93.15</v>
      </c>
      <c r="J211" s="707">
        <v>93.15</v>
      </c>
      <c r="K211" s="709">
        <v>0</v>
      </c>
      <c r="L211" s="270"/>
      <c r="M211" s="705" t="str">
        <f t="shared" si="3"/>
        <v/>
      </c>
    </row>
    <row r="212" spans="1:13" ht="14.45" customHeight="1" x14ac:dyDescent="0.2">
      <c r="A212" s="710" t="s">
        <v>536</v>
      </c>
      <c r="B212" s="706">
        <v>0</v>
      </c>
      <c r="C212" s="707">
        <v>24.4057</v>
      </c>
      <c r="D212" s="707">
        <v>24.4057</v>
      </c>
      <c r="E212" s="708">
        <v>0</v>
      </c>
      <c r="F212" s="706">
        <v>0</v>
      </c>
      <c r="G212" s="707">
        <v>0</v>
      </c>
      <c r="H212" s="707">
        <v>0</v>
      </c>
      <c r="I212" s="707">
        <v>18.149999999999999</v>
      </c>
      <c r="J212" s="707">
        <v>18.149999999999999</v>
      </c>
      <c r="K212" s="709">
        <v>0</v>
      </c>
      <c r="L212" s="270"/>
      <c r="M212" s="705" t="str">
        <f t="shared" si="3"/>
        <v>X</v>
      </c>
    </row>
    <row r="213" spans="1:13" ht="14.45" customHeight="1" x14ac:dyDescent="0.2">
      <c r="A213" s="710" t="s">
        <v>537</v>
      </c>
      <c r="B213" s="706">
        <v>0</v>
      </c>
      <c r="C213" s="707">
        <v>24.4057</v>
      </c>
      <c r="D213" s="707">
        <v>24.4057</v>
      </c>
      <c r="E213" s="708">
        <v>0</v>
      </c>
      <c r="F213" s="706">
        <v>0</v>
      </c>
      <c r="G213" s="707">
        <v>0</v>
      </c>
      <c r="H213" s="707">
        <v>0</v>
      </c>
      <c r="I213" s="707">
        <v>18.149999999999999</v>
      </c>
      <c r="J213" s="707">
        <v>18.149999999999999</v>
      </c>
      <c r="K213" s="709">
        <v>0</v>
      </c>
      <c r="L213" s="270"/>
      <c r="M213" s="705" t="str">
        <f t="shared" si="3"/>
        <v/>
      </c>
    </row>
    <row r="214" spans="1:13" ht="14.45" customHeight="1" x14ac:dyDescent="0.2">
      <c r="A214" s="710" t="s">
        <v>538</v>
      </c>
      <c r="B214" s="706">
        <v>0</v>
      </c>
      <c r="C214" s="707">
        <v>128.25</v>
      </c>
      <c r="D214" s="707">
        <v>128.25</v>
      </c>
      <c r="E214" s="708">
        <v>0</v>
      </c>
      <c r="F214" s="706">
        <v>0</v>
      </c>
      <c r="G214" s="707">
        <v>0</v>
      </c>
      <c r="H214" s="707">
        <v>18.25</v>
      </c>
      <c r="I214" s="707">
        <v>75</v>
      </c>
      <c r="J214" s="707">
        <v>75</v>
      </c>
      <c r="K214" s="709">
        <v>0</v>
      </c>
      <c r="L214" s="270"/>
      <c r="M214" s="705" t="str">
        <f t="shared" si="3"/>
        <v>X</v>
      </c>
    </row>
    <row r="215" spans="1:13" ht="14.45" customHeight="1" x14ac:dyDescent="0.2">
      <c r="A215" s="710" t="s">
        <v>539</v>
      </c>
      <c r="B215" s="706">
        <v>0</v>
      </c>
      <c r="C215" s="707">
        <v>128.25</v>
      </c>
      <c r="D215" s="707">
        <v>128.25</v>
      </c>
      <c r="E215" s="708">
        <v>0</v>
      </c>
      <c r="F215" s="706">
        <v>0</v>
      </c>
      <c r="G215" s="707">
        <v>0</v>
      </c>
      <c r="H215" s="707">
        <v>18.25</v>
      </c>
      <c r="I215" s="707">
        <v>75</v>
      </c>
      <c r="J215" s="707">
        <v>75</v>
      </c>
      <c r="K215" s="709">
        <v>0</v>
      </c>
      <c r="L215" s="270"/>
      <c r="M215" s="705" t="str">
        <f t="shared" si="3"/>
        <v/>
      </c>
    </row>
    <row r="216" spans="1:13" ht="14.45" customHeight="1" x14ac:dyDescent="0.2">
      <c r="A216" s="710" t="s">
        <v>540</v>
      </c>
      <c r="B216" s="706">
        <v>160.09861559999999</v>
      </c>
      <c r="C216" s="707">
        <v>327.63218000000001</v>
      </c>
      <c r="D216" s="707">
        <v>167.53356440000002</v>
      </c>
      <c r="E216" s="708">
        <v>2.0464398069410916</v>
      </c>
      <c r="F216" s="706">
        <v>0</v>
      </c>
      <c r="G216" s="707">
        <v>0</v>
      </c>
      <c r="H216" s="707">
        <v>29.019290000000002</v>
      </c>
      <c r="I216" s="707">
        <v>190.93369000000001</v>
      </c>
      <c r="J216" s="707">
        <v>190.93369000000001</v>
      </c>
      <c r="K216" s="709">
        <v>0</v>
      </c>
      <c r="L216" s="270"/>
      <c r="M216" s="705" t="str">
        <f t="shared" si="3"/>
        <v/>
      </c>
    </row>
    <row r="217" spans="1:13" ht="14.45" customHeight="1" x14ac:dyDescent="0.2">
      <c r="A217" s="710" t="s">
        <v>541</v>
      </c>
      <c r="B217" s="706">
        <v>0</v>
      </c>
      <c r="C217" s="707">
        <v>4.0002199999999997</v>
      </c>
      <c r="D217" s="707">
        <v>4.0002199999999997</v>
      </c>
      <c r="E217" s="708">
        <v>0</v>
      </c>
      <c r="F217" s="706">
        <v>0</v>
      </c>
      <c r="G217" s="707">
        <v>0</v>
      </c>
      <c r="H217" s="707">
        <v>0</v>
      </c>
      <c r="I217" s="707">
        <v>4.3990900000000002</v>
      </c>
      <c r="J217" s="707">
        <v>4.3990900000000002</v>
      </c>
      <c r="K217" s="709">
        <v>0</v>
      </c>
      <c r="L217" s="270"/>
      <c r="M217" s="705" t="str">
        <f t="shared" si="3"/>
        <v>X</v>
      </c>
    </row>
    <row r="218" spans="1:13" ht="14.45" customHeight="1" x14ac:dyDescent="0.2">
      <c r="A218" s="710" t="s">
        <v>542</v>
      </c>
      <c r="B218" s="706">
        <v>0</v>
      </c>
      <c r="C218" s="707">
        <v>2.2000000000000001E-4</v>
      </c>
      <c r="D218" s="707">
        <v>2.2000000000000001E-4</v>
      </c>
      <c r="E218" s="708">
        <v>0</v>
      </c>
      <c r="F218" s="706">
        <v>0</v>
      </c>
      <c r="G218" s="707">
        <v>0</v>
      </c>
      <c r="H218" s="707">
        <v>0</v>
      </c>
      <c r="I218" s="707">
        <v>-9.1E-4</v>
      </c>
      <c r="J218" s="707">
        <v>-9.1E-4</v>
      </c>
      <c r="K218" s="709">
        <v>0</v>
      </c>
      <c r="L218" s="270"/>
      <c r="M218" s="705" t="str">
        <f t="shared" si="3"/>
        <v/>
      </c>
    </row>
    <row r="219" spans="1:13" ht="14.45" customHeight="1" x14ac:dyDescent="0.2">
      <c r="A219" s="710" t="s">
        <v>543</v>
      </c>
      <c r="B219" s="706">
        <v>0</v>
      </c>
      <c r="C219" s="707">
        <v>4</v>
      </c>
      <c r="D219" s="707">
        <v>4</v>
      </c>
      <c r="E219" s="708">
        <v>0</v>
      </c>
      <c r="F219" s="706">
        <v>0</v>
      </c>
      <c r="G219" s="707">
        <v>0</v>
      </c>
      <c r="H219" s="707">
        <v>0</v>
      </c>
      <c r="I219" s="707">
        <v>4.4000000000000004</v>
      </c>
      <c r="J219" s="707">
        <v>4.4000000000000004</v>
      </c>
      <c r="K219" s="709">
        <v>0</v>
      </c>
      <c r="L219" s="270"/>
      <c r="M219" s="705" t="str">
        <f t="shared" si="3"/>
        <v/>
      </c>
    </row>
    <row r="220" spans="1:13" ht="14.45" customHeight="1" x14ac:dyDescent="0.2">
      <c r="A220" s="710" t="s">
        <v>544</v>
      </c>
      <c r="B220" s="706">
        <v>160.09861559999999</v>
      </c>
      <c r="C220" s="707">
        <v>153.33111</v>
      </c>
      <c r="D220" s="707">
        <v>-6.7675055999999927</v>
      </c>
      <c r="E220" s="708">
        <v>0.95772914353670402</v>
      </c>
      <c r="F220" s="706">
        <v>0</v>
      </c>
      <c r="G220" s="707">
        <v>0</v>
      </c>
      <c r="H220" s="707">
        <v>29.019290000000002</v>
      </c>
      <c r="I220" s="707">
        <v>93.545000000000002</v>
      </c>
      <c r="J220" s="707">
        <v>93.545000000000002</v>
      </c>
      <c r="K220" s="709">
        <v>0</v>
      </c>
      <c r="L220" s="270"/>
      <c r="M220" s="705" t="str">
        <f t="shared" si="3"/>
        <v>X</v>
      </c>
    </row>
    <row r="221" spans="1:13" ht="14.45" customHeight="1" x14ac:dyDescent="0.2">
      <c r="A221" s="710" t="s">
        <v>545</v>
      </c>
      <c r="B221" s="706">
        <v>0</v>
      </c>
      <c r="C221" s="707">
        <v>0.629</v>
      </c>
      <c r="D221" s="707">
        <v>0.629</v>
      </c>
      <c r="E221" s="708">
        <v>0</v>
      </c>
      <c r="F221" s="706">
        <v>0</v>
      </c>
      <c r="G221" s="707">
        <v>0</v>
      </c>
      <c r="H221" s="707">
        <v>0</v>
      </c>
      <c r="I221" s="707">
        <v>0.109</v>
      </c>
      <c r="J221" s="707">
        <v>0.109</v>
      </c>
      <c r="K221" s="709">
        <v>0</v>
      </c>
      <c r="L221" s="270"/>
      <c r="M221" s="705" t="str">
        <f t="shared" si="3"/>
        <v/>
      </c>
    </row>
    <row r="222" spans="1:13" ht="14.45" customHeight="1" x14ac:dyDescent="0.2">
      <c r="A222" s="710" t="s">
        <v>546</v>
      </c>
      <c r="B222" s="706">
        <v>160.09861559999999</v>
      </c>
      <c r="C222" s="707">
        <v>135.66945000000001</v>
      </c>
      <c r="D222" s="707">
        <v>-24.429165599999976</v>
      </c>
      <c r="E222" s="708">
        <v>0.84741176237878735</v>
      </c>
      <c r="F222" s="706">
        <v>0</v>
      </c>
      <c r="G222" s="707">
        <v>0</v>
      </c>
      <c r="H222" s="707">
        <v>23.553720000000002</v>
      </c>
      <c r="I222" s="707">
        <v>43.192900000000002</v>
      </c>
      <c r="J222" s="707">
        <v>43.192900000000002</v>
      </c>
      <c r="K222" s="709">
        <v>0</v>
      </c>
      <c r="L222" s="270"/>
      <c r="M222" s="705" t="str">
        <f t="shared" si="3"/>
        <v/>
      </c>
    </row>
    <row r="223" spans="1:13" ht="14.45" customHeight="1" x14ac:dyDescent="0.2">
      <c r="A223" s="710" t="s">
        <v>547</v>
      </c>
      <c r="B223" s="706">
        <v>0</v>
      </c>
      <c r="C223" s="707">
        <v>17.03266</v>
      </c>
      <c r="D223" s="707">
        <v>17.03266</v>
      </c>
      <c r="E223" s="708">
        <v>0</v>
      </c>
      <c r="F223" s="706">
        <v>0</v>
      </c>
      <c r="G223" s="707">
        <v>0</v>
      </c>
      <c r="H223" s="707">
        <v>5.4655699999999996</v>
      </c>
      <c r="I223" s="707">
        <v>50.243099999999998</v>
      </c>
      <c r="J223" s="707">
        <v>50.243099999999998</v>
      </c>
      <c r="K223" s="709">
        <v>0</v>
      </c>
      <c r="L223" s="270"/>
      <c r="M223" s="705" t="str">
        <f t="shared" si="3"/>
        <v/>
      </c>
    </row>
    <row r="224" spans="1:13" ht="14.45" customHeight="1" x14ac:dyDescent="0.2">
      <c r="A224" s="710" t="s">
        <v>548</v>
      </c>
      <c r="B224" s="706">
        <v>0</v>
      </c>
      <c r="C224" s="707">
        <v>170.30085</v>
      </c>
      <c r="D224" s="707">
        <v>170.30085</v>
      </c>
      <c r="E224" s="708">
        <v>0</v>
      </c>
      <c r="F224" s="706">
        <v>0</v>
      </c>
      <c r="G224" s="707">
        <v>0</v>
      </c>
      <c r="H224" s="707">
        <v>0</v>
      </c>
      <c r="I224" s="707">
        <v>92.98960000000001</v>
      </c>
      <c r="J224" s="707">
        <v>92.98960000000001</v>
      </c>
      <c r="K224" s="709">
        <v>0</v>
      </c>
      <c r="L224" s="270"/>
      <c r="M224" s="705" t="str">
        <f t="shared" si="3"/>
        <v>X</v>
      </c>
    </row>
    <row r="225" spans="1:13" ht="14.45" customHeight="1" x14ac:dyDescent="0.2">
      <c r="A225" s="710" t="s">
        <v>549</v>
      </c>
      <c r="B225" s="706">
        <v>0</v>
      </c>
      <c r="C225" s="707">
        <v>170.30085</v>
      </c>
      <c r="D225" s="707">
        <v>170.30085</v>
      </c>
      <c r="E225" s="708">
        <v>0</v>
      </c>
      <c r="F225" s="706">
        <v>0</v>
      </c>
      <c r="G225" s="707">
        <v>0</v>
      </c>
      <c r="H225" s="707">
        <v>0</v>
      </c>
      <c r="I225" s="707">
        <v>92.98960000000001</v>
      </c>
      <c r="J225" s="707">
        <v>92.98960000000001</v>
      </c>
      <c r="K225" s="709">
        <v>0</v>
      </c>
      <c r="L225" s="270"/>
      <c r="M225" s="705" t="str">
        <f t="shared" si="3"/>
        <v/>
      </c>
    </row>
    <row r="226" spans="1:13" ht="14.45" customHeight="1" x14ac:dyDescent="0.2">
      <c r="A226" s="710" t="s">
        <v>550</v>
      </c>
      <c r="B226" s="706">
        <v>62.665163200000002</v>
      </c>
      <c r="C226" s="707">
        <v>6487.9902099999999</v>
      </c>
      <c r="D226" s="707">
        <v>6425.3250467999997</v>
      </c>
      <c r="E226" s="708">
        <v>103.53424261089293</v>
      </c>
      <c r="F226" s="706">
        <v>112.3836622</v>
      </c>
      <c r="G226" s="707">
        <v>84.287746650000003</v>
      </c>
      <c r="H226" s="707">
        <v>2.0625</v>
      </c>
      <c r="I226" s="707">
        <v>6665.3496799999994</v>
      </c>
      <c r="J226" s="707">
        <v>6581.061933349999</v>
      </c>
      <c r="K226" s="709">
        <v>59.308884846075067</v>
      </c>
      <c r="L226" s="270"/>
      <c r="M226" s="705" t="str">
        <f t="shared" si="3"/>
        <v/>
      </c>
    </row>
    <row r="227" spans="1:13" ht="14.45" customHeight="1" x14ac:dyDescent="0.2">
      <c r="A227" s="710" t="s">
        <v>551</v>
      </c>
      <c r="B227" s="706">
        <v>62.665163200000002</v>
      </c>
      <c r="C227" s="707">
        <v>6487.9902099999999</v>
      </c>
      <c r="D227" s="707">
        <v>6425.3250467999997</v>
      </c>
      <c r="E227" s="708">
        <v>103.53424261089293</v>
      </c>
      <c r="F227" s="706">
        <v>112.3836622</v>
      </c>
      <c r="G227" s="707">
        <v>84.287746650000003</v>
      </c>
      <c r="H227" s="707">
        <v>2.0625</v>
      </c>
      <c r="I227" s="707">
        <v>6665.3496799999994</v>
      </c>
      <c r="J227" s="707">
        <v>6581.061933349999</v>
      </c>
      <c r="K227" s="709">
        <v>59.308884846075067</v>
      </c>
      <c r="L227" s="270"/>
      <c r="M227" s="705" t="str">
        <f t="shared" si="3"/>
        <v/>
      </c>
    </row>
    <row r="228" spans="1:13" ht="14.45" customHeight="1" x14ac:dyDescent="0.2">
      <c r="A228" s="710" t="s">
        <v>552</v>
      </c>
      <c r="B228" s="706">
        <v>62.665163200000002</v>
      </c>
      <c r="C228" s="707">
        <v>6463.2397000000001</v>
      </c>
      <c r="D228" s="707">
        <v>6400.5745367999998</v>
      </c>
      <c r="E228" s="708">
        <v>103.13927818829968</v>
      </c>
      <c r="F228" s="706">
        <v>112.3836622</v>
      </c>
      <c r="G228" s="707">
        <v>84.287746650000003</v>
      </c>
      <c r="H228" s="707">
        <v>0</v>
      </c>
      <c r="I228" s="707">
        <v>6646.7872200000002</v>
      </c>
      <c r="J228" s="707">
        <v>6562.4994733499998</v>
      </c>
      <c r="K228" s="709">
        <v>59.14371439659314</v>
      </c>
      <c r="L228" s="270"/>
      <c r="M228" s="705" t="str">
        <f t="shared" si="3"/>
        <v>X</v>
      </c>
    </row>
    <row r="229" spans="1:13" ht="14.45" customHeight="1" x14ac:dyDescent="0.2">
      <c r="A229" s="710" t="s">
        <v>553</v>
      </c>
      <c r="B229" s="706">
        <v>62.665163200000002</v>
      </c>
      <c r="C229" s="707">
        <v>4.6159999999999997</v>
      </c>
      <c r="D229" s="707">
        <v>-58.049163200000002</v>
      </c>
      <c r="E229" s="708">
        <v>7.3661341713381179E-2</v>
      </c>
      <c r="F229" s="706">
        <v>112.3836622</v>
      </c>
      <c r="G229" s="707">
        <v>84.287746650000003</v>
      </c>
      <c r="H229" s="707">
        <v>0</v>
      </c>
      <c r="I229" s="707">
        <v>222.81200000000001</v>
      </c>
      <c r="J229" s="707">
        <v>138.52425335000001</v>
      </c>
      <c r="K229" s="709">
        <v>1.9826013464793462</v>
      </c>
      <c r="L229" s="270"/>
      <c r="M229" s="705" t="str">
        <f t="shared" si="3"/>
        <v/>
      </c>
    </row>
    <row r="230" spans="1:13" ht="14.45" customHeight="1" x14ac:dyDescent="0.2">
      <c r="A230" s="710" t="s">
        <v>554</v>
      </c>
      <c r="B230" s="706">
        <v>0</v>
      </c>
      <c r="C230" s="707">
        <v>6458.6237000000001</v>
      </c>
      <c r="D230" s="707">
        <v>6458.6237000000001</v>
      </c>
      <c r="E230" s="708">
        <v>0</v>
      </c>
      <c r="F230" s="706">
        <v>0</v>
      </c>
      <c r="G230" s="707">
        <v>0</v>
      </c>
      <c r="H230" s="707">
        <v>0</v>
      </c>
      <c r="I230" s="707">
        <v>6423.9752199999994</v>
      </c>
      <c r="J230" s="707">
        <v>6423.9752199999994</v>
      </c>
      <c r="K230" s="709">
        <v>0</v>
      </c>
      <c r="L230" s="270"/>
      <c r="M230" s="705" t="str">
        <f t="shared" si="3"/>
        <v/>
      </c>
    </row>
    <row r="231" spans="1:13" ht="14.45" customHeight="1" x14ac:dyDescent="0.2">
      <c r="A231" s="710" t="s">
        <v>555</v>
      </c>
      <c r="B231" s="706">
        <v>0</v>
      </c>
      <c r="C231" s="707">
        <v>24.750509999999998</v>
      </c>
      <c r="D231" s="707">
        <v>24.750509999999998</v>
      </c>
      <c r="E231" s="708">
        <v>0</v>
      </c>
      <c r="F231" s="706">
        <v>0</v>
      </c>
      <c r="G231" s="707">
        <v>0</v>
      </c>
      <c r="H231" s="707">
        <v>2.0625</v>
      </c>
      <c r="I231" s="707">
        <v>18.562459999999998</v>
      </c>
      <c r="J231" s="707">
        <v>18.562459999999998</v>
      </c>
      <c r="K231" s="709">
        <v>0</v>
      </c>
      <c r="L231" s="270"/>
      <c r="M231" s="705" t="str">
        <f t="shared" si="3"/>
        <v>X</v>
      </c>
    </row>
    <row r="232" spans="1:13" ht="14.45" customHeight="1" x14ac:dyDescent="0.2">
      <c r="A232" s="710" t="s">
        <v>556</v>
      </c>
      <c r="B232" s="706">
        <v>0</v>
      </c>
      <c r="C232" s="707">
        <v>24.750509999999998</v>
      </c>
      <c r="D232" s="707">
        <v>24.750509999999998</v>
      </c>
      <c r="E232" s="708">
        <v>0</v>
      </c>
      <c r="F232" s="706">
        <v>0</v>
      </c>
      <c r="G232" s="707">
        <v>0</v>
      </c>
      <c r="H232" s="707">
        <v>2.0625</v>
      </c>
      <c r="I232" s="707">
        <v>18.562459999999998</v>
      </c>
      <c r="J232" s="707">
        <v>18.562459999999998</v>
      </c>
      <c r="K232" s="709">
        <v>0</v>
      </c>
      <c r="L232" s="270"/>
      <c r="M232" s="705" t="str">
        <f t="shared" si="3"/>
        <v/>
      </c>
    </row>
    <row r="233" spans="1:13" ht="14.45" customHeight="1" x14ac:dyDescent="0.2">
      <c r="A233" s="710" t="s">
        <v>557</v>
      </c>
      <c r="B233" s="706">
        <v>0</v>
      </c>
      <c r="C233" s="707">
        <v>11215.34258</v>
      </c>
      <c r="D233" s="707">
        <v>11215.34258</v>
      </c>
      <c r="E233" s="708">
        <v>0</v>
      </c>
      <c r="F233" s="706">
        <v>0</v>
      </c>
      <c r="G233" s="707">
        <v>0</v>
      </c>
      <c r="H233" s="707">
        <v>855.47056000000009</v>
      </c>
      <c r="I233" s="707">
        <v>9598.1699899999912</v>
      </c>
      <c r="J233" s="707">
        <v>9598.1699899999912</v>
      </c>
      <c r="K233" s="709">
        <v>0</v>
      </c>
      <c r="L233" s="270"/>
      <c r="M233" s="705" t="str">
        <f t="shared" si="3"/>
        <v/>
      </c>
    </row>
    <row r="234" spans="1:13" ht="14.45" customHeight="1" x14ac:dyDescent="0.2">
      <c r="A234" s="710" t="s">
        <v>558</v>
      </c>
      <c r="B234" s="706">
        <v>0</v>
      </c>
      <c r="C234" s="707">
        <v>11215.34258</v>
      </c>
      <c r="D234" s="707">
        <v>11215.34258</v>
      </c>
      <c r="E234" s="708">
        <v>0</v>
      </c>
      <c r="F234" s="706">
        <v>0</v>
      </c>
      <c r="G234" s="707">
        <v>0</v>
      </c>
      <c r="H234" s="707">
        <v>855.47056000000009</v>
      </c>
      <c r="I234" s="707">
        <v>9598.1699899999912</v>
      </c>
      <c r="J234" s="707">
        <v>9598.1699899999912</v>
      </c>
      <c r="K234" s="709">
        <v>0</v>
      </c>
      <c r="L234" s="270"/>
      <c r="M234" s="705" t="str">
        <f t="shared" si="3"/>
        <v/>
      </c>
    </row>
    <row r="235" spans="1:13" ht="14.45" customHeight="1" x14ac:dyDescent="0.2">
      <c r="A235" s="710" t="s">
        <v>559</v>
      </c>
      <c r="B235" s="706">
        <v>0</v>
      </c>
      <c r="C235" s="707">
        <v>11215.34258</v>
      </c>
      <c r="D235" s="707">
        <v>11215.34258</v>
      </c>
      <c r="E235" s="708">
        <v>0</v>
      </c>
      <c r="F235" s="706">
        <v>0</v>
      </c>
      <c r="G235" s="707">
        <v>0</v>
      </c>
      <c r="H235" s="707">
        <v>855.47056000000009</v>
      </c>
      <c r="I235" s="707">
        <v>9598.1699899999912</v>
      </c>
      <c r="J235" s="707">
        <v>9598.1699899999912</v>
      </c>
      <c r="K235" s="709">
        <v>0</v>
      </c>
      <c r="L235" s="270"/>
      <c r="M235" s="705" t="str">
        <f t="shared" si="3"/>
        <v/>
      </c>
    </row>
    <row r="236" spans="1:13" ht="14.45" customHeight="1" x14ac:dyDescent="0.2">
      <c r="A236" s="710" t="s">
        <v>560</v>
      </c>
      <c r="B236" s="706">
        <v>0</v>
      </c>
      <c r="C236" s="707">
        <v>56.435250000000003</v>
      </c>
      <c r="D236" s="707">
        <v>56.435250000000003</v>
      </c>
      <c r="E236" s="708">
        <v>0</v>
      </c>
      <c r="F236" s="706">
        <v>0</v>
      </c>
      <c r="G236" s="707">
        <v>0</v>
      </c>
      <c r="H236" s="707">
        <v>2.37113</v>
      </c>
      <c r="I236" s="707">
        <v>44.585329999999999</v>
      </c>
      <c r="J236" s="707">
        <v>44.585329999999999</v>
      </c>
      <c r="K236" s="709">
        <v>0</v>
      </c>
      <c r="L236" s="270"/>
      <c r="M236" s="705" t="str">
        <f t="shared" si="3"/>
        <v>X</v>
      </c>
    </row>
    <row r="237" spans="1:13" ht="14.45" customHeight="1" x14ac:dyDescent="0.2">
      <c r="A237" s="710" t="s">
        <v>561</v>
      </c>
      <c r="B237" s="706">
        <v>0</v>
      </c>
      <c r="C237" s="707">
        <v>56.435250000000003</v>
      </c>
      <c r="D237" s="707">
        <v>56.435250000000003</v>
      </c>
      <c r="E237" s="708">
        <v>0</v>
      </c>
      <c r="F237" s="706">
        <v>0</v>
      </c>
      <c r="G237" s="707">
        <v>0</v>
      </c>
      <c r="H237" s="707">
        <v>2.37113</v>
      </c>
      <c r="I237" s="707">
        <v>44.585329999999999</v>
      </c>
      <c r="J237" s="707">
        <v>44.585329999999999</v>
      </c>
      <c r="K237" s="709">
        <v>0</v>
      </c>
      <c r="L237" s="270"/>
      <c r="M237" s="705" t="str">
        <f t="shared" si="3"/>
        <v/>
      </c>
    </row>
    <row r="238" spans="1:13" ht="14.45" customHeight="1" x14ac:dyDescent="0.2">
      <c r="A238" s="710" t="s">
        <v>562</v>
      </c>
      <c r="B238" s="706">
        <v>0</v>
      </c>
      <c r="C238" s="707">
        <v>26.07</v>
      </c>
      <c r="D238" s="707">
        <v>26.07</v>
      </c>
      <c r="E238" s="708">
        <v>0</v>
      </c>
      <c r="F238" s="706">
        <v>0</v>
      </c>
      <c r="G238" s="707">
        <v>0</v>
      </c>
      <c r="H238" s="707">
        <v>0</v>
      </c>
      <c r="I238" s="707">
        <v>51.34</v>
      </c>
      <c r="J238" s="707">
        <v>51.34</v>
      </c>
      <c r="K238" s="709">
        <v>0</v>
      </c>
      <c r="L238" s="270"/>
      <c r="M238" s="705" t="str">
        <f t="shared" si="3"/>
        <v>X</v>
      </c>
    </row>
    <row r="239" spans="1:13" ht="14.45" customHeight="1" x14ac:dyDescent="0.2">
      <c r="A239" s="710" t="s">
        <v>563</v>
      </c>
      <c r="B239" s="706">
        <v>0</v>
      </c>
      <c r="C239" s="707">
        <v>20.97</v>
      </c>
      <c r="D239" s="707">
        <v>20.97</v>
      </c>
      <c r="E239" s="708">
        <v>0</v>
      </c>
      <c r="F239" s="706">
        <v>0</v>
      </c>
      <c r="G239" s="707">
        <v>0</v>
      </c>
      <c r="H239" s="707">
        <v>0</v>
      </c>
      <c r="I239" s="707">
        <v>31.62</v>
      </c>
      <c r="J239" s="707">
        <v>31.62</v>
      </c>
      <c r="K239" s="709">
        <v>0</v>
      </c>
      <c r="L239" s="270"/>
      <c r="M239" s="705" t="str">
        <f t="shared" si="3"/>
        <v/>
      </c>
    </row>
    <row r="240" spans="1:13" ht="14.45" customHeight="1" x14ac:dyDescent="0.2">
      <c r="A240" s="710" t="s">
        <v>564</v>
      </c>
      <c r="B240" s="706">
        <v>0</v>
      </c>
      <c r="C240" s="707">
        <v>5.0999999999999996</v>
      </c>
      <c r="D240" s="707">
        <v>5.0999999999999996</v>
      </c>
      <c r="E240" s="708">
        <v>0</v>
      </c>
      <c r="F240" s="706">
        <v>0</v>
      </c>
      <c r="G240" s="707">
        <v>0</v>
      </c>
      <c r="H240" s="707">
        <v>0</v>
      </c>
      <c r="I240" s="707">
        <v>19.72</v>
      </c>
      <c r="J240" s="707">
        <v>19.72</v>
      </c>
      <c r="K240" s="709">
        <v>0</v>
      </c>
      <c r="L240" s="270"/>
      <c r="M240" s="705" t="str">
        <f t="shared" si="3"/>
        <v/>
      </c>
    </row>
    <row r="241" spans="1:13" ht="14.45" customHeight="1" x14ac:dyDescent="0.2">
      <c r="A241" s="710" t="s">
        <v>565</v>
      </c>
      <c r="B241" s="706">
        <v>0</v>
      </c>
      <c r="C241" s="707">
        <v>34.657019999999996</v>
      </c>
      <c r="D241" s="707">
        <v>34.657019999999996</v>
      </c>
      <c r="E241" s="708">
        <v>0</v>
      </c>
      <c r="F241" s="706">
        <v>0</v>
      </c>
      <c r="G241" s="707">
        <v>0</v>
      </c>
      <c r="H241" s="707">
        <v>2.7274400000000001</v>
      </c>
      <c r="I241" s="707">
        <v>24.485959999999999</v>
      </c>
      <c r="J241" s="707">
        <v>24.485959999999999</v>
      </c>
      <c r="K241" s="709">
        <v>0</v>
      </c>
      <c r="L241" s="270"/>
      <c r="M241" s="705" t="str">
        <f t="shared" si="3"/>
        <v>X</v>
      </c>
    </row>
    <row r="242" spans="1:13" ht="14.45" customHeight="1" x14ac:dyDescent="0.2">
      <c r="A242" s="710" t="s">
        <v>566</v>
      </c>
      <c r="B242" s="706">
        <v>0</v>
      </c>
      <c r="C242" s="707">
        <v>11.91</v>
      </c>
      <c r="D242" s="707">
        <v>11.91</v>
      </c>
      <c r="E242" s="708">
        <v>0</v>
      </c>
      <c r="F242" s="706">
        <v>0</v>
      </c>
      <c r="G242" s="707">
        <v>0</v>
      </c>
      <c r="H242" s="707">
        <v>0.74</v>
      </c>
      <c r="I242" s="707">
        <v>8.51</v>
      </c>
      <c r="J242" s="707">
        <v>8.51</v>
      </c>
      <c r="K242" s="709">
        <v>0</v>
      </c>
      <c r="L242" s="270"/>
      <c r="M242" s="705" t="str">
        <f t="shared" si="3"/>
        <v/>
      </c>
    </row>
    <row r="243" spans="1:13" ht="14.45" customHeight="1" x14ac:dyDescent="0.2">
      <c r="A243" s="710" t="s">
        <v>567</v>
      </c>
      <c r="B243" s="706">
        <v>0</v>
      </c>
      <c r="C243" s="707">
        <v>0.58529999999999993</v>
      </c>
      <c r="D243" s="707">
        <v>0.58529999999999993</v>
      </c>
      <c r="E243" s="708">
        <v>0</v>
      </c>
      <c r="F243" s="706">
        <v>0</v>
      </c>
      <c r="G243" s="707">
        <v>0</v>
      </c>
      <c r="H243" s="707">
        <v>0</v>
      </c>
      <c r="I243" s="707">
        <v>0</v>
      </c>
      <c r="J243" s="707">
        <v>0</v>
      </c>
      <c r="K243" s="709">
        <v>0</v>
      </c>
      <c r="L243" s="270"/>
      <c r="M243" s="705" t="str">
        <f t="shared" si="3"/>
        <v/>
      </c>
    </row>
    <row r="244" spans="1:13" ht="14.45" customHeight="1" x14ac:dyDescent="0.2">
      <c r="A244" s="710" t="s">
        <v>568</v>
      </c>
      <c r="B244" s="706">
        <v>0</v>
      </c>
      <c r="C244" s="707">
        <v>22.161720000000003</v>
      </c>
      <c r="D244" s="707">
        <v>22.161720000000003</v>
      </c>
      <c r="E244" s="708">
        <v>0</v>
      </c>
      <c r="F244" s="706">
        <v>0</v>
      </c>
      <c r="G244" s="707">
        <v>0</v>
      </c>
      <c r="H244" s="707">
        <v>1.9874400000000001</v>
      </c>
      <c r="I244" s="707">
        <v>15.975959999999999</v>
      </c>
      <c r="J244" s="707">
        <v>15.975959999999999</v>
      </c>
      <c r="K244" s="709">
        <v>0</v>
      </c>
      <c r="L244" s="270"/>
      <c r="M244" s="705" t="str">
        <f t="shared" si="3"/>
        <v/>
      </c>
    </row>
    <row r="245" spans="1:13" ht="14.45" customHeight="1" x14ac:dyDescent="0.2">
      <c r="A245" s="710" t="s">
        <v>569</v>
      </c>
      <c r="B245" s="706">
        <v>0</v>
      </c>
      <c r="C245" s="707">
        <v>59.107199999999999</v>
      </c>
      <c r="D245" s="707">
        <v>59.107199999999999</v>
      </c>
      <c r="E245" s="708">
        <v>0</v>
      </c>
      <c r="F245" s="706">
        <v>0</v>
      </c>
      <c r="G245" s="707">
        <v>0</v>
      </c>
      <c r="H245" s="707">
        <v>3.39256</v>
      </c>
      <c r="I245" s="707">
        <v>41.235339999999994</v>
      </c>
      <c r="J245" s="707">
        <v>41.235339999999994</v>
      </c>
      <c r="K245" s="709">
        <v>0</v>
      </c>
      <c r="L245" s="270"/>
      <c r="M245" s="705" t="str">
        <f t="shared" si="3"/>
        <v>X</v>
      </c>
    </row>
    <row r="246" spans="1:13" ht="14.45" customHeight="1" x14ac:dyDescent="0.2">
      <c r="A246" s="710" t="s">
        <v>570</v>
      </c>
      <c r="B246" s="706">
        <v>0</v>
      </c>
      <c r="C246" s="707">
        <v>59.107199999999999</v>
      </c>
      <c r="D246" s="707">
        <v>59.107199999999999</v>
      </c>
      <c r="E246" s="708">
        <v>0</v>
      </c>
      <c r="F246" s="706">
        <v>0</v>
      </c>
      <c r="G246" s="707">
        <v>0</v>
      </c>
      <c r="H246" s="707">
        <v>3.39256</v>
      </c>
      <c r="I246" s="707">
        <v>41.235339999999994</v>
      </c>
      <c r="J246" s="707">
        <v>41.235339999999994</v>
      </c>
      <c r="K246" s="709">
        <v>0</v>
      </c>
      <c r="L246" s="270"/>
      <c r="M246" s="705" t="str">
        <f t="shared" si="3"/>
        <v/>
      </c>
    </row>
    <row r="247" spans="1:13" ht="14.45" customHeight="1" x14ac:dyDescent="0.2">
      <c r="A247" s="710" t="s">
        <v>571</v>
      </c>
      <c r="B247" s="706">
        <v>0</v>
      </c>
      <c r="C247" s="707">
        <v>8.5440000000000005</v>
      </c>
      <c r="D247" s="707">
        <v>8.5440000000000005</v>
      </c>
      <c r="E247" s="708">
        <v>0</v>
      </c>
      <c r="F247" s="706">
        <v>0</v>
      </c>
      <c r="G247" s="707">
        <v>0</v>
      </c>
      <c r="H247" s="707">
        <v>0.86099999999999999</v>
      </c>
      <c r="I247" s="707">
        <v>7.05</v>
      </c>
      <c r="J247" s="707">
        <v>7.05</v>
      </c>
      <c r="K247" s="709">
        <v>0</v>
      </c>
      <c r="L247" s="270"/>
      <c r="M247" s="705" t="str">
        <f t="shared" si="3"/>
        <v>X</v>
      </c>
    </row>
    <row r="248" spans="1:13" ht="14.45" customHeight="1" x14ac:dyDescent="0.2">
      <c r="A248" s="710" t="s">
        <v>572</v>
      </c>
      <c r="B248" s="706">
        <v>0</v>
      </c>
      <c r="C248" s="707">
        <v>8.5440000000000005</v>
      </c>
      <c r="D248" s="707">
        <v>8.5440000000000005</v>
      </c>
      <c r="E248" s="708">
        <v>0</v>
      </c>
      <c r="F248" s="706">
        <v>0</v>
      </c>
      <c r="G248" s="707">
        <v>0</v>
      </c>
      <c r="H248" s="707">
        <v>0.86099999999999999</v>
      </c>
      <c r="I248" s="707">
        <v>7.05</v>
      </c>
      <c r="J248" s="707">
        <v>7.05</v>
      </c>
      <c r="K248" s="709">
        <v>0</v>
      </c>
      <c r="L248" s="270"/>
      <c r="M248" s="705" t="str">
        <f t="shared" si="3"/>
        <v/>
      </c>
    </row>
    <row r="249" spans="1:13" ht="14.45" customHeight="1" x14ac:dyDescent="0.2">
      <c r="A249" s="710" t="s">
        <v>573</v>
      </c>
      <c r="B249" s="706">
        <v>0</v>
      </c>
      <c r="C249" s="707">
        <v>2092.3116299999997</v>
      </c>
      <c r="D249" s="707">
        <v>2092.3116299999997</v>
      </c>
      <c r="E249" s="708">
        <v>0</v>
      </c>
      <c r="F249" s="706">
        <v>0</v>
      </c>
      <c r="G249" s="707">
        <v>0</v>
      </c>
      <c r="H249" s="707">
        <v>135.01067999999998</v>
      </c>
      <c r="I249" s="707">
        <v>1291.5856200000001</v>
      </c>
      <c r="J249" s="707">
        <v>1291.5856200000001</v>
      </c>
      <c r="K249" s="709">
        <v>0</v>
      </c>
      <c r="L249" s="270"/>
      <c r="M249" s="705" t="str">
        <f t="shared" si="3"/>
        <v>X</v>
      </c>
    </row>
    <row r="250" spans="1:13" ht="14.45" customHeight="1" x14ac:dyDescent="0.2">
      <c r="A250" s="710" t="s">
        <v>574</v>
      </c>
      <c r="B250" s="706">
        <v>0</v>
      </c>
      <c r="C250" s="707">
        <v>2092.3116299999997</v>
      </c>
      <c r="D250" s="707">
        <v>2092.3116299999997</v>
      </c>
      <c r="E250" s="708">
        <v>0</v>
      </c>
      <c r="F250" s="706">
        <v>0</v>
      </c>
      <c r="G250" s="707">
        <v>0</v>
      </c>
      <c r="H250" s="707">
        <v>135.01067999999998</v>
      </c>
      <c r="I250" s="707">
        <v>1291.5856200000001</v>
      </c>
      <c r="J250" s="707">
        <v>1291.5856200000001</v>
      </c>
      <c r="K250" s="709">
        <v>0</v>
      </c>
      <c r="L250" s="270"/>
      <c r="M250" s="705" t="str">
        <f t="shared" si="3"/>
        <v/>
      </c>
    </row>
    <row r="251" spans="1:13" ht="14.45" customHeight="1" x14ac:dyDescent="0.2">
      <c r="A251" s="710" t="s">
        <v>575</v>
      </c>
      <c r="B251" s="706">
        <v>0</v>
      </c>
      <c r="C251" s="707">
        <v>1234.84989</v>
      </c>
      <c r="D251" s="707">
        <v>1234.84989</v>
      </c>
      <c r="E251" s="708">
        <v>0</v>
      </c>
      <c r="F251" s="706">
        <v>0</v>
      </c>
      <c r="G251" s="707">
        <v>0</v>
      </c>
      <c r="H251" s="707">
        <v>119.16369</v>
      </c>
      <c r="I251" s="707">
        <v>1142.3152600000001</v>
      </c>
      <c r="J251" s="707">
        <v>1142.3152600000001</v>
      </c>
      <c r="K251" s="709">
        <v>0</v>
      </c>
      <c r="L251" s="270"/>
      <c r="M251" s="705" t="str">
        <f t="shared" si="3"/>
        <v>X</v>
      </c>
    </row>
    <row r="252" spans="1:13" ht="14.45" customHeight="1" x14ac:dyDescent="0.2">
      <c r="A252" s="710" t="s">
        <v>576</v>
      </c>
      <c r="B252" s="706">
        <v>0</v>
      </c>
      <c r="C252" s="707">
        <v>1234.84989</v>
      </c>
      <c r="D252" s="707">
        <v>1234.84989</v>
      </c>
      <c r="E252" s="708">
        <v>0</v>
      </c>
      <c r="F252" s="706">
        <v>0</v>
      </c>
      <c r="G252" s="707">
        <v>0</v>
      </c>
      <c r="H252" s="707">
        <v>119.16369</v>
      </c>
      <c r="I252" s="707">
        <v>1142.3152600000001</v>
      </c>
      <c r="J252" s="707">
        <v>1142.3152600000001</v>
      </c>
      <c r="K252" s="709">
        <v>0</v>
      </c>
      <c r="L252" s="270"/>
      <c r="M252" s="705" t="str">
        <f t="shared" si="3"/>
        <v/>
      </c>
    </row>
    <row r="253" spans="1:13" ht="14.45" customHeight="1" x14ac:dyDescent="0.2">
      <c r="A253" s="710" t="s">
        <v>577</v>
      </c>
      <c r="B253" s="706">
        <v>0</v>
      </c>
      <c r="C253" s="707">
        <v>7533.1514100000004</v>
      </c>
      <c r="D253" s="707">
        <v>7533.1514100000004</v>
      </c>
      <c r="E253" s="708">
        <v>0</v>
      </c>
      <c r="F253" s="706">
        <v>0</v>
      </c>
      <c r="G253" s="707">
        <v>0</v>
      </c>
      <c r="H253" s="707">
        <v>559.55181000000005</v>
      </c>
      <c r="I253" s="707">
        <v>6842.3865400000004</v>
      </c>
      <c r="J253" s="707">
        <v>6842.3865400000004</v>
      </c>
      <c r="K253" s="709">
        <v>0</v>
      </c>
      <c r="L253" s="270"/>
      <c r="M253" s="705" t="str">
        <f t="shared" si="3"/>
        <v>X</v>
      </c>
    </row>
    <row r="254" spans="1:13" ht="14.45" customHeight="1" x14ac:dyDescent="0.2">
      <c r="A254" s="710" t="s">
        <v>578</v>
      </c>
      <c r="B254" s="706">
        <v>0</v>
      </c>
      <c r="C254" s="707">
        <v>7533.1514100000004</v>
      </c>
      <c r="D254" s="707">
        <v>7533.1514100000004</v>
      </c>
      <c r="E254" s="708">
        <v>0</v>
      </c>
      <c r="F254" s="706">
        <v>0</v>
      </c>
      <c r="G254" s="707">
        <v>0</v>
      </c>
      <c r="H254" s="707">
        <v>559.55181000000005</v>
      </c>
      <c r="I254" s="707">
        <v>6842.3865400000004</v>
      </c>
      <c r="J254" s="707">
        <v>6842.3865400000004</v>
      </c>
      <c r="K254" s="709">
        <v>0</v>
      </c>
      <c r="L254" s="270"/>
      <c r="M254" s="705" t="str">
        <f t="shared" si="3"/>
        <v/>
      </c>
    </row>
    <row r="255" spans="1:13" ht="14.45" customHeight="1" x14ac:dyDescent="0.2">
      <c r="A255" s="710" t="s">
        <v>579</v>
      </c>
      <c r="B255" s="706">
        <v>0</v>
      </c>
      <c r="C255" s="707">
        <v>170.21617999999998</v>
      </c>
      <c r="D255" s="707">
        <v>170.21617999999998</v>
      </c>
      <c r="E255" s="708">
        <v>0</v>
      </c>
      <c r="F255" s="706">
        <v>0</v>
      </c>
      <c r="G255" s="707">
        <v>0</v>
      </c>
      <c r="H255" s="707">
        <v>32.392249999999997</v>
      </c>
      <c r="I255" s="707">
        <v>153.18594000000002</v>
      </c>
      <c r="J255" s="707">
        <v>153.18594000000002</v>
      </c>
      <c r="K255" s="709">
        <v>0</v>
      </c>
      <c r="L255" s="270"/>
      <c r="M255" s="705" t="str">
        <f t="shared" si="3"/>
        <v>X</v>
      </c>
    </row>
    <row r="256" spans="1:13" ht="14.45" customHeight="1" x14ac:dyDescent="0.2">
      <c r="A256" s="710" t="s">
        <v>580</v>
      </c>
      <c r="B256" s="706">
        <v>0</v>
      </c>
      <c r="C256" s="707">
        <v>170.21617999999998</v>
      </c>
      <c r="D256" s="707">
        <v>170.21617999999998</v>
      </c>
      <c r="E256" s="708">
        <v>0</v>
      </c>
      <c r="F256" s="706">
        <v>0</v>
      </c>
      <c r="G256" s="707">
        <v>0</v>
      </c>
      <c r="H256" s="707">
        <v>32.392249999999997</v>
      </c>
      <c r="I256" s="707">
        <v>153.18594000000002</v>
      </c>
      <c r="J256" s="707">
        <v>153.18594000000002</v>
      </c>
      <c r="K256" s="709">
        <v>0</v>
      </c>
      <c r="L256" s="270"/>
      <c r="M256" s="705" t="str">
        <f t="shared" si="3"/>
        <v/>
      </c>
    </row>
    <row r="257" spans="1:13" ht="14.45" customHeight="1" x14ac:dyDescent="0.2">
      <c r="A257" s="710" t="s">
        <v>581</v>
      </c>
      <c r="B257" s="706">
        <v>0</v>
      </c>
      <c r="C257" s="707">
        <v>6.9679500000000001</v>
      </c>
      <c r="D257" s="707">
        <v>6.9679500000000001</v>
      </c>
      <c r="E257" s="708">
        <v>0</v>
      </c>
      <c r="F257" s="706">
        <v>0</v>
      </c>
      <c r="G257" s="707">
        <v>0</v>
      </c>
      <c r="H257" s="707">
        <v>0.68696000000000002</v>
      </c>
      <c r="I257" s="707">
        <v>28.136839999999999</v>
      </c>
      <c r="J257" s="707">
        <v>28.136839999999999</v>
      </c>
      <c r="K257" s="709">
        <v>0</v>
      </c>
      <c r="L257" s="270"/>
      <c r="M257" s="705" t="str">
        <f t="shared" si="3"/>
        <v/>
      </c>
    </row>
    <row r="258" spans="1:13" ht="14.45" customHeight="1" x14ac:dyDescent="0.2">
      <c r="A258" s="710" t="s">
        <v>582</v>
      </c>
      <c r="B258" s="706">
        <v>0</v>
      </c>
      <c r="C258" s="707">
        <v>6.9679500000000001</v>
      </c>
      <c r="D258" s="707">
        <v>6.9679500000000001</v>
      </c>
      <c r="E258" s="708">
        <v>0</v>
      </c>
      <c r="F258" s="706">
        <v>0</v>
      </c>
      <c r="G258" s="707">
        <v>0</v>
      </c>
      <c r="H258" s="707">
        <v>0.68696000000000002</v>
      </c>
      <c r="I258" s="707">
        <v>28.136839999999999</v>
      </c>
      <c r="J258" s="707">
        <v>28.136839999999999</v>
      </c>
      <c r="K258" s="709">
        <v>0</v>
      </c>
      <c r="L258" s="270"/>
      <c r="M258" s="705" t="str">
        <f t="shared" si="3"/>
        <v/>
      </c>
    </row>
    <row r="259" spans="1:13" ht="14.45" customHeight="1" x14ac:dyDescent="0.2">
      <c r="A259" s="710" t="s">
        <v>583</v>
      </c>
      <c r="B259" s="706">
        <v>0</v>
      </c>
      <c r="C259" s="707">
        <v>6.9679500000000001</v>
      </c>
      <c r="D259" s="707">
        <v>6.9679500000000001</v>
      </c>
      <c r="E259" s="708">
        <v>0</v>
      </c>
      <c r="F259" s="706">
        <v>0</v>
      </c>
      <c r="G259" s="707">
        <v>0</v>
      </c>
      <c r="H259" s="707">
        <v>0.68696000000000002</v>
      </c>
      <c r="I259" s="707">
        <v>28.136839999999999</v>
      </c>
      <c r="J259" s="707">
        <v>28.136839999999999</v>
      </c>
      <c r="K259" s="709">
        <v>0</v>
      </c>
      <c r="L259" s="270"/>
      <c r="M259" s="705" t="str">
        <f t="shared" si="3"/>
        <v/>
      </c>
    </row>
    <row r="260" spans="1:13" ht="14.45" customHeight="1" x14ac:dyDescent="0.2">
      <c r="A260" s="710" t="s">
        <v>584</v>
      </c>
      <c r="B260" s="706">
        <v>0</v>
      </c>
      <c r="C260" s="707">
        <v>6.9679500000000001</v>
      </c>
      <c r="D260" s="707">
        <v>6.9679500000000001</v>
      </c>
      <c r="E260" s="708">
        <v>0</v>
      </c>
      <c r="F260" s="706">
        <v>0</v>
      </c>
      <c r="G260" s="707">
        <v>0</v>
      </c>
      <c r="H260" s="707">
        <v>0.68696000000000002</v>
      </c>
      <c r="I260" s="707">
        <v>28.136839999999999</v>
      </c>
      <c r="J260" s="707">
        <v>28.136839999999999</v>
      </c>
      <c r="K260" s="709">
        <v>0</v>
      </c>
      <c r="L260" s="270"/>
      <c r="M260" s="705" t="str">
        <f t="shared" si="3"/>
        <v>X</v>
      </c>
    </row>
    <row r="261" spans="1:13" ht="14.45" customHeight="1" x14ac:dyDescent="0.2">
      <c r="A261" s="710" t="s">
        <v>585</v>
      </c>
      <c r="B261" s="706">
        <v>0</v>
      </c>
      <c r="C261" s="707">
        <v>6.9679500000000001</v>
      </c>
      <c r="D261" s="707">
        <v>6.9679500000000001</v>
      </c>
      <c r="E261" s="708">
        <v>0</v>
      </c>
      <c r="F261" s="706">
        <v>0</v>
      </c>
      <c r="G261" s="707">
        <v>0</v>
      </c>
      <c r="H261" s="707">
        <v>0.68696000000000002</v>
      </c>
      <c r="I261" s="707">
        <v>3.7848800000000002</v>
      </c>
      <c r="J261" s="707">
        <v>3.7848800000000002</v>
      </c>
      <c r="K261" s="709">
        <v>0</v>
      </c>
      <c r="L261" s="270"/>
      <c r="M261" s="705" t="str">
        <f t="shared" si="3"/>
        <v/>
      </c>
    </row>
    <row r="262" spans="1:13" ht="14.45" customHeight="1" x14ac:dyDescent="0.2">
      <c r="A262" s="710" t="s">
        <v>586</v>
      </c>
      <c r="B262" s="706">
        <v>0</v>
      </c>
      <c r="C262" s="707">
        <v>0</v>
      </c>
      <c r="D262" s="707">
        <v>0</v>
      </c>
      <c r="E262" s="708">
        <v>0</v>
      </c>
      <c r="F262" s="706">
        <v>0</v>
      </c>
      <c r="G262" s="707">
        <v>0</v>
      </c>
      <c r="H262" s="707">
        <v>0</v>
      </c>
      <c r="I262" s="707">
        <v>24.351959999999998</v>
      </c>
      <c r="J262" s="707">
        <v>24.351959999999998</v>
      </c>
      <c r="K262" s="709">
        <v>0</v>
      </c>
      <c r="L262" s="270"/>
      <c r="M262" s="705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710"/>
      <c r="B263" s="706"/>
      <c r="C263" s="707"/>
      <c r="D263" s="707"/>
      <c r="E263" s="708"/>
      <c r="F263" s="706"/>
      <c r="G263" s="707"/>
      <c r="H263" s="707"/>
      <c r="I263" s="707"/>
      <c r="J263" s="707"/>
      <c r="K263" s="709"/>
      <c r="L263" s="270"/>
      <c r="M263" s="705" t="str">
        <f t="shared" si="4"/>
        <v/>
      </c>
    </row>
    <row r="264" spans="1:13" ht="14.45" customHeight="1" x14ac:dyDescent="0.2">
      <c r="A264" s="710"/>
      <c r="B264" s="706"/>
      <c r="C264" s="707"/>
      <c r="D264" s="707"/>
      <c r="E264" s="708"/>
      <c r="F264" s="706"/>
      <c r="G264" s="707"/>
      <c r="H264" s="707"/>
      <c r="I264" s="707"/>
      <c r="J264" s="707"/>
      <c r="K264" s="709"/>
      <c r="L264" s="270"/>
      <c r="M264" s="705" t="str">
        <f t="shared" si="4"/>
        <v/>
      </c>
    </row>
    <row r="265" spans="1:13" ht="14.45" customHeight="1" x14ac:dyDescent="0.2">
      <c r="A265" s="710"/>
      <c r="B265" s="706"/>
      <c r="C265" s="707"/>
      <c r="D265" s="707"/>
      <c r="E265" s="708"/>
      <c r="F265" s="706"/>
      <c r="G265" s="707"/>
      <c r="H265" s="707"/>
      <c r="I265" s="707"/>
      <c r="J265" s="707"/>
      <c r="K265" s="709"/>
      <c r="L265" s="270"/>
      <c r="M265" s="705" t="str">
        <f t="shared" si="4"/>
        <v/>
      </c>
    </row>
    <row r="266" spans="1:13" ht="14.45" customHeight="1" x14ac:dyDescent="0.2">
      <c r="A266" s="710"/>
      <c r="B266" s="706"/>
      <c r="C266" s="707"/>
      <c r="D266" s="707"/>
      <c r="E266" s="708"/>
      <c r="F266" s="706"/>
      <c r="G266" s="707"/>
      <c r="H266" s="707"/>
      <c r="I266" s="707"/>
      <c r="J266" s="707"/>
      <c r="K266" s="709"/>
      <c r="L266" s="270"/>
      <c r="M266" s="705" t="str">
        <f t="shared" si="4"/>
        <v/>
      </c>
    </row>
    <row r="267" spans="1:13" ht="14.45" customHeight="1" x14ac:dyDescent="0.2">
      <c r="A267" s="710"/>
      <c r="B267" s="706"/>
      <c r="C267" s="707"/>
      <c r="D267" s="707"/>
      <c r="E267" s="708"/>
      <c r="F267" s="706"/>
      <c r="G267" s="707"/>
      <c r="H267" s="707"/>
      <c r="I267" s="707"/>
      <c r="J267" s="707"/>
      <c r="K267" s="709"/>
      <c r="L267" s="270"/>
      <c r="M267" s="705" t="str">
        <f t="shared" si="4"/>
        <v/>
      </c>
    </row>
    <row r="268" spans="1:13" ht="14.45" customHeight="1" x14ac:dyDescent="0.2">
      <c r="A268" s="710"/>
      <c r="B268" s="706"/>
      <c r="C268" s="707"/>
      <c r="D268" s="707"/>
      <c r="E268" s="708"/>
      <c r="F268" s="706"/>
      <c r="G268" s="707"/>
      <c r="H268" s="707"/>
      <c r="I268" s="707"/>
      <c r="J268" s="707"/>
      <c r="K268" s="709"/>
      <c r="L268" s="270"/>
      <c r="M268" s="705" t="str">
        <f t="shared" si="4"/>
        <v/>
      </c>
    </row>
    <row r="269" spans="1:13" ht="14.45" customHeight="1" x14ac:dyDescent="0.2">
      <c r="A269" s="710"/>
      <c r="B269" s="706"/>
      <c r="C269" s="707"/>
      <c r="D269" s="707"/>
      <c r="E269" s="708"/>
      <c r="F269" s="706"/>
      <c r="G269" s="707"/>
      <c r="H269" s="707"/>
      <c r="I269" s="707"/>
      <c r="J269" s="707"/>
      <c r="K269" s="709"/>
      <c r="L269" s="270"/>
      <c r="M269" s="705" t="str">
        <f t="shared" si="4"/>
        <v/>
      </c>
    </row>
    <row r="270" spans="1:13" ht="14.45" customHeight="1" x14ac:dyDescent="0.2">
      <c r="A270" s="710"/>
      <c r="B270" s="706"/>
      <c r="C270" s="707"/>
      <c r="D270" s="707"/>
      <c r="E270" s="708"/>
      <c r="F270" s="706"/>
      <c r="G270" s="707"/>
      <c r="H270" s="707"/>
      <c r="I270" s="707"/>
      <c r="J270" s="707"/>
      <c r="K270" s="709"/>
      <c r="L270" s="270"/>
      <c r="M270" s="705" t="str">
        <f t="shared" si="4"/>
        <v/>
      </c>
    </row>
    <row r="271" spans="1:13" ht="14.45" customHeight="1" x14ac:dyDescent="0.2">
      <c r="A271" s="710"/>
      <c r="B271" s="706"/>
      <c r="C271" s="707"/>
      <c r="D271" s="707"/>
      <c r="E271" s="708"/>
      <c r="F271" s="706"/>
      <c r="G271" s="707"/>
      <c r="H271" s="707"/>
      <c r="I271" s="707"/>
      <c r="J271" s="707"/>
      <c r="K271" s="709"/>
      <c r="L271" s="270"/>
      <c r="M271" s="705" t="str">
        <f t="shared" si="4"/>
        <v/>
      </c>
    </row>
    <row r="272" spans="1:13" ht="14.45" customHeight="1" x14ac:dyDescent="0.2">
      <c r="A272" s="710"/>
      <c r="B272" s="706"/>
      <c r="C272" s="707"/>
      <c r="D272" s="707"/>
      <c r="E272" s="708"/>
      <c r="F272" s="706"/>
      <c r="G272" s="707"/>
      <c r="H272" s="707"/>
      <c r="I272" s="707"/>
      <c r="J272" s="707"/>
      <c r="K272" s="709"/>
      <c r="L272" s="270"/>
      <c r="M272" s="705" t="str">
        <f t="shared" si="4"/>
        <v/>
      </c>
    </row>
    <row r="273" spans="1:13" ht="14.45" customHeight="1" x14ac:dyDescent="0.2">
      <c r="A273" s="710"/>
      <c r="B273" s="706"/>
      <c r="C273" s="707"/>
      <c r="D273" s="707"/>
      <c r="E273" s="708"/>
      <c r="F273" s="706"/>
      <c r="G273" s="707"/>
      <c r="H273" s="707"/>
      <c r="I273" s="707"/>
      <c r="J273" s="707"/>
      <c r="K273" s="709"/>
      <c r="L273" s="270"/>
      <c r="M273" s="705" t="str">
        <f t="shared" si="4"/>
        <v/>
      </c>
    </row>
    <row r="274" spans="1:13" ht="14.45" customHeight="1" x14ac:dyDescent="0.2">
      <c r="A274" s="710"/>
      <c r="B274" s="706"/>
      <c r="C274" s="707"/>
      <c r="D274" s="707"/>
      <c r="E274" s="708"/>
      <c r="F274" s="706"/>
      <c r="G274" s="707"/>
      <c r="H274" s="707"/>
      <c r="I274" s="707"/>
      <c r="J274" s="707"/>
      <c r="K274" s="709"/>
      <c r="L274" s="270"/>
      <c r="M274" s="705" t="str">
        <f t="shared" si="4"/>
        <v/>
      </c>
    </row>
    <row r="275" spans="1:13" ht="14.45" customHeight="1" x14ac:dyDescent="0.2">
      <c r="A275" s="710"/>
      <c r="B275" s="706"/>
      <c r="C275" s="707"/>
      <c r="D275" s="707"/>
      <c r="E275" s="708"/>
      <c r="F275" s="706"/>
      <c r="G275" s="707"/>
      <c r="H275" s="707"/>
      <c r="I275" s="707"/>
      <c r="J275" s="707"/>
      <c r="K275" s="709"/>
      <c r="L275" s="270"/>
      <c r="M275" s="705" t="str">
        <f t="shared" si="4"/>
        <v/>
      </c>
    </row>
    <row r="276" spans="1:13" ht="14.45" customHeight="1" x14ac:dyDescent="0.2">
      <c r="A276" s="710"/>
      <c r="B276" s="706"/>
      <c r="C276" s="707"/>
      <c r="D276" s="707"/>
      <c r="E276" s="708"/>
      <c r="F276" s="706"/>
      <c r="G276" s="707"/>
      <c r="H276" s="707"/>
      <c r="I276" s="707"/>
      <c r="J276" s="707"/>
      <c r="K276" s="709"/>
      <c r="L276" s="270"/>
      <c r="M276" s="705" t="str">
        <f t="shared" si="4"/>
        <v/>
      </c>
    </row>
    <row r="277" spans="1:13" ht="14.45" customHeight="1" x14ac:dyDescent="0.2">
      <c r="A277" s="710"/>
      <c r="B277" s="706"/>
      <c r="C277" s="707"/>
      <c r="D277" s="707"/>
      <c r="E277" s="708"/>
      <c r="F277" s="706"/>
      <c r="G277" s="707"/>
      <c r="H277" s="707"/>
      <c r="I277" s="707"/>
      <c r="J277" s="707"/>
      <c r="K277" s="709"/>
      <c r="L277" s="270"/>
      <c r="M277" s="705" t="str">
        <f t="shared" si="4"/>
        <v/>
      </c>
    </row>
    <row r="278" spans="1:13" ht="14.45" customHeight="1" x14ac:dyDescent="0.2">
      <c r="A278" s="710"/>
      <c r="B278" s="706"/>
      <c r="C278" s="707"/>
      <c r="D278" s="707"/>
      <c r="E278" s="708"/>
      <c r="F278" s="706"/>
      <c r="G278" s="707"/>
      <c r="H278" s="707"/>
      <c r="I278" s="707"/>
      <c r="J278" s="707"/>
      <c r="K278" s="709"/>
      <c r="L278" s="270"/>
      <c r="M278" s="705" t="str">
        <f t="shared" si="4"/>
        <v/>
      </c>
    </row>
    <row r="279" spans="1:13" ht="14.45" customHeight="1" x14ac:dyDescent="0.2">
      <c r="A279" s="710"/>
      <c r="B279" s="706"/>
      <c r="C279" s="707"/>
      <c r="D279" s="707"/>
      <c r="E279" s="708"/>
      <c r="F279" s="706"/>
      <c r="G279" s="707"/>
      <c r="H279" s="707"/>
      <c r="I279" s="707"/>
      <c r="J279" s="707"/>
      <c r="K279" s="709"/>
      <c r="L279" s="270"/>
      <c r="M279" s="705" t="str">
        <f t="shared" si="4"/>
        <v/>
      </c>
    </row>
    <row r="280" spans="1:13" ht="14.45" customHeight="1" x14ac:dyDescent="0.2">
      <c r="A280" s="710"/>
      <c r="B280" s="706"/>
      <c r="C280" s="707"/>
      <c r="D280" s="707"/>
      <c r="E280" s="708"/>
      <c r="F280" s="706"/>
      <c r="G280" s="707"/>
      <c r="H280" s="707"/>
      <c r="I280" s="707"/>
      <c r="J280" s="707"/>
      <c r="K280" s="709"/>
      <c r="L280" s="270"/>
      <c r="M280" s="705" t="str">
        <f t="shared" si="4"/>
        <v/>
      </c>
    </row>
    <row r="281" spans="1:13" ht="14.45" customHeight="1" x14ac:dyDescent="0.2">
      <c r="A281" s="710"/>
      <c r="B281" s="706"/>
      <c r="C281" s="707"/>
      <c r="D281" s="707"/>
      <c r="E281" s="708"/>
      <c r="F281" s="706"/>
      <c r="G281" s="707"/>
      <c r="H281" s="707"/>
      <c r="I281" s="707"/>
      <c r="J281" s="707"/>
      <c r="K281" s="709"/>
      <c r="L281" s="270"/>
      <c r="M281" s="705" t="str">
        <f t="shared" si="4"/>
        <v/>
      </c>
    </row>
    <row r="282" spans="1:13" ht="14.45" customHeight="1" x14ac:dyDescent="0.2">
      <c r="A282" s="710"/>
      <c r="B282" s="706"/>
      <c r="C282" s="707"/>
      <c r="D282" s="707"/>
      <c r="E282" s="708"/>
      <c r="F282" s="706"/>
      <c r="G282" s="707"/>
      <c r="H282" s="707"/>
      <c r="I282" s="707"/>
      <c r="J282" s="707"/>
      <c r="K282" s="709"/>
      <c r="L282" s="270"/>
      <c r="M282" s="705" t="str">
        <f t="shared" si="4"/>
        <v/>
      </c>
    </row>
    <row r="283" spans="1:13" ht="14.45" customHeight="1" x14ac:dyDescent="0.2">
      <c r="A283" s="710"/>
      <c r="B283" s="706"/>
      <c r="C283" s="707"/>
      <c r="D283" s="707"/>
      <c r="E283" s="708"/>
      <c r="F283" s="706"/>
      <c r="G283" s="707"/>
      <c r="H283" s="707"/>
      <c r="I283" s="707"/>
      <c r="J283" s="707"/>
      <c r="K283" s="709"/>
      <c r="L283" s="270"/>
      <c r="M283" s="705" t="str">
        <f t="shared" si="4"/>
        <v/>
      </c>
    </row>
    <row r="284" spans="1:13" ht="14.45" customHeight="1" x14ac:dyDescent="0.2">
      <c r="A284" s="710"/>
      <c r="B284" s="706"/>
      <c r="C284" s="707"/>
      <c r="D284" s="707"/>
      <c r="E284" s="708"/>
      <c r="F284" s="706"/>
      <c r="G284" s="707"/>
      <c r="H284" s="707"/>
      <c r="I284" s="707"/>
      <c r="J284" s="707"/>
      <c r="K284" s="709"/>
      <c r="L284" s="270"/>
      <c r="M284" s="705" t="str">
        <f t="shared" si="4"/>
        <v/>
      </c>
    </row>
    <row r="285" spans="1:13" ht="14.45" customHeight="1" x14ac:dyDescent="0.2">
      <c r="A285" s="710"/>
      <c r="B285" s="706"/>
      <c r="C285" s="707"/>
      <c r="D285" s="707"/>
      <c r="E285" s="708"/>
      <c r="F285" s="706"/>
      <c r="G285" s="707"/>
      <c r="H285" s="707"/>
      <c r="I285" s="707"/>
      <c r="J285" s="707"/>
      <c r="K285" s="709"/>
      <c r="L285" s="270"/>
      <c r="M285" s="705" t="str">
        <f t="shared" si="4"/>
        <v/>
      </c>
    </row>
    <row r="286" spans="1:13" ht="14.45" customHeight="1" x14ac:dyDescent="0.2">
      <c r="A286" s="710"/>
      <c r="B286" s="706"/>
      <c r="C286" s="707"/>
      <c r="D286" s="707"/>
      <c r="E286" s="708"/>
      <c r="F286" s="706"/>
      <c r="G286" s="707"/>
      <c r="H286" s="707"/>
      <c r="I286" s="707"/>
      <c r="J286" s="707"/>
      <c r="K286" s="709"/>
      <c r="L286" s="270"/>
      <c r="M286" s="705" t="str">
        <f t="shared" si="4"/>
        <v/>
      </c>
    </row>
    <row r="287" spans="1:13" ht="14.45" customHeight="1" x14ac:dyDescent="0.2">
      <c r="A287" s="710"/>
      <c r="B287" s="706"/>
      <c r="C287" s="707"/>
      <c r="D287" s="707"/>
      <c r="E287" s="708"/>
      <c r="F287" s="706"/>
      <c r="G287" s="707"/>
      <c r="H287" s="707"/>
      <c r="I287" s="707"/>
      <c r="J287" s="707"/>
      <c r="K287" s="709"/>
      <c r="L287" s="270"/>
      <c r="M287" s="705" t="str">
        <f t="shared" si="4"/>
        <v/>
      </c>
    </row>
    <row r="288" spans="1:13" ht="14.45" customHeight="1" x14ac:dyDescent="0.2">
      <c r="A288" s="710"/>
      <c r="B288" s="706"/>
      <c r="C288" s="707"/>
      <c r="D288" s="707"/>
      <c r="E288" s="708"/>
      <c r="F288" s="706"/>
      <c r="G288" s="707"/>
      <c r="H288" s="707"/>
      <c r="I288" s="707"/>
      <c r="J288" s="707"/>
      <c r="K288" s="709"/>
      <c r="L288" s="270"/>
      <c r="M288" s="705" t="str">
        <f t="shared" si="4"/>
        <v/>
      </c>
    </row>
    <row r="289" spans="1:13" ht="14.45" customHeight="1" x14ac:dyDescent="0.2">
      <c r="A289" s="710"/>
      <c r="B289" s="706"/>
      <c r="C289" s="707"/>
      <c r="D289" s="707"/>
      <c r="E289" s="708"/>
      <c r="F289" s="706"/>
      <c r="G289" s="707"/>
      <c r="H289" s="707"/>
      <c r="I289" s="707"/>
      <c r="J289" s="707"/>
      <c r="K289" s="709"/>
      <c r="L289" s="270"/>
      <c r="M289" s="705" t="str">
        <f t="shared" si="4"/>
        <v/>
      </c>
    </row>
    <row r="290" spans="1:13" ht="14.45" customHeight="1" x14ac:dyDescent="0.2">
      <c r="A290" s="710"/>
      <c r="B290" s="706"/>
      <c r="C290" s="707"/>
      <c r="D290" s="707"/>
      <c r="E290" s="708"/>
      <c r="F290" s="706"/>
      <c r="G290" s="707"/>
      <c r="H290" s="707"/>
      <c r="I290" s="707"/>
      <c r="J290" s="707"/>
      <c r="K290" s="709"/>
      <c r="L290" s="270"/>
      <c r="M290" s="705" t="str">
        <f t="shared" si="4"/>
        <v/>
      </c>
    </row>
    <row r="291" spans="1:13" ht="14.45" customHeight="1" x14ac:dyDescent="0.2">
      <c r="A291" s="710"/>
      <c r="B291" s="706"/>
      <c r="C291" s="707"/>
      <c r="D291" s="707"/>
      <c r="E291" s="708"/>
      <c r="F291" s="706"/>
      <c r="G291" s="707"/>
      <c r="H291" s="707"/>
      <c r="I291" s="707"/>
      <c r="J291" s="707"/>
      <c r="K291" s="709"/>
      <c r="L291" s="270"/>
      <c r="M291" s="705" t="str">
        <f t="shared" si="4"/>
        <v/>
      </c>
    </row>
    <row r="292" spans="1:13" ht="14.45" customHeight="1" x14ac:dyDescent="0.2">
      <c r="A292" s="710"/>
      <c r="B292" s="706"/>
      <c r="C292" s="707"/>
      <c r="D292" s="707"/>
      <c r="E292" s="708"/>
      <c r="F292" s="706"/>
      <c r="G292" s="707"/>
      <c r="H292" s="707"/>
      <c r="I292" s="707"/>
      <c r="J292" s="707"/>
      <c r="K292" s="709"/>
      <c r="L292" s="270"/>
      <c r="M292" s="705" t="str">
        <f t="shared" si="4"/>
        <v/>
      </c>
    </row>
    <row r="293" spans="1:13" ht="14.45" customHeight="1" x14ac:dyDescent="0.2">
      <c r="A293" s="710"/>
      <c r="B293" s="706"/>
      <c r="C293" s="707"/>
      <c r="D293" s="707"/>
      <c r="E293" s="708"/>
      <c r="F293" s="706"/>
      <c r="G293" s="707"/>
      <c r="H293" s="707"/>
      <c r="I293" s="707"/>
      <c r="J293" s="707"/>
      <c r="K293" s="709"/>
      <c r="L293" s="270"/>
      <c r="M293" s="705" t="str">
        <f t="shared" si="4"/>
        <v/>
      </c>
    </row>
    <row r="294" spans="1:13" ht="14.45" customHeight="1" x14ac:dyDescent="0.2">
      <c r="A294" s="710"/>
      <c r="B294" s="706"/>
      <c r="C294" s="707"/>
      <c r="D294" s="707"/>
      <c r="E294" s="708"/>
      <c r="F294" s="706"/>
      <c r="G294" s="707"/>
      <c r="H294" s="707"/>
      <c r="I294" s="707"/>
      <c r="J294" s="707"/>
      <c r="K294" s="709"/>
      <c r="L294" s="270"/>
      <c r="M294" s="705" t="str">
        <f t="shared" si="4"/>
        <v/>
      </c>
    </row>
    <row r="295" spans="1:13" ht="14.45" customHeight="1" x14ac:dyDescent="0.2">
      <c r="A295" s="710"/>
      <c r="B295" s="706"/>
      <c r="C295" s="707"/>
      <c r="D295" s="707"/>
      <c r="E295" s="708"/>
      <c r="F295" s="706"/>
      <c r="G295" s="707"/>
      <c r="H295" s="707"/>
      <c r="I295" s="707"/>
      <c r="J295" s="707"/>
      <c r="K295" s="709"/>
      <c r="L295" s="270"/>
      <c r="M295" s="705" t="str">
        <f t="shared" si="4"/>
        <v/>
      </c>
    </row>
    <row r="296" spans="1:13" ht="14.45" customHeight="1" x14ac:dyDescent="0.2">
      <c r="A296" s="710"/>
      <c r="B296" s="706"/>
      <c r="C296" s="707"/>
      <c r="D296" s="707"/>
      <c r="E296" s="708"/>
      <c r="F296" s="706"/>
      <c r="G296" s="707"/>
      <c r="H296" s="707"/>
      <c r="I296" s="707"/>
      <c r="J296" s="707"/>
      <c r="K296" s="709"/>
      <c r="L296" s="270"/>
      <c r="M296" s="705" t="str">
        <f t="shared" si="4"/>
        <v/>
      </c>
    </row>
    <row r="297" spans="1:13" ht="14.45" customHeight="1" x14ac:dyDescent="0.2">
      <c r="A297" s="710"/>
      <c r="B297" s="706"/>
      <c r="C297" s="707"/>
      <c r="D297" s="707"/>
      <c r="E297" s="708"/>
      <c r="F297" s="706"/>
      <c r="G297" s="707"/>
      <c r="H297" s="707"/>
      <c r="I297" s="707"/>
      <c r="J297" s="707"/>
      <c r="K297" s="709"/>
      <c r="L297" s="270"/>
      <c r="M297" s="705" t="str">
        <f t="shared" si="4"/>
        <v/>
      </c>
    </row>
    <row r="298" spans="1:13" ht="14.45" customHeight="1" x14ac:dyDescent="0.2">
      <c r="A298" s="710"/>
      <c r="B298" s="706"/>
      <c r="C298" s="707"/>
      <c r="D298" s="707"/>
      <c r="E298" s="708"/>
      <c r="F298" s="706"/>
      <c r="G298" s="707"/>
      <c r="H298" s="707"/>
      <c r="I298" s="707"/>
      <c r="J298" s="707"/>
      <c r="K298" s="709"/>
      <c r="L298" s="270"/>
      <c r="M298" s="705" t="str">
        <f t="shared" si="4"/>
        <v/>
      </c>
    </row>
    <row r="299" spans="1:13" ht="14.45" customHeight="1" x14ac:dyDescent="0.2">
      <c r="A299" s="710"/>
      <c r="B299" s="706"/>
      <c r="C299" s="707"/>
      <c r="D299" s="707"/>
      <c r="E299" s="708"/>
      <c r="F299" s="706"/>
      <c r="G299" s="707"/>
      <c r="H299" s="707"/>
      <c r="I299" s="707"/>
      <c r="J299" s="707"/>
      <c r="K299" s="709"/>
      <c r="L299" s="270"/>
      <c r="M299" s="705" t="str">
        <f t="shared" si="4"/>
        <v/>
      </c>
    </row>
    <row r="300" spans="1:13" ht="14.45" customHeight="1" x14ac:dyDescent="0.2">
      <c r="A300" s="710"/>
      <c r="B300" s="706"/>
      <c r="C300" s="707"/>
      <c r="D300" s="707"/>
      <c r="E300" s="708"/>
      <c r="F300" s="706"/>
      <c r="G300" s="707"/>
      <c r="H300" s="707"/>
      <c r="I300" s="707"/>
      <c r="J300" s="707"/>
      <c r="K300" s="709"/>
      <c r="L300" s="270"/>
      <c r="M300" s="705" t="str">
        <f t="shared" si="4"/>
        <v/>
      </c>
    </row>
    <row r="301" spans="1:13" ht="14.45" customHeight="1" x14ac:dyDescent="0.2">
      <c r="A301" s="710"/>
      <c r="B301" s="706"/>
      <c r="C301" s="707"/>
      <c r="D301" s="707"/>
      <c r="E301" s="708"/>
      <c r="F301" s="706"/>
      <c r="G301" s="707"/>
      <c r="H301" s="707"/>
      <c r="I301" s="707"/>
      <c r="J301" s="707"/>
      <c r="K301" s="709"/>
      <c r="L301" s="270"/>
      <c r="M301" s="705" t="str">
        <f t="shared" si="4"/>
        <v/>
      </c>
    </row>
    <row r="302" spans="1:13" ht="14.45" customHeight="1" x14ac:dyDescent="0.2">
      <c r="A302" s="710"/>
      <c r="B302" s="706"/>
      <c r="C302" s="707"/>
      <c r="D302" s="707"/>
      <c r="E302" s="708"/>
      <c r="F302" s="706"/>
      <c r="G302" s="707"/>
      <c r="H302" s="707"/>
      <c r="I302" s="707"/>
      <c r="J302" s="707"/>
      <c r="K302" s="709"/>
      <c r="L302" s="270"/>
      <c r="M302" s="705" t="str">
        <f t="shared" si="4"/>
        <v/>
      </c>
    </row>
    <row r="303" spans="1:13" ht="14.45" customHeight="1" x14ac:dyDescent="0.2">
      <c r="A303" s="710"/>
      <c r="B303" s="706"/>
      <c r="C303" s="707"/>
      <c r="D303" s="707"/>
      <c r="E303" s="708"/>
      <c r="F303" s="706"/>
      <c r="G303" s="707"/>
      <c r="H303" s="707"/>
      <c r="I303" s="707"/>
      <c r="J303" s="707"/>
      <c r="K303" s="709"/>
      <c r="L303" s="270"/>
      <c r="M303" s="705" t="str">
        <f t="shared" si="4"/>
        <v/>
      </c>
    </row>
    <row r="304" spans="1:13" ht="14.45" customHeight="1" x14ac:dyDescent="0.2">
      <c r="A304" s="710"/>
      <c r="B304" s="706"/>
      <c r="C304" s="707"/>
      <c r="D304" s="707"/>
      <c r="E304" s="708"/>
      <c r="F304" s="706"/>
      <c r="G304" s="707"/>
      <c r="H304" s="707"/>
      <c r="I304" s="707"/>
      <c r="J304" s="707"/>
      <c r="K304" s="709"/>
      <c r="L304" s="270"/>
      <c r="M304" s="705" t="str">
        <f t="shared" si="4"/>
        <v/>
      </c>
    </row>
    <row r="305" spans="1:13" ht="14.45" customHeight="1" x14ac:dyDescent="0.2">
      <c r="A305" s="710"/>
      <c r="B305" s="706"/>
      <c r="C305" s="707"/>
      <c r="D305" s="707"/>
      <c r="E305" s="708"/>
      <c r="F305" s="706"/>
      <c r="G305" s="707"/>
      <c r="H305" s="707"/>
      <c r="I305" s="707"/>
      <c r="J305" s="707"/>
      <c r="K305" s="709"/>
      <c r="L305" s="270"/>
      <c r="M305" s="705" t="str">
        <f t="shared" si="4"/>
        <v/>
      </c>
    </row>
    <row r="306" spans="1:13" ht="14.45" customHeight="1" x14ac:dyDescent="0.2">
      <c r="A306" s="710"/>
      <c r="B306" s="706"/>
      <c r="C306" s="707"/>
      <c r="D306" s="707"/>
      <c r="E306" s="708"/>
      <c r="F306" s="706"/>
      <c r="G306" s="707"/>
      <c r="H306" s="707"/>
      <c r="I306" s="707"/>
      <c r="J306" s="707"/>
      <c r="K306" s="709"/>
      <c r="L306" s="270"/>
      <c r="M306" s="705" t="str">
        <f t="shared" si="4"/>
        <v/>
      </c>
    </row>
    <row r="307" spans="1:13" ht="14.45" customHeight="1" x14ac:dyDescent="0.2">
      <c r="A307" s="710"/>
      <c r="B307" s="706"/>
      <c r="C307" s="707"/>
      <c r="D307" s="707"/>
      <c r="E307" s="708"/>
      <c r="F307" s="706"/>
      <c r="G307" s="707"/>
      <c r="H307" s="707"/>
      <c r="I307" s="707"/>
      <c r="J307" s="707"/>
      <c r="K307" s="709"/>
      <c r="L307" s="270"/>
      <c r="M307" s="705" t="str">
        <f t="shared" si="4"/>
        <v/>
      </c>
    </row>
    <row r="308" spans="1:13" ht="14.45" customHeight="1" x14ac:dyDescent="0.2">
      <c r="A308" s="710"/>
      <c r="B308" s="706"/>
      <c r="C308" s="707"/>
      <c r="D308" s="707"/>
      <c r="E308" s="708"/>
      <c r="F308" s="706"/>
      <c r="G308" s="707"/>
      <c r="H308" s="707"/>
      <c r="I308" s="707"/>
      <c r="J308" s="707"/>
      <c r="K308" s="709"/>
      <c r="L308" s="270"/>
      <c r="M308" s="705" t="str">
        <f t="shared" si="4"/>
        <v/>
      </c>
    </row>
    <row r="309" spans="1:13" ht="14.45" customHeight="1" x14ac:dyDescent="0.2">
      <c r="A309" s="710"/>
      <c r="B309" s="706"/>
      <c r="C309" s="707"/>
      <c r="D309" s="707"/>
      <c r="E309" s="708"/>
      <c r="F309" s="706"/>
      <c r="G309" s="707"/>
      <c r="H309" s="707"/>
      <c r="I309" s="707"/>
      <c r="J309" s="707"/>
      <c r="K309" s="709"/>
      <c r="L309" s="270"/>
      <c r="M309" s="705" t="str">
        <f t="shared" si="4"/>
        <v/>
      </c>
    </row>
    <row r="310" spans="1:13" ht="14.45" customHeight="1" x14ac:dyDescent="0.2">
      <c r="A310" s="710"/>
      <c r="B310" s="706"/>
      <c r="C310" s="707"/>
      <c r="D310" s="707"/>
      <c r="E310" s="708"/>
      <c r="F310" s="706"/>
      <c r="G310" s="707"/>
      <c r="H310" s="707"/>
      <c r="I310" s="707"/>
      <c r="J310" s="707"/>
      <c r="K310" s="709"/>
      <c r="L310" s="270"/>
      <c r="M310" s="705" t="str">
        <f t="shared" si="4"/>
        <v/>
      </c>
    </row>
    <row r="311" spans="1:13" ht="14.45" customHeight="1" x14ac:dyDescent="0.2">
      <c r="A311" s="710"/>
      <c r="B311" s="706"/>
      <c r="C311" s="707"/>
      <c r="D311" s="707"/>
      <c r="E311" s="708"/>
      <c r="F311" s="706"/>
      <c r="G311" s="707"/>
      <c r="H311" s="707"/>
      <c r="I311" s="707"/>
      <c r="J311" s="707"/>
      <c r="K311" s="709"/>
      <c r="L311" s="270"/>
      <c r="M311" s="705" t="str">
        <f t="shared" si="4"/>
        <v/>
      </c>
    </row>
    <row r="312" spans="1:13" ht="14.45" customHeight="1" x14ac:dyDescent="0.2">
      <c r="A312" s="710"/>
      <c r="B312" s="706"/>
      <c r="C312" s="707"/>
      <c r="D312" s="707"/>
      <c r="E312" s="708"/>
      <c r="F312" s="706"/>
      <c r="G312" s="707"/>
      <c r="H312" s="707"/>
      <c r="I312" s="707"/>
      <c r="J312" s="707"/>
      <c r="K312" s="709"/>
      <c r="L312" s="270"/>
      <c r="M312" s="705" t="str">
        <f t="shared" si="4"/>
        <v/>
      </c>
    </row>
    <row r="313" spans="1:13" ht="14.45" customHeight="1" x14ac:dyDescent="0.2">
      <c r="A313" s="710"/>
      <c r="B313" s="706"/>
      <c r="C313" s="707"/>
      <c r="D313" s="707"/>
      <c r="E313" s="708"/>
      <c r="F313" s="706"/>
      <c r="G313" s="707"/>
      <c r="H313" s="707"/>
      <c r="I313" s="707"/>
      <c r="J313" s="707"/>
      <c r="K313" s="709"/>
      <c r="L313" s="270"/>
      <c r="M313" s="705" t="str">
        <f t="shared" si="4"/>
        <v/>
      </c>
    </row>
    <row r="314" spans="1:13" ht="14.45" customHeight="1" x14ac:dyDescent="0.2">
      <c r="A314" s="710"/>
      <c r="B314" s="706"/>
      <c r="C314" s="707"/>
      <c r="D314" s="707"/>
      <c r="E314" s="708"/>
      <c r="F314" s="706"/>
      <c r="G314" s="707"/>
      <c r="H314" s="707"/>
      <c r="I314" s="707"/>
      <c r="J314" s="707"/>
      <c r="K314" s="709"/>
      <c r="L314" s="270"/>
      <c r="M314" s="705" t="str">
        <f t="shared" si="4"/>
        <v/>
      </c>
    </row>
    <row r="315" spans="1:13" ht="14.45" customHeight="1" x14ac:dyDescent="0.2">
      <c r="A315" s="710"/>
      <c r="B315" s="706"/>
      <c r="C315" s="707"/>
      <c r="D315" s="707"/>
      <c r="E315" s="708"/>
      <c r="F315" s="706"/>
      <c r="G315" s="707"/>
      <c r="H315" s="707"/>
      <c r="I315" s="707"/>
      <c r="J315" s="707"/>
      <c r="K315" s="709"/>
      <c r="L315" s="270"/>
      <c r="M315" s="705" t="str">
        <f t="shared" si="4"/>
        <v/>
      </c>
    </row>
    <row r="316" spans="1:13" ht="14.45" customHeight="1" x14ac:dyDescent="0.2">
      <c r="A316" s="710"/>
      <c r="B316" s="706"/>
      <c r="C316" s="707"/>
      <c r="D316" s="707"/>
      <c r="E316" s="708"/>
      <c r="F316" s="706"/>
      <c r="G316" s="707"/>
      <c r="H316" s="707"/>
      <c r="I316" s="707"/>
      <c r="J316" s="707"/>
      <c r="K316" s="709"/>
      <c r="L316" s="270"/>
      <c r="M316" s="705" t="str">
        <f t="shared" si="4"/>
        <v/>
      </c>
    </row>
    <row r="317" spans="1:13" ht="14.45" customHeight="1" x14ac:dyDescent="0.2">
      <c r="A317" s="710"/>
      <c r="B317" s="706"/>
      <c r="C317" s="707"/>
      <c r="D317" s="707"/>
      <c r="E317" s="708"/>
      <c r="F317" s="706"/>
      <c r="G317" s="707"/>
      <c r="H317" s="707"/>
      <c r="I317" s="707"/>
      <c r="J317" s="707"/>
      <c r="K317" s="709"/>
      <c r="L317" s="270"/>
      <c r="M317" s="705" t="str">
        <f t="shared" si="4"/>
        <v/>
      </c>
    </row>
    <row r="318" spans="1:13" ht="14.45" customHeight="1" x14ac:dyDescent="0.2">
      <c r="A318" s="710"/>
      <c r="B318" s="706"/>
      <c r="C318" s="707"/>
      <c r="D318" s="707"/>
      <c r="E318" s="708"/>
      <c r="F318" s="706"/>
      <c r="G318" s="707"/>
      <c r="H318" s="707"/>
      <c r="I318" s="707"/>
      <c r="J318" s="707"/>
      <c r="K318" s="709"/>
      <c r="L318" s="270"/>
      <c r="M318" s="705" t="str">
        <f t="shared" si="4"/>
        <v/>
      </c>
    </row>
    <row r="319" spans="1:13" ht="14.45" customHeight="1" x14ac:dyDescent="0.2">
      <c r="A319" s="710"/>
      <c r="B319" s="706"/>
      <c r="C319" s="707"/>
      <c r="D319" s="707"/>
      <c r="E319" s="708"/>
      <c r="F319" s="706"/>
      <c r="G319" s="707"/>
      <c r="H319" s="707"/>
      <c r="I319" s="707"/>
      <c r="J319" s="707"/>
      <c r="K319" s="709"/>
      <c r="L319" s="270"/>
      <c r="M319" s="705" t="str">
        <f t="shared" si="4"/>
        <v/>
      </c>
    </row>
    <row r="320" spans="1:13" ht="14.45" customHeight="1" x14ac:dyDescent="0.2">
      <c r="A320" s="710"/>
      <c r="B320" s="706"/>
      <c r="C320" s="707"/>
      <c r="D320" s="707"/>
      <c r="E320" s="708"/>
      <c r="F320" s="706"/>
      <c r="G320" s="707"/>
      <c r="H320" s="707"/>
      <c r="I320" s="707"/>
      <c r="J320" s="707"/>
      <c r="K320" s="709"/>
      <c r="L320" s="270"/>
      <c r="M320" s="705" t="str">
        <f t="shared" si="4"/>
        <v/>
      </c>
    </row>
    <row r="321" spans="1:13" ht="14.45" customHeight="1" x14ac:dyDescent="0.2">
      <c r="A321" s="710"/>
      <c r="B321" s="706"/>
      <c r="C321" s="707"/>
      <c r="D321" s="707"/>
      <c r="E321" s="708"/>
      <c r="F321" s="706"/>
      <c r="G321" s="707"/>
      <c r="H321" s="707"/>
      <c r="I321" s="707"/>
      <c r="J321" s="707"/>
      <c r="K321" s="709"/>
      <c r="L321" s="270"/>
      <c r="M321" s="705" t="str">
        <f t="shared" si="4"/>
        <v/>
      </c>
    </row>
    <row r="322" spans="1:13" ht="14.45" customHeight="1" x14ac:dyDescent="0.2">
      <c r="A322" s="710"/>
      <c r="B322" s="706"/>
      <c r="C322" s="707"/>
      <c r="D322" s="707"/>
      <c r="E322" s="708"/>
      <c r="F322" s="706"/>
      <c r="G322" s="707"/>
      <c r="H322" s="707"/>
      <c r="I322" s="707"/>
      <c r="J322" s="707"/>
      <c r="K322" s="709"/>
      <c r="L322" s="270"/>
      <c r="M322" s="705" t="str">
        <f t="shared" si="4"/>
        <v/>
      </c>
    </row>
    <row r="323" spans="1:13" ht="14.45" customHeight="1" x14ac:dyDescent="0.2">
      <c r="A323" s="710"/>
      <c r="B323" s="706"/>
      <c r="C323" s="707"/>
      <c r="D323" s="707"/>
      <c r="E323" s="708"/>
      <c r="F323" s="706"/>
      <c r="G323" s="707"/>
      <c r="H323" s="707"/>
      <c r="I323" s="707"/>
      <c r="J323" s="707"/>
      <c r="K323" s="709"/>
      <c r="L323" s="270"/>
      <c r="M323" s="705" t="str">
        <f t="shared" si="4"/>
        <v/>
      </c>
    </row>
    <row r="324" spans="1:13" ht="14.45" customHeight="1" x14ac:dyDescent="0.2">
      <c r="A324" s="710"/>
      <c r="B324" s="706"/>
      <c r="C324" s="707"/>
      <c r="D324" s="707"/>
      <c r="E324" s="708"/>
      <c r="F324" s="706"/>
      <c r="G324" s="707"/>
      <c r="H324" s="707"/>
      <c r="I324" s="707"/>
      <c r="J324" s="707"/>
      <c r="K324" s="709"/>
      <c r="L324" s="270"/>
      <c r="M324" s="705" t="str">
        <f t="shared" si="4"/>
        <v/>
      </c>
    </row>
    <row r="325" spans="1:13" ht="14.45" customHeight="1" x14ac:dyDescent="0.2">
      <c r="A325" s="710"/>
      <c r="B325" s="706"/>
      <c r="C325" s="707"/>
      <c r="D325" s="707"/>
      <c r="E325" s="708"/>
      <c r="F325" s="706"/>
      <c r="G325" s="707"/>
      <c r="H325" s="707"/>
      <c r="I325" s="707"/>
      <c r="J325" s="707"/>
      <c r="K325" s="709"/>
      <c r="L325" s="270"/>
      <c r="M325" s="705" t="str">
        <f t="shared" si="4"/>
        <v/>
      </c>
    </row>
    <row r="326" spans="1:13" ht="14.45" customHeight="1" x14ac:dyDescent="0.2">
      <c r="A326" s="710"/>
      <c r="B326" s="706"/>
      <c r="C326" s="707"/>
      <c r="D326" s="707"/>
      <c r="E326" s="708"/>
      <c r="F326" s="706"/>
      <c r="G326" s="707"/>
      <c r="H326" s="707"/>
      <c r="I326" s="707"/>
      <c r="J326" s="707"/>
      <c r="K326" s="709"/>
      <c r="L326" s="270"/>
      <c r="M326" s="705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710"/>
      <c r="B327" s="706"/>
      <c r="C327" s="707"/>
      <c r="D327" s="707"/>
      <c r="E327" s="708"/>
      <c r="F327" s="706"/>
      <c r="G327" s="707"/>
      <c r="H327" s="707"/>
      <c r="I327" s="707"/>
      <c r="J327" s="707"/>
      <c r="K327" s="709"/>
      <c r="L327" s="270"/>
      <c r="M327" s="705" t="str">
        <f t="shared" si="5"/>
        <v/>
      </c>
    </row>
    <row r="328" spans="1:13" ht="14.45" customHeight="1" x14ac:dyDescent="0.2">
      <c r="A328" s="710"/>
      <c r="B328" s="706"/>
      <c r="C328" s="707"/>
      <c r="D328" s="707"/>
      <c r="E328" s="708"/>
      <c r="F328" s="706"/>
      <c r="G328" s="707"/>
      <c r="H328" s="707"/>
      <c r="I328" s="707"/>
      <c r="J328" s="707"/>
      <c r="K328" s="709"/>
      <c r="L328" s="270"/>
      <c r="M328" s="705" t="str">
        <f t="shared" si="5"/>
        <v/>
      </c>
    </row>
    <row r="329" spans="1:13" ht="14.45" customHeight="1" x14ac:dyDescent="0.2">
      <c r="A329" s="710"/>
      <c r="B329" s="706"/>
      <c r="C329" s="707"/>
      <c r="D329" s="707"/>
      <c r="E329" s="708"/>
      <c r="F329" s="706"/>
      <c r="G329" s="707"/>
      <c r="H329" s="707"/>
      <c r="I329" s="707"/>
      <c r="J329" s="707"/>
      <c r="K329" s="709"/>
      <c r="L329" s="270"/>
      <c r="M329" s="705" t="str">
        <f t="shared" si="5"/>
        <v/>
      </c>
    </row>
    <row r="330" spans="1:13" ht="14.45" customHeight="1" x14ac:dyDescent="0.2">
      <c r="A330" s="710"/>
      <c r="B330" s="706"/>
      <c r="C330" s="707"/>
      <c r="D330" s="707"/>
      <c r="E330" s="708"/>
      <c r="F330" s="706"/>
      <c r="G330" s="707"/>
      <c r="H330" s="707"/>
      <c r="I330" s="707"/>
      <c r="J330" s="707"/>
      <c r="K330" s="709"/>
      <c r="L330" s="270"/>
      <c r="M330" s="705" t="str">
        <f t="shared" si="5"/>
        <v/>
      </c>
    </row>
    <row r="331" spans="1:13" ht="14.45" customHeight="1" x14ac:dyDescent="0.2">
      <c r="A331" s="710"/>
      <c r="B331" s="706"/>
      <c r="C331" s="707"/>
      <c r="D331" s="707"/>
      <c r="E331" s="708"/>
      <c r="F331" s="706"/>
      <c r="G331" s="707"/>
      <c r="H331" s="707"/>
      <c r="I331" s="707"/>
      <c r="J331" s="707"/>
      <c r="K331" s="709"/>
      <c r="L331" s="270"/>
      <c r="M331" s="705" t="str">
        <f t="shared" si="5"/>
        <v/>
      </c>
    </row>
    <row r="332" spans="1:13" ht="14.45" customHeight="1" x14ac:dyDescent="0.2">
      <c r="A332" s="710"/>
      <c r="B332" s="706"/>
      <c r="C332" s="707"/>
      <c r="D332" s="707"/>
      <c r="E332" s="708"/>
      <c r="F332" s="706"/>
      <c r="G332" s="707"/>
      <c r="H332" s="707"/>
      <c r="I332" s="707"/>
      <c r="J332" s="707"/>
      <c r="K332" s="709"/>
      <c r="L332" s="270"/>
      <c r="M332" s="705" t="str">
        <f t="shared" si="5"/>
        <v/>
      </c>
    </row>
    <row r="333" spans="1:13" ht="14.45" customHeight="1" x14ac:dyDescent="0.2">
      <c r="A333" s="710"/>
      <c r="B333" s="706"/>
      <c r="C333" s="707"/>
      <c r="D333" s="707"/>
      <c r="E333" s="708"/>
      <c r="F333" s="706"/>
      <c r="G333" s="707"/>
      <c r="H333" s="707"/>
      <c r="I333" s="707"/>
      <c r="J333" s="707"/>
      <c r="K333" s="709"/>
      <c r="L333" s="270"/>
      <c r="M333" s="705" t="str">
        <f t="shared" si="5"/>
        <v/>
      </c>
    </row>
    <row r="334" spans="1:13" ht="14.45" customHeight="1" x14ac:dyDescent="0.2">
      <c r="A334" s="710"/>
      <c r="B334" s="706"/>
      <c r="C334" s="707"/>
      <c r="D334" s="707"/>
      <c r="E334" s="708"/>
      <c r="F334" s="706"/>
      <c r="G334" s="707"/>
      <c r="H334" s="707"/>
      <c r="I334" s="707"/>
      <c r="J334" s="707"/>
      <c r="K334" s="709"/>
      <c r="L334" s="270"/>
      <c r="M334" s="705" t="str">
        <f t="shared" si="5"/>
        <v/>
      </c>
    </row>
    <row r="335" spans="1:13" ht="14.45" customHeight="1" x14ac:dyDescent="0.2">
      <c r="A335" s="710"/>
      <c r="B335" s="706"/>
      <c r="C335" s="707"/>
      <c r="D335" s="707"/>
      <c r="E335" s="708"/>
      <c r="F335" s="706"/>
      <c r="G335" s="707"/>
      <c r="H335" s="707"/>
      <c r="I335" s="707"/>
      <c r="J335" s="707"/>
      <c r="K335" s="709"/>
      <c r="L335" s="270"/>
      <c r="M335" s="705" t="str">
        <f t="shared" si="5"/>
        <v/>
      </c>
    </row>
    <row r="336" spans="1:13" ht="14.45" customHeight="1" x14ac:dyDescent="0.2">
      <c r="A336" s="710"/>
      <c r="B336" s="706"/>
      <c r="C336" s="707"/>
      <c r="D336" s="707"/>
      <c r="E336" s="708"/>
      <c r="F336" s="706"/>
      <c r="G336" s="707"/>
      <c r="H336" s="707"/>
      <c r="I336" s="707"/>
      <c r="J336" s="707"/>
      <c r="K336" s="709"/>
      <c r="L336" s="270"/>
      <c r="M336" s="705" t="str">
        <f t="shared" si="5"/>
        <v/>
      </c>
    </row>
    <row r="337" spans="1:13" ht="14.45" customHeight="1" x14ac:dyDescent="0.2">
      <c r="A337" s="710"/>
      <c r="B337" s="706"/>
      <c r="C337" s="707"/>
      <c r="D337" s="707"/>
      <c r="E337" s="708"/>
      <c r="F337" s="706"/>
      <c r="G337" s="707"/>
      <c r="H337" s="707"/>
      <c r="I337" s="707"/>
      <c r="J337" s="707"/>
      <c r="K337" s="709"/>
      <c r="L337" s="270"/>
      <c r="M337" s="705" t="str">
        <f t="shared" si="5"/>
        <v/>
      </c>
    </row>
    <row r="338" spans="1:13" ht="14.45" customHeight="1" x14ac:dyDescent="0.2">
      <c r="A338" s="710"/>
      <c r="B338" s="706"/>
      <c r="C338" s="707"/>
      <c r="D338" s="707"/>
      <c r="E338" s="708"/>
      <c r="F338" s="706"/>
      <c r="G338" s="707"/>
      <c r="H338" s="707"/>
      <c r="I338" s="707"/>
      <c r="J338" s="707"/>
      <c r="K338" s="709"/>
      <c r="L338" s="270"/>
      <c r="M338" s="705" t="str">
        <f t="shared" si="5"/>
        <v/>
      </c>
    </row>
    <row r="339" spans="1:13" ht="14.45" customHeight="1" x14ac:dyDescent="0.2">
      <c r="A339" s="710"/>
      <c r="B339" s="706"/>
      <c r="C339" s="707"/>
      <c r="D339" s="707"/>
      <c r="E339" s="708"/>
      <c r="F339" s="706"/>
      <c r="G339" s="707"/>
      <c r="H339" s="707"/>
      <c r="I339" s="707"/>
      <c r="J339" s="707"/>
      <c r="K339" s="709"/>
      <c r="L339" s="270"/>
      <c r="M339" s="705" t="str">
        <f t="shared" si="5"/>
        <v/>
      </c>
    </row>
    <row r="340" spans="1:13" ht="14.45" customHeight="1" x14ac:dyDescent="0.2">
      <c r="A340" s="710"/>
      <c r="B340" s="706"/>
      <c r="C340" s="707"/>
      <c r="D340" s="707"/>
      <c r="E340" s="708"/>
      <c r="F340" s="706"/>
      <c r="G340" s="707"/>
      <c r="H340" s="707"/>
      <c r="I340" s="707"/>
      <c r="J340" s="707"/>
      <c r="K340" s="709"/>
      <c r="L340" s="270"/>
      <c r="M340" s="705" t="str">
        <f t="shared" si="5"/>
        <v/>
      </c>
    </row>
    <row r="341" spans="1:13" ht="14.45" customHeight="1" x14ac:dyDescent="0.2">
      <c r="A341" s="710"/>
      <c r="B341" s="706"/>
      <c r="C341" s="707"/>
      <c r="D341" s="707"/>
      <c r="E341" s="708"/>
      <c r="F341" s="706"/>
      <c r="G341" s="707"/>
      <c r="H341" s="707"/>
      <c r="I341" s="707"/>
      <c r="J341" s="707"/>
      <c r="K341" s="709"/>
      <c r="L341" s="270"/>
      <c r="M341" s="705" t="str">
        <f t="shared" si="5"/>
        <v/>
      </c>
    </row>
    <row r="342" spans="1:13" ht="14.45" customHeight="1" x14ac:dyDescent="0.2">
      <c r="A342" s="710"/>
      <c r="B342" s="706"/>
      <c r="C342" s="707"/>
      <c r="D342" s="707"/>
      <c r="E342" s="708"/>
      <c r="F342" s="706"/>
      <c r="G342" s="707"/>
      <c r="H342" s="707"/>
      <c r="I342" s="707"/>
      <c r="J342" s="707"/>
      <c r="K342" s="709"/>
      <c r="L342" s="270"/>
      <c r="M342" s="705" t="str">
        <f t="shared" si="5"/>
        <v/>
      </c>
    </row>
    <row r="343" spans="1:13" ht="14.45" customHeight="1" x14ac:dyDescent="0.2">
      <c r="A343" s="710"/>
      <c r="B343" s="706"/>
      <c r="C343" s="707"/>
      <c r="D343" s="707"/>
      <c r="E343" s="708"/>
      <c r="F343" s="706"/>
      <c r="G343" s="707"/>
      <c r="H343" s="707"/>
      <c r="I343" s="707"/>
      <c r="J343" s="707"/>
      <c r="K343" s="709"/>
      <c r="L343" s="270"/>
      <c r="M343" s="705" t="str">
        <f t="shared" si="5"/>
        <v/>
      </c>
    </row>
    <row r="344" spans="1:13" ht="14.45" customHeight="1" x14ac:dyDescent="0.2">
      <c r="A344" s="710"/>
      <c r="B344" s="706"/>
      <c r="C344" s="707"/>
      <c r="D344" s="707"/>
      <c r="E344" s="708"/>
      <c r="F344" s="706"/>
      <c r="G344" s="707"/>
      <c r="H344" s="707"/>
      <c r="I344" s="707"/>
      <c r="J344" s="707"/>
      <c r="K344" s="709"/>
      <c r="L344" s="270"/>
      <c r="M344" s="705" t="str">
        <f t="shared" si="5"/>
        <v/>
      </c>
    </row>
    <row r="345" spans="1:13" ht="14.45" customHeight="1" x14ac:dyDescent="0.2">
      <c r="A345" s="710"/>
      <c r="B345" s="706"/>
      <c r="C345" s="707"/>
      <c r="D345" s="707"/>
      <c r="E345" s="708"/>
      <c r="F345" s="706"/>
      <c r="G345" s="707"/>
      <c r="H345" s="707"/>
      <c r="I345" s="707"/>
      <c r="J345" s="707"/>
      <c r="K345" s="709"/>
      <c r="L345" s="270"/>
      <c r="M345" s="705" t="str">
        <f t="shared" si="5"/>
        <v/>
      </c>
    </row>
    <row r="346" spans="1:13" ht="14.45" customHeight="1" x14ac:dyDescent="0.2">
      <c r="A346" s="710"/>
      <c r="B346" s="706"/>
      <c r="C346" s="707"/>
      <c r="D346" s="707"/>
      <c r="E346" s="708"/>
      <c r="F346" s="706"/>
      <c r="G346" s="707"/>
      <c r="H346" s="707"/>
      <c r="I346" s="707"/>
      <c r="J346" s="707"/>
      <c r="K346" s="709"/>
      <c r="L346" s="270"/>
      <c r="M346" s="705" t="str">
        <f t="shared" si="5"/>
        <v/>
      </c>
    </row>
    <row r="347" spans="1:13" ht="14.45" customHeight="1" x14ac:dyDescent="0.2">
      <c r="A347" s="710"/>
      <c r="B347" s="706"/>
      <c r="C347" s="707"/>
      <c r="D347" s="707"/>
      <c r="E347" s="708"/>
      <c r="F347" s="706"/>
      <c r="G347" s="707"/>
      <c r="H347" s="707"/>
      <c r="I347" s="707"/>
      <c r="J347" s="707"/>
      <c r="K347" s="709"/>
      <c r="L347" s="270"/>
      <c r="M347" s="705" t="str">
        <f t="shared" si="5"/>
        <v/>
      </c>
    </row>
    <row r="348" spans="1:13" ht="14.45" customHeight="1" x14ac:dyDescent="0.2">
      <c r="A348" s="710"/>
      <c r="B348" s="706"/>
      <c r="C348" s="707"/>
      <c r="D348" s="707"/>
      <c r="E348" s="708"/>
      <c r="F348" s="706"/>
      <c r="G348" s="707"/>
      <c r="H348" s="707"/>
      <c r="I348" s="707"/>
      <c r="J348" s="707"/>
      <c r="K348" s="709"/>
      <c r="L348" s="270"/>
      <c r="M348" s="705" t="str">
        <f t="shared" si="5"/>
        <v/>
      </c>
    </row>
    <row r="349" spans="1:13" ht="14.45" customHeight="1" x14ac:dyDescent="0.2">
      <c r="A349" s="710"/>
      <c r="B349" s="706"/>
      <c r="C349" s="707"/>
      <c r="D349" s="707"/>
      <c r="E349" s="708"/>
      <c r="F349" s="706"/>
      <c r="G349" s="707"/>
      <c r="H349" s="707"/>
      <c r="I349" s="707"/>
      <c r="J349" s="707"/>
      <c r="K349" s="709"/>
      <c r="L349" s="270"/>
      <c r="M349" s="705" t="str">
        <f t="shared" si="5"/>
        <v/>
      </c>
    </row>
    <row r="350" spans="1:13" ht="14.45" customHeight="1" x14ac:dyDescent="0.2">
      <c r="A350" s="710"/>
      <c r="B350" s="706"/>
      <c r="C350" s="707"/>
      <c r="D350" s="707"/>
      <c r="E350" s="708"/>
      <c r="F350" s="706"/>
      <c r="G350" s="707"/>
      <c r="H350" s="707"/>
      <c r="I350" s="707"/>
      <c r="J350" s="707"/>
      <c r="K350" s="709"/>
      <c r="L350" s="270"/>
      <c r="M350" s="705" t="str">
        <f t="shared" si="5"/>
        <v/>
      </c>
    </row>
    <row r="351" spans="1:13" ht="14.45" customHeight="1" x14ac:dyDescent="0.2">
      <c r="A351" s="710"/>
      <c r="B351" s="706"/>
      <c r="C351" s="707"/>
      <c r="D351" s="707"/>
      <c r="E351" s="708"/>
      <c r="F351" s="706"/>
      <c r="G351" s="707"/>
      <c r="H351" s="707"/>
      <c r="I351" s="707"/>
      <c r="J351" s="707"/>
      <c r="K351" s="709"/>
      <c r="L351" s="270"/>
      <c r="M351" s="705" t="str">
        <f t="shared" si="5"/>
        <v/>
      </c>
    </row>
    <row r="352" spans="1:13" ht="14.45" customHeight="1" x14ac:dyDescent="0.2">
      <c r="A352" s="710"/>
      <c r="B352" s="706"/>
      <c r="C352" s="707"/>
      <c r="D352" s="707"/>
      <c r="E352" s="708"/>
      <c r="F352" s="706"/>
      <c r="G352" s="707"/>
      <c r="H352" s="707"/>
      <c r="I352" s="707"/>
      <c r="J352" s="707"/>
      <c r="K352" s="709"/>
      <c r="L352" s="270"/>
      <c r="M352" s="705" t="str">
        <f t="shared" si="5"/>
        <v/>
      </c>
    </row>
    <row r="353" spans="1:13" ht="14.45" customHeight="1" x14ac:dyDescent="0.2">
      <c r="A353" s="710"/>
      <c r="B353" s="706"/>
      <c r="C353" s="707"/>
      <c r="D353" s="707"/>
      <c r="E353" s="708"/>
      <c r="F353" s="706"/>
      <c r="G353" s="707"/>
      <c r="H353" s="707"/>
      <c r="I353" s="707"/>
      <c r="J353" s="707"/>
      <c r="K353" s="709"/>
      <c r="L353" s="270"/>
      <c r="M353" s="705" t="str">
        <f t="shared" si="5"/>
        <v/>
      </c>
    </row>
    <row r="354" spans="1:13" ht="14.45" customHeight="1" x14ac:dyDescent="0.2">
      <c r="A354" s="710"/>
      <c r="B354" s="706"/>
      <c r="C354" s="707"/>
      <c r="D354" s="707"/>
      <c r="E354" s="708"/>
      <c r="F354" s="706"/>
      <c r="G354" s="707"/>
      <c r="H354" s="707"/>
      <c r="I354" s="707"/>
      <c r="J354" s="707"/>
      <c r="K354" s="709"/>
      <c r="L354" s="270"/>
      <c r="M354" s="705" t="str">
        <f t="shared" si="5"/>
        <v/>
      </c>
    </row>
    <row r="355" spans="1:13" ht="14.45" customHeight="1" x14ac:dyDescent="0.2">
      <c r="A355" s="710"/>
      <c r="B355" s="706"/>
      <c r="C355" s="707"/>
      <c r="D355" s="707"/>
      <c r="E355" s="708"/>
      <c r="F355" s="706"/>
      <c r="G355" s="707"/>
      <c r="H355" s="707"/>
      <c r="I355" s="707"/>
      <c r="J355" s="707"/>
      <c r="K355" s="709"/>
      <c r="L355" s="270"/>
      <c r="M355" s="705" t="str">
        <f t="shared" si="5"/>
        <v/>
      </c>
    </row>
    <row r="356" spans="1:13" ht="14.45" customHeight="1" x14ac:dyDescent="0.2">
      <c r="A356" s="710"/>
      <c r="B356" s="706"/>
      <c r="C356" s="707"/>
      <c r="D356" s="707"/>
      <c r="E356" s="708"/>
      <c r="F356" s="706"/>
      <c r="G356" s="707"/>
      <c r="H356" s="707"/>
      <c r="I356" s="707"/>
      <c r="J356" s="707"/>
      <c r="K356" s="709"/>
      <c r="L356" s="270"/>
      <c r="M356" s="705" t="str">
        <f t="shared" si="5"/>
        <v/>
      </c>
    </row>
    <row r="357" spans="1:13" ht="14.45" customHeight="1" x14ac:dyDescent="0.2">
      <c r="A357" s="710"/>
      <c r="B357" s="706"/>
      <c r="C357" s="707"/>
      <c r="D357" s="707"/>
      <c r="E357" s="708"/>
      <c r="F357" s="706"/>
      <c r="G357" s="707"/>
      <c r="H357" s="707"/>
      <c r="I357" s="707"/>
      <c r="J357" s="707"/>
      <c r="K357" s="709"/>
      <c r="L357" s="270"/>
      <c r="M357" s="705" t="str">
        <f t="shared" si="5"/>
        <v/>
      </c>
    </row>
    <row r="358" spans="1:13" ht="14.45" customHeight="1" x14ac:dyDescent="0.2">
      <c r="A358" s="710"/>
      <c r="B358" s="706"/>
      <c r="C358" s="707"/>
      <c r="D358" s="707"/>
      <c r="E358" s="708"/>
      <c r="F358" s="706"/>
      <c r="G358" s="707"/>
      <c r="H358" s="707"/>
      <c r="I358" s="707"/>
      <c r="J358" s="707"/>
      <c r="K358" s="709"/>
      <c r="L358" s="270"/>
      <c r="M358" s="705" t="str">
        <f t="shared" si="5"/>
        <v/>
      </c>
    </row>
    <row r="359" spans="1:13" ht="14.45" customHeight="1" x14ac:dyDescent="0.2">
      <c r="A359" s="710"/>
      <c r="B359" s="706"/>
      <c r="C359" s="707"/>
      <c r="D359" s="707"/>
      <c r="E359" s="708"/>
      <c r="F359" s="706"/>
      <c r="G359" s="707"/>
      <c r="H359" s="707"/>
      <c r="I359" s="707"/>
      <c r="J359" s="707"/>
      <c r="K359" s="709"/>
      <c r="L359" s="270"/>
      <c r="M359" s="705" t="str">
        <f t="shared" si="5"/>
        <v/>
      </c>
    </row>
    <row r="360" spans="1:13" ht="14.45" customHeight="1" x14ac:dyDescent="0.2">
      <c r="A360" s="710"/>
      <c r="B360" s="706"/>
      <c r="C360" s="707"/>
      <c r="D360" s="707"/>
      <c r="E360" s="708"/>
      <c r="F360" s="706"/>
      <c r="G360" s="707"/>
      <c r="H360" s="707"/>
      <c r="I360" s="707"/>
      <c r="J360" s="707"/>
      <c r="K360" s="709"/>
      <c r="L360" s="270"/>
      <c r="M360" s="705" t="str">
        <f t="shared" si="5"/>
        <v/>
      </c>
    </row>
    <row r="361" spans="1:13" ht="14.45" customHeight="1" x14ac:dyDescent="0.2">
      <c r="A361" s="710"/>
      <c r="B361" s="706"/>
      <c r="C361" s="707"/>
      <c r="D361" s="707"/>
      <c r="E361" s="708"/>
      <c r="F361" s="706"/>
      <c r="G361" s="707"/>
      <c r="H361" s="707"/>
      <c r="I361" s="707"/>
      <c r="J361" s="707"/>
      <c r="K361" s="709"/>
      <c r="L361" s="270"/>
      <c r="M361" s="705" t="str">
        <f t="shared" si="5"/>
        <v/>
      </c>
    </row>
    <row r="362" spans="1:13" ht="14.45" customHeight="1" x14ac:dyDescent="0.2">
      <c r="A362" s="710"/>
      <c r="B362" s="706"/>
      <c r="C362" s="707"/>
      <c r="D362" s="707"/>
      <c r="E362" s="708"/>
      <c r="F362" s="706"/>
      <c r="G362" s="707"/>
      <c r="H362" s="707"/>
      <c r="I362" s="707"/>
      <c r="J362" s="707"/>
      <c r="K362" s="709"/>
      <c r="L362" s="270"/>
      <c r="M362" s="705" t="str">
        <f t="shared" si="5"/>
        <v/>
      </c>
    </row>
    <row r="363" spans="1:13" ht="14.45" customHeight="1" x14ac:dyDescent="0.2">
      <c r="A363" s="710"/>
      <c r="B363" s="706"/>
      <c r="C363" s="707"/>
      <c r="D363" s="707"/>
      <c r="E363" s="708"/>
      <c r="F363" s="706"/>
      <c r="G363" s="707"/>
      <c r="H363" s="707"/>
      <c r="I363" s="707"/>
      <c r="J363" s="707"/>
      <c r="K363" s="709"/>
      <c r="L363" s="270"/>
      <c r="M363" s="705" t="str">
        <f t="shared" si="5"/>
        <v/>
      </c>
    </row>
    <row r="364" spans="1:13" ht="14.45" customHeight="1" x14ac:dyDescent="0.2">
      <c r="A364" s="710"/>
      <c r="B364" s="706"/>
      <c r="C364" s="707"/>
      <c r="D364" s="707"/>
      <c r="E364" s="708"/>
      <c r="F364" s="706"/>
      <c r="G364" s="707"/>
      <c r="H364" s="707"/>
      <c r="I364" s="707"/>
      <c r="J364" s="707"/>
      <c r="K364" s="709"/>
      <c r="L364" s="270"/>
      <c r="M364" s="705" t="str">
        <f t="shared" si="5"/>
        <v/>
      </c>
    </row>
    <row r="365" spans="1:13" ht="14.45" customHeight="1" x14ac:dyDescent="0.2">
      <c r="A365" s="710"/>
      <c r="B365" s="706"/>
      <c r="C365" s="707"/>
      <c r="D365" s="707"/>
      <c r="E365" s="708"/>
      <c r="F365" s="706"/>
      <c r="G365" s="707"/>
      <c r="H365" s="707"/>
      <c r="I365" s="707"/>
      <c r="J365" s="707"/>
      <c r="K365" s="709"/>
      <c r="L365" s="270"/>
      <c r="M365" s="705" t="str">
        <f t="shared" si="5"/>
        <v/>
      </c>
    </row>
    <row r="366" spans="1:13" ht="14.45" customHeight="1" x14ac:dyDescent="0.2">
      <c r="A366" s="710"/>
      <c r="B366" s="706"/>
      <c r="C366" s="707"/>
      <c r="D366" s="707"/>
      <c r="E366" s="708"/>
      <c r="F366" s="706"/>
      <c r="G366" s="707"/>
      <c r="H366" s="707"/>
      <c r="I366" s="707"/>
      <c r="J366" s="707"/>
      <c r="K366" s="709"/>
      <c r="L366" s="270"/>
      <c r="M366" s="705" t="str">
        <f t="shared" si="5"/>
        <v/>
      </c>
    </row>
    <row r="367" spans="1:13" ht="14.45" customHeight="1" x14ac:dyDescent="0.2">
      <c r="A367" s="710"/>
      <c r="B367" s="706"/>
      <c r="C367" s="707"/>
      <c r="D367" s="707"/>
      <c r="E367" s="708"/>
      <c r="F367" s="706"/>
      <c r="G367" s="707"/>
      <c r="H367" s="707"/>
      <c r="I367" s="707"/>
      <c r="J367" s="707"/>
      <c r="K367" s="709"/>
      <c r="L367" s="270"/>
      <c r="M367" s="705" t="str">
        <f t="shared" si="5"/>
        <v/>
      </c>
    </row>
    <row r="368" spans="1:13" ht="14.45" customHeight="1" x14ac:dyDescent="0.2">
      <c r="A368" s="710"/>
      <c r="B368" s="706"/>
      <c r="C368" s="707"/>
      <c r="D368" s="707"/>
      <c r="E368" s="708"/>
      <c r="F368" s="706"/>
      <c r="G368" s="707"/>
      <c r="H368" s="707"/>
      <c r="I368" s="707"/>
      <c r="J368" s="707"/>
      <c r="K368" s="709"/>
      <c r="L368" s="270"/>
      <c r="M368" s="705" t="str">
        <f t="shared" si="5"/>
        <v/>
      </c>
    </row>
    <row r="369" spans="1:13" ht="14.45" customHeight="1" x14ac:dyDescent="0.2">
      <c r="A369" s="710"/>
      <c r="B369" s="706"/>
      <c r="C369" s="707"/>
      <c r="D369" s="707"/>
      <c r="E369" s="708"/>
      <c r="F369" s="706"/>
      <c r="G369" s="707"/>
      <c r="H369" s="707"/>
      <c r="I369" s="707"/>
      <c r="J369" s="707"/>
      <c r="K369" s="709"/>
      <c r="L369" s="270"/>
      <c r="M369" s="705" t="str">
        <f t="shared" si="5"/>
        <v/>
      </c>
    </row>
    <row r="370" spans="1:13" ht="14.45" customHeight="1" x14ac:dyDescent="0.2">
      <c r="A370" s="710"/>
      <c r="B370" s="706"/>
      <c r="C370" s="707"/>
      <c r="D370" s="707"/>
      <c r="E370" s="708"/>
      <c r="F370" s="706"/>
      <c r="G370" s="707"/>
      <c r="H370" s="707"/>
      <c r="I370" s="707"/>
      <c r="J370" s="707"/>
      <c r="K370" s="709"/>
      <c r="L370" s="270"/>
      <c r="M370" s="705" t="str">
        <f t="shared" si="5"/>
        <v/>
      </c>
    </row>
    <row r="371" spans="1:13" ht="14.45" customHeight="1" x14ac:dyDescent="0.2">
      <c r="A371" s="710"/>
      <c r="B371" s="706"/>
      <c r="C371" s="707"/>
      <c r="D371" s="707"/>
      <c r="E371" s="708"/>
      <c r="F371" s="706"/>
      <c r="G371" s="707"/>
      <c r="H371" s="707"/>
      <c r="I371" s="707"/>
      <c r="J371" s="707"/>
      <c r="K371" s="709"/>
      <c r="L371" s="270"/>
      <c r="M371" s="705" t="str">
        <f t="shared" si="5"/>
        <v/>
      </c>
    </row>
    <row r="372" spans="1:13" ht="14.45" customHeight="1" x14ac:dyDescent="0.2">
      <c r="A372" s="710"/>
      <c r="B372" s="706"/>
      <c r="C372" s="707"/>
      <c r="D372" s="707"/>
      <c r="E372" s="708"/>
      <c r="F372" s="706"/>
      <c r="G372" s="707"/>
      <c r="H372" s="707"/>
      <c r="I372" s="707"/>
      <c r="J372" s="707"/>
      <c r="K372" s="709"/>
      <c r="L372" s="270"/>
      <c r="M372" s="705" t="str">
        <f t="shared" si="5"/>
        <v/>
      </c>
    </row>
    <row r="373" spans="1:13" ht="14.45" customHeight="1" x14ac:dyDescent="0.2">
      <c r="A373" s="710"/>
      <c r="B373" s="706"/>
      <c r="C373" s="707"/>
      <c r="D373" s="707"/>
      <c r="E373" s="708"/>
      <c r="F373" s="706"/>
      <c r="G373" s="707"/>
      <c r="H373" s="707"/>
      <c r="I373" s="707"/>
      <c r="J373" s="707"/>
      <c r="K373" s="709"/>
      <c r="L373" s="270"/>
      <c r="M373" s="705" t="str">
        <f t="shared" si="5"/>
        <v/>
      </c>
    </row>
    <row r="374" spans="1:13" ht="14.45" customHeight="1" x14ac:dyDescent="0.2">
      <c r="A374" s="710"/>
      <c r="B374" s="706"/>
      <c r="C374" s="707"/>
      <c r="D374" s="707"/>
      <c r="E374" s="708"/>
      <c r="F374" s="706"/>
      <c r="G374" s="707"/>
      <c r="H374" s="707"/>
      <c r="I374" s="707"/>
      <c r="J374" s="707"/>
      <c r="K374" s="709"/>
      <c r="L374" s="270"/>
      <c r="M374" s="705" t="str">
        <f t="shared" si="5"/>
        <v/>
      </c>
    </row>
    <row r="375" spans="1:13" ht="14.45" customHeight="1" x14ac:dyDescent="0.2">
      <c r="A375" s="710"/>
      <c r="B375" s="706"/>
      <c r="C375" s="707"/>
      <c r="D375" s="707"/>
      <c r="E375" s="708"/>
      <c r="F375" s="706"/>
      <c r="G375" s="707"/>
      <c r="H375" s="707"/>
      <c r="I375" s="707"/>
      <c r="J375" s="707"/>
      <c r="K375" s="709"/>
      <c r="L375" s="270"/>
      <c r="M375" s="705" t="str">
        <f t="shared" si="5"/>
        <v/>
      </c>
    </row>
    <row r="376" spans="1:13" ht="14.45" customHeight="1" x14ac:dyDescent="0.2">
      <c r="A376" s="710"/>
      <c r="B376" s="706"/>
      <c r="C376" s="707"/>
      <c r="D376" s="707"/>
      <c r="E376" s="708"/>
      <c r="F376" s="706"/>
      <c r="G376" s="707"/>
      <c r="H376" s="707"/>
      <c r="I376" s="707"/>
      <c r="J376" s="707"/>
      <c r="K376" s="709"/>
      <c r="L376" s="270"/>
      <c r="M376" s="705" t="str">
        <f t="shared" si="5"/>
        <v/>
      </c>
    </row>
    <row r="377" spans="1:13" ht="14.45" customHeight="1" x14ac:dyDescent="0.2">
      <c r="A377" s="710"/>
      <c r="B377" s="706"/>
      <c r="C377" s="707"/>
      <c r="D377" s="707"/>
      <c r="E377" s="708"/>
      <c r="F377" s="706"/>
      <c r="G377" s="707"/>
      <c r="H377" s="707"/>
      <c r="I377" s="707"/>
      <c r="J377" s="707"/>
      <c r="K377" s="709"/>
      <c r="L377" s="270"/>
      <c r="M377" s="705" t="str">
        <f t="shared" si="5"/>
        <v/>
      </c>
    </row>
    <row r="378" spans="1:13" ht="14.45" customHeight="1" x14ac:dyDescent="0.2">
      <c r="A378" s="710"/>
      <c r="B378" s="706"/>
      <c r="C378" s="707"/>
      <c r="D378" s="707"/>
      <c r="E378" s="708"/>
      <c r="F378" s="706"/>
      <c r="G378" s="707"/>
      <c r="H378" s="707"/>
      <c r="I378" s="707"/>
      <c r="J378" s="707"/>
      <c r="K378" s="709"/>
      <c r="L378" s="270"/>
      <c r="M378" s="705" t="str">
        <f t="shared" si="5"/>
        <v/>
      </c>
    </row>
    <row r="379" spans="1:13" ht="14.45" customHeight="1" x14ac:dyDescent="0.2">
      <c r="A379" s="710"/>
      <c r="B379" s="706"/>
      <c r="C379" s="707"/>
      <c r="D379" s="707"/>
      <c r="E379" s="708"/>
      <c r="F379" s="706"/>
      <c r="G379" s="707"/>
      <c r="H379" s="707"/>
      <c r="I379" s="707"/>
      <c r="J379" s="707"/>
      <c r="K379" s="709"/>
      <c r="L379" s="270"/>
      <c r="M379" s="705" t="str">
        <f t="shared" si="5"/>
        <v/>
      </c>
    </row>
    <row r="380" spans="1:13" ht="14.45" customHeight="1" x14ac:dyDescent="0.2">
      <c r="A380" s="710"/>
      <c r="B380" s="706"/>
      <c r="C380" s="707"/>
      <c r="D380" s="707"/>
      <c r="E380" s="708"/>
      <c r="F380" s="706"/>
      <c r="G380" s="707"/>
      <c r="H380" s="707"/>
      <c r="I380" s="707"/>
      <c r="J380" s="707"/>
      <c r="K380" s="709"/>
      <c r="L380" s="270"/>
      <c r="M380" s="705" t="str">
        <f t="shared" si="5"/>
        <v/>
      </c>
    </row>
    <row r="381" spans="1:13" ht="14.45" customHeight="1" x14ac:dyDescent="0.2">
      <c r="A381" s="710"/>
      <c r="B381" s="706"/>
      <c r="C381" s="707"/>
      <c r="D381" s="707"/>
      <c r="E381" s="708"/>
      <c r="F381" s="706"/>
      <c r="G381" s="707"/>
      <c r="H381" s="707"/>
      <c r="I381" s="707"/>
      <c r="J381" s="707"/>
      <c r="K381" s="709"/>
      <c r="L381" s="270"/>
      <c r="M381" s="705" t="str">
        <f t="shared" si="5"/>
        <v/>
      </c>
    </row>
    <row r="382" spans="1:13" ht="14.45" customHeight="1" x14ac:dyDescent="0.2">
      <c r="A382" s="710"/>
      <c r="B382" s="706"/>
      <c r="C382" s="707"/>
      <c r="D382" s="707"/>
      <c r="E382" s="708"/>
      <c r="F382" s="706"/>
      <c r="G382" s="707"/>
      <c r="H382" s="707"/>
      <c r="I382" s="707"/>
      <c r="J382" s="707"/>
      <c r="K382" s="709"/>
      <c r="L382" s="270"/>
      <c r="M382" s="705" t="str">
        <f t="shared" si="5"/>
        <v/>
      </c>
    </row>
    <row r="383" spans="1:13" ht="14.45" customHeight="1" x14ac:dyDescent="0.2">
      <c r="A383" s="710"/>
      <c r="B383" s="706"/>
      <c r="C383" s="707"/>
      <c r="D383" s="707"/>
      <c r="E383" s="708"/>
      <c r="F383" s="706"/>
      <c r="G383" s="707"/>
      <c r="H383" s="707"/>
      <c r="I383" s="707"/>
      <c r="J383" s="707"/>
      <c r="K383" s="709"/>
      <c r="L383" s="270"/>
      <c r="M383" s="705" t="str">
        <f t="shared" si="5"/>
        <v/>
      </c>
    </row>
    <row r="384" spans="1:13" ht="14.45" customHeight="1" x14ac:dyDescent="0.2">
      <c r="A384" s="710"/>
      <c r="B384" s="706"/>
      <c r="C384" s="707"/>
      <c r="D384" s="707"/>
      <c r="E384" s="708"/>
      <c r="F384" s="706"/>
      <c r="G384" s="707"/>
      <c r="H384" s="707"/>
      <c r="I384" s="707"/>
      <c r="J384" s="707"/>
      <c r="K384" s="709"/>
      <c r="L384" s="270"/>
      <c r="M384" s="705" t="str">
        <f t="shared" si="5"/>
        <v/>
      </c>
    </row>
    <row r="385" spans="1:13" ht="14.45" customHeight="1" x14ac:dyDescent="0.2">
      <c r="A385" s="710"/>
      <c r="B385" s="706"/>
      <c r="C385" s="707"/>
      <c r="D385" s="707"/>
      <c r="E385" s="708"/>
      <c r="F385" s="706"/>
      <c r="G385" s="707"/>
      <c r="H385" s="707"/>
      <c r="I385" s="707"/>
      <c r="J385" s="707"/>
      <c r="K385" s="709"/>
      <c r="L385" s="270"/>
      <c r="M385" s="705" t="str">
        <f t="shared" si="5"/>
        <v/>
      </c>
    </row>
    <row r="386" spans="1:13" ht="14.45" customHeight="1" x14ac:dyDescent="0.2">
      <c r="A386" s="710"/>
      <c r="B386" s="706"/>
      <c r="C386" s="707"/>
      <c r="D386" s="707"/>
      <c r="E386" s="708"/>
      <c r="F386" s="706"/>
      <c r="G386" s="707"/>
      <c r="H386" s="707"/>
      <c r="I386" s="707"/>
      <c r="J386" s="707"/>
      <c r="K386" s="709"/>
      <c r="L386" s="270"/>
      <c r="M386" s="705" t="str">
        <f t="shared" si="5"/>
        <v/>
      </c>
    </row>
    <row r="387" spans="1:13" ht="14.45" customHeight="1" x14ac:dyDescent="0.2">
      <c r="A387" s="710"/>
      <c r="B387" s="706"/>
      <c r="C387" s="707"/>
      <c r="D387" s="707"/>
      <c r="E387" s="708"/>
      <c r="F387" s="706"/>
      <c r="G387" s="707"/>
      <c r="H387" s="707"/>
      <c r="I387" s="707"/>
      <c r="J387" s="707"/>
      <c r="K387" s="709"/>
      <c r="L387" s="270"/>
      <c r="M387" s="705" t="str">
        <f t="shared" si="5"/>
        <v/>
      </c>
    </row>
    <row r="388" spans="1:13" ht="14.45" customHeight="1" x14ac:dyDescent="0.2">
      <c r="A388" s="710"/>
      <c r="B388" s="706"/>
      <c r="C388" s="707"/>
      <c r="D388" s="707"/>
      <c r="E388" s="708"/>
      <c r="F388" s="706"/>
      <c r="G388" s="707"/>
      <c r="H388" s="707"/>
      <c r="I388" s="707"/>
      <c r="J388" s="707"/>
      <c r="K388" s="709"/>
      <c r="L388" s="270"/>
      <c r="M388" s="705" t="str">
        <f t="shared" si="5"/>
        <v/>
      </c>
    </row>
    <row r="389" spans="1:13" ht="14.45" customHeight="1" x14ac:dyDescent="0.2">
      <c r="A389" s="710"/>
      <c r="B389" s="706"/>
      <c r="C389" s="707"/>
      <c r="D389" s="707"/>
      <c r="E389" s="708"/>
      <c r="F389" s="706"/>
      <c r="G389" s="707"/>
      <c r="H389" s="707"/>
      <c r="I389" s="707"/>
      <c r="J389" s="707"/>
      <c r="K389" s="709"/>
      <c r="L389" s="270"/>
      <c r="M389" s="705" t="str">
        <f t="shared" si="5"/>
        <v/>
      </c>
    </row>
    <row r="390" spans="1:13" ht="14.45" customHeight="1" x14ac:dyDescent="0.2">
      <c r="A390" s="710"/>
      <c r="B390" s="706"/>
      <c r="C390" s="707"/>
      <c r="D390" s="707"/>
      <c r="E390" s="708"/>
      <c r="F390" s="706"/>
      <c r="G390" s="707"/>
      <c r="H390" s="707"/>
      <c r="I390" s="707"/>
      <c r="J390" s="707"/>
      <c r="K390" s="709"/>
      <c r="L390" s="270"/>
      <c r="M390" s="705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710"/>
      <c r="B391" s="706"/>
      <c r="C391" s="707"/>
      <c r="D391" s="707"/>
      <c r="E391" s="708"/>
      <c r="F391" s="706"/>
      <c r="G391" s="707"/>
      <c r="H391" s="707"/>
      <c r="I391" s="707"/>
      <c r="J391" s="707"/>
      <c r="K391" s="709"/>
      <c r="L391" s="270"/>
      <c r="M391" s="705" t="str">
        <f t="shared" si="6"/>
        <v/>
      </c>
    </row>
    <row r="392" spans="1:13" ht="14.45" customHeight="1" x14ac:dyDescent="0.2">
      <c r="A392" s="710"/>
      <c r="B392" s="706"/>
      <c r="C392" s="707"/>
      <c r="D392" s="707"/>
      <c r="E392" s="708"/>
      <c r="F392" s="706"/>
      <c r="G392" s="707"/>
      <c r="H392" s="707"/>
      <c r="I392" s="707"/>
      <c r="J392" s="707"/>
      <c r="K392" s="709"/>
      <c r="L392" s="270"/>
      <c r="M392" s="705" t="str">
        <f t="shared" si="6"/>
        <v/>
      </c>
    </row>
    <row r="393" spans="1:13" ht="14.45" customHeight="1" x14ac:dyDescent="0.2">
      <c r="A393" s="710"/>
      <c r="B393" s="706"/>
      <c r="C393" s="707"/>
      <c r="D393" s="707"/>
      <c r="E393" s="708"/>
      <c r="F393" s="706"/>
      <c r="G393" s="707"/>
      <c r="H393" s="707"/>
      <c r="I393" s="707"/>
      <c r="J393" s="707"/>
      <c r="K393" s="709"/>
      <c r="L393" s="270"/>
      <c r="M393" s="705" t="str">
        <f t="shared" si="6"/>
        <v/>
      </c>
    </row>
    <row r="394" spans="1:13" ht="14.45" customHeight="1" x14ac:dyDescent="0.2">
      <c r="A394" s="710"/>
      <c r="B394" s="706"/>
      <c r="C394" s="707"/>
      <c r="D394" s="707"/>
      <c r="E394" s="708"/>
      <c r="F394" s="706"/>
      <c r="G394" s="707"/>
      <c r="H394" s="707"/>
      <c r="I394" s="707"/>
      <c r="J394" s="707"/>
      <c r="K394" s="709"/>
      <c r="L394" s="270"/>
      <c r="M394" s="705" t="str">
        <f t="shared" si="6"/>
        <v/>
      </c>
    </row>
    <row r="395" spans="1:13" ht="14.45" customHeight="1" x14ac:dyDescent="0.2">
      <c r="A395" s="710"/>
      <c r="B395" s="706"/>
      <c r="C395" s="707"/>
      <c r="D395" s="707"/>
      <c r="E395" s="708"/>
      <c r="F395" s="706"/>
      <c r="G395" s="707"/>
      <c r="H395" s="707"/>
      <c r="I395" s="707"/>
      <c r="J395" s="707"/>
      <c r="K395" s="709"/>
      <c r="L395" s="270"/>
      <c r="M395" s="705" t="str">
        <f t="shared" si="6"/>
        <v/>
      </c>
    </row>
    <row r="396" spans="1:13" ht="14.45" customHeight="1" x14ac:dyDescent="0.2">
      <c r="A396" s="710"/>
      <c r="B396" s="706"/>
      <c r="C396" s="707"/>
      <c r="D396" s="707"/>
      <c r="E396" s="708"/>
      <c r="F396" s="706"/>
      <c r="G396" s="707"/>
      <c r="H396" s="707"/>
      <c r="I396" s="707"/>
      <c r="J396" s="707"/>
      <c r="K396" s="709"/>
      <c r="L396" s="270"/>
      <c r="M396" s="705" t="str">
        <f t="shared" si="6"/>
        <v/>
      </c>
    </row>
    <row r="397" spans="1:13" ht="14.45" customHeight="1" x14ac:dyDescent="0.2">
      <c r="A397" s="710"/>
      <c r="B397" s="706"/>
      <c r="C397" s="707"/>
      <c r="D397" s="707"/>
      <c r="E397" s="708"/>
      <c r="F397" s="706"/>
      <c r="G397" s="707"/>
      <c r="H397" s="707"/>
      <c r="I397" s="707"/>
      <c r="J397" s="707"/>
      <c r="K397" s="709"/>
      <c r="L397" s="270"/>
      <c r="M397" s="705" t="str">
        <f t="shared" si="6"/>
        <v/>
      </c>
    </row>
    <row r="398" spans="1:13" ht="14.45" customHeight="1" x14ac:dyDescent="0.2">
      <c r="A398" s="710"/>
      <c r="B398" s="706"/>
      <c r="C398" s="707"/>
      <c r="D398" s="707"/>
      <c r="E398" s="708"/>
      <c r="F398" s="706"/>
      <c r="G398" s="707"/>
      <c r="H398" s="707"/>
      <c r="I398" s="707"/>
      <c r="J398" s="707"/>
      <c r="K398" s="709"/>
      <c r="L398" s="270"/>
      <c r="M398" s="705" t="str">
        <f t="shared" si="6"/>
        <v/>
      </c>
    </row>
    <row r="399" spans="1:13" ht="14.45" customHeight="1" x14ac:dyDescent="0.2">
      <c r="A399" s="710"/>
      <c r="B399" s="706"/>
      <c r="C399" s="707"/>
      <c r="D399" s="707"/>
      <c r="E399" s="708"/>
      <c r="F399" s="706"/>
      <c r="G399" s="707"/>
      <c r="H399" s="707"/>
      <c r="I399" s="707"/>
      <c r="J399" s="707"/>
      <c r="K399" s="709"/>
      <c r="L399" s="270"/>
      <c r="M399" s="705" t="str">
        <f t="shared" si="6"/>
        <v/>
      </c>
    </row>
    <row r="400" spans="1:13" ht="14.45" customHeight="1" x14ac:dyDescent="0.2">
      <c r="A400" s="710"/>
      <c r="B400" s="706"/>
      <c r="C400" s="707"/>
      <c r="D400" s="707"/>
      <c r="E400" s="708"/>
      <c r="F400" s="706"/>
      <c r="G400" s="707"/>
      <c r="H400" s="707"/>
      <c r="I400" s="707"/>
      <c r="J400" s="707"/>
      <c r="K400" s="709"/>
      <c r="L400" s="270"/>
      <c r="M400" s="705" t="str">
        <f t="shared" si="6"/>
        <v/>
      </c>
    </row>
    <row r="401" spans="1:13" ht="14.45" customHeight="1" x14ac:dyDescent="0.2">
      <c r="A401" s="710"/>
      <c r="B401" s="706"/>
      <c r="C401" s="707"/>
      <c r="D401" s="707"/>
      <c r="E401" s="708"/>
      <c r="F401" s="706"/>
      <c r="G401" s="707"/>
      <c r="H401" s="707"/>
      <c r="I401" s="707"/>
      <c r="J401" s="707"/>
      <c r="K401" s="709"/>
      <c r="L401" s="270"/>
      <c r="M401" s="705" t="str">
        <f t="shared" si="6"/>
        <v/>
      </c>
    </row>
    <row r="402" spans="1:13" ht="14.45" customHeight="1" x14ac:dyDescent="0.2">
      <c r="A402" s="710"/>
      <c r="B402" s="706"/>
      <c r="C402" s="707"/>
      <c r="D402" s="707"/>
      <c r="E402" s="708"/>
      <c r="F402" s="706"/>
      <c r="G402" s="707"/>
      <c r="H402" s="707"/>
      <c r="I402" s="707"/>
      <c r="J402" s="707"/>
      <c r="K402" s="709"/>
      <c r="L402" s="270"/>
      <c r="M402" s="705" t="str">
        <f t="shared" si="6"/>
        <v/>
      </c>
    </row>
    <row r="403" spans="1:13" ht="14.45" customHeight="1" x14ac:dyDescent="0.2">
      <c r="A403" s="710"/>
      <c r="B403" s="706"/>
      <c r="C403" s="707"/>
      <c r="D403" s="707"/>
      <c r="E403" s="708"/>
      <c r="F403" s="706"/>
      <c r="G403" s="707"/>
      <c r="H403" s="707"/>
      <c r="I403" s="707"/>
      <c r="J403" s="707"/>
      <c r="K403" s="709"/>
      <c r="L403" s="270"/>
      <c r="M403" s="705" t="str">
        <f t="shared" si="6"/>
        <v/>
      </c>
    </row>
    <row r="404" spans="1:13" ht="14.45" customHeight="1" x14ac:dyDescent="0.2">
      <c r="A404" s="710"/>
      <c r="B404" s="706"/>
      <c r="C404" s="707"/>
      <c r="D404" s="707"/>
      <c r="E404" s="708"/>
      <c r="F404" s="706"/>
      <c r="G404" s="707"/>
      <c r="H404" s="707"/>
      <c r="I404" s="707"/>
      <c r="J404" s="707"/>
      <c r="K404" s="709"/>
      <c r="L404" s="270"/>
      <c r="M404" s="705" t="str">
        <f t="shared" si="6"/>
        <v/>
      </c>
    </row>
    <row r="405" spans="1:13" ht="14.45" customHeight="1" x14ac:dyDescent="0.2">
      <c r="A405" s="710"/>
      <c r="B405" s="706"/>
      <c r="C405" s="707"/>
      <c r="D405" s="707"/>
      <c r="E405" s="708"/>
      <c r="F405" s="706"/>
      <c r="G405" s="707"/>
      <c r="H405" s="707"/>
      <c r="I405" s="707"/>
      <c r="J405" s="707"/>
      <c r="K405" s="709"/>
      <c r="L405" s="270"/>
      <c r="M405" s="705" t="str">
        <f t="shared" si="6"/>
        <v/>
      </c>
    </row>
    <row r="406" spans="1:13" ht="14.45" customHeight="1" x14ac:dyDescent="0.2">
      <c r="A406" s="710"/>
      <c r="B406" s="706"/>
      <c r="C406" s="707"/>
      <c r="D406" s="707"/>
      <c r="E406" s="708"/>
      <c r="F406" s="706"/>
      <c r="G406" s="707"/>
      <c r="H406" s="707"/>
      <c r="I406" s="707"/>
      <c r="J406" s="707"/>
      <c r="K406" s="709"/>
      <c r="L406" s="270"/>
      <c r="M406" s="705" t="str">
        <f t="shared" si="6"/>
        <v/>
      </c>
    </row>
    <row r="407" spans="1:13" ht="14.45" customHeight="1" x14ac:dyDescent="0.2">
      <c r="A407" s="710"/>
      <c r="B407" s="706"/>
      <c r="C407" s="707"/>
      <c r="D407" s="707"/>
      <c r="E407" s="708"/>
      <c r="F407" s="706"/>
      <c r="G407" s="707"/>
      <c r="H407" s="707"/>
      <c r="I407" s="707"/>
      <c r="J407" s="707"/>
      <c r="K407" s="709"/>
      <c r="L407" s="270"/>
      <c r="M407" s="705" t="str">
        <f t="shared" si="6"/>
        <v/>
      </c>
    </row>
    <row r="408" spans="1:13" ht="14.45" customHeight="1" x14ac:dyDescent="0.2">
      <c r="A408" s="710"/>
      <c r="B408" s="706"/>
      <c r="C408" s="707"/>
      <c r="D408" s="707"/>
      <c r="E408" s="708"/>
      <c r="F408" s="706"/>
      <c r="G408" s="707"/>
      <c r="H408" s="707"/>
      <c r="I408" s="707"/>
      <c r="J408" s="707"/>
      <c r="K408" s="709"/>
      <c r="L408" s="270"/>
      <c r="M408" s="705" t="str">
        <f t="shared" si="6"/>
        <v/>
      </c>
    </row>
    <row r="409" spans="1:13" ht="14.45" customHeight="1" x14ac:dyDescent="0.2">
      <c r="A409" s="710"/>
      <c r="B409" s="706"/>
      <c r="C409" s="707"/>
      <c r="D409" s="707"/>
      <c r="E409" s="708"/>
      <c r="F409" s="706"/>
      <c r="G409" s="707"/>
      <c r="H409" s="707"/>
      <c r="I409" s="707"/>
      <c r="J409" s="707"/>
      <c r="K409" s="709"/>
      <c r="L409" s="270"/>
      <c r="M409" s="705" t="str">
        <f t="shared" si="6"/>
        <v/>
      </c>
    </row>
    <row r="410" spans="1:13" ht="14.45" customHeight="1" x14ac:dyDescent="0.2">
      <c r="A410" s="710"/>
      <c r="B410" s="706"/>
      <c r="C410" s="707"/>
      <c r="D410" s="707"/>
      <c r="E410" s="708"/>
      <c r="F410" s="706"/>
      <c r="G410" s="707"/>
      <c r="H410" s="707"/>
      <c r="I410" s="707"/>
      <c r="J410" s="707"/>
      <c r="K410" s="709"/>
      <c r="L410" s="270"/>
      <c r="M410" s="705" t="str">
        <f t="shared" si="6"/>
        <v/>
      </c>
    </row>
    <row r="411" spans="1:13" ht="14.45" customHeight="1" x14ac:dyDescent="0.2">
      <c r="A411" s="710"/>
      <c r="B411" s="706"/>
      <c r="C411" s="707"/>
      <c r="D411" s="707"/>
      <c r="E411" s="708"/>
      <c r="F411" s="706"/>
      <c r="G411" s="707"/>
      <c r="H411" s="707"/>
      <c r="I411" s="707"/>
      <c r="J411" s="707"/>
      <c r="K411" s="709"/>
      <c r="L411" s="270"/>
      <c r="M411" s="705" t="str">
        <f t="shared" si="6"/>
        <v/>
      </c>
    </row>
    <row r="412" spans="1:13" ht="14.45" customHeight="1" x14ac:dyDescent="0.2">
      <c r="A412" s="710"/>
      <c r="B412" s="706"/>
      <c r="C412" s="707"/>
      <c r="D412" s="707"/>
      <c r="E412" s="708"/>
      <c r="F412" s="706"/>
      <c r="G412" s="707"/>
      <c r="H412" s="707"/>
      <c r="I412" s="707"/>
      <c r="J412" s="707"/>
      <c r="K412" s="709"/>
      <c r="L412" s="270"/>
      <c r="M412" s="705" t="str">
        <f t="shared" si="6"/>
        <v/>
      </c>
    </row>
    <row r="413" spans="1:13" ht="14.45" customHeight="1" x14ac:dyDescent="0.2">
      <c r="A413" s="710"/>
      <c r="B413" s="706"/>
      <c r="C413" s="707"/>
      <c r="D413" s="707"/>
      <c r="E413" s="708"/>
      <c r="F413" s="706"/>
      <c r="G413" s="707"/>
      <c r="H413" s="707"/>
      <c r="I413" s="707"/>
      <c r="J413" s="707"/>
      <c r="K413" s="709"/>
      <c r="L413" s="270"/>
      <c r="M413" s="705" t="str">
        <f t="shared" si="6"/>
        <v/>
      </c>
    </row>
    <row r="414" spans="1:13" ht="14.45" customHeight="1" x14ac:dyDescent="0.2">
      <c r="A414" s="710"/>
      <c r="B414" s="706"/>
      <c r="C414" s="707"/>
      <c r="D414" s="707"/>
      <c r="E414" s="708"/>
      <c r="F414" s="706"/>
      <c r="G414" s="707"/>
      <c r="H414" s="707"/>
      <c r="I414" s="707"/>
      <c r="J414" s="707"/>
      <c r="K414" s="709"/>
      <c r="L414" s="270"/>
      <c r="M414" s="705" t="str">
        <f t="shared" si="6"/>
        <v/>
      </c>
    </row>
    <row r="415" spans="1:13" ht="14.45" customHeight="1" x14ac:dyDescent="0.2">
      <c r="A415" s="710"/>
      <c r="B415" s="706"/>
      <c r="C415" s="707"/>
      <c r="D415" s="707"/>
      <c r="E415" s="708"/>
      <c r="F415" s="706"/>
      <c r="G415" s="707"/>
      <c r="H415" s="707"/>
      <c r="I415" s="707"/>
      <c r="J415" s="707"/>
      <c r="K415" s="709"/>
      <c r="L415" s="270"/>
      <c r="M415" s="705" t="str">
        <f t="shared" si="6"/>
        <v/>
      </c>
    </row>
    <row r="416" spans="1:13" ht="14.45" customHeight="1" x14ac:dyDescent="0.2">
      <c r="A416" s="710"/>
      <c r="B416" s="706"/>
      <c r="C416" s="707"/>
      <c r="D416" s="707"/>
      <c r="E416" s="708"/>
      <c r="F416" s="706"/>
      <c r="G416" s="707"/>
      <c r="H416" s="707"/>
      <c r="I416" s="707"/>
      <c r="J416" s="707"/>
      <c r="K416" s="709"/>
      <c r="L416" s="270"/>
      <c r="M416" s="705" t="str">
        <f t="shared" si="6"/>
        <v/>
      </c>
    </row>
    <row r="417" spans="1:13" ht="14.45" customHeight="1" x14ac:dyDescent="0.2">
      <c r="A417" s="710"/>
      <c r="B417" s="706"/>
      <c r="C417" s="707"/>
      <c r="D417" s="707"/>
      <c r="E417" s="708"/>
      <c r="F417" s="706"/>
      <c r="G417" s="707"/>
      <c r="H417" s="707"/>
      <c r="I417" s="707"/>
      <c r="J417" s="707"/>
      <c r="K417" s="709"/>
      <c r="L417" s="270"/>
      <c r="M417" s="705" t="str">
        <f t="shared" si="6"/>
        <v/>
      </c>
    </row>
    <row r="418" spans="1:13" ht="14.45" customHeight="1" x14ac:dyDescent="0.2">
      <c r="A418" s="710"/>
      <c r="B418" s="706"/>
      <c r="C418" s="707"/>
      <c r="D418" s="707"/>
      <c r="E418" s="708"/>
      <c r="F418" s="706"/>
      <c r="G418" s="707"/>
      <c r="H418" s="707"/>
      <c r="I418" s="707"/>
      <c r="J418" s="707"/>
      <c r="K418" s="709"/>
      <c r="L418" s="270"/>
      <c r="M418" s="705" t="str">
        <f t="shared" si="6"/>
        <v/>
      </c>
    </row>
    <row r="419" spans="1:13" ht="14.45" customHeight="1" x14ac:dyDescent="0.2">
      <c r="A419" s="710"/>
      <c r="B419" s="706"/>
      <c r="C419" s="707"/>
      <c r="D419" s="707"/>
      <c r="E419" s="708"/>
      <c r="F419" s="706"/>
      <c r="G419" s="707"/>
      <c r="H419" s="707"/>
      <c r="I419" s="707"/>
      <c r="J419" s="707"/>
      <c r="K419" s="709"/>
      <c r="L419" s="270"/>
      <c r="M419" s="705" t="str">
        <f t="shared" si="6"/>
        <v/>
      </c>
    </row>
    <row r="420" spans="1:13" ht="14.45" customHeight="1" x14ac:dyDescent="0.2">
      <c r="A420" s="710"/>
      <c r="B420" s="706"/>
      <c r="C420" s="707"/>
      <c r="D420" s="707"/>
      <c r="E420" s="708"/>
      <c r="F420" s="706"/>
      <c r="G420" s="707"/>
      <c r="H420" s="707"/>
      <c r="I420" s="707"/>
      <c r="J420" s="707"/>
      <c r="K420" s="709"/>
      <c r="L420" s="270"/>
      <c r="M420" s="705" t="str">
        <f t="shared" si="6"/>
        <v/>
      </c>
    </row>
    <row r="421" spans="1:13" ht="14.45" customHeight="1" x14ac:dyDescent="0.2">
      <c r="A421" s="710"/>
      <c r="B421" s="706"/>
      <c r="C421" s="707"/>
      <c r="D421" s="707"/>
      <c r="E421" s="708"/>
      <c r="F421" s="706"/>
      <c r="G421" s="707"/>
      <c r="H421" s="707"/>
      <c r="I421" s="707"/>
      <c r="J421" s="707"/>
      <c r="K421" s="709"/>
      <c r="L421" s="270"/>
      <c r="M421" s="705" t="str">
        <f t="shared" si="6"/>
        <v/>
      </c>
    </row>
    <row r="422" spans="1:13" ht="14.45" customHeight="1" x14ac:dyDescent="0.2">
      <c r="A422" s="710"/>
      <c r="B422" s="706"/>
      <c r="C422" s="707"/>
      <c r="D422" s="707"/>
      <c r="E422" s="708"/>
      <c r="F422" s="706"/>
      <c r="G422" s="707"/>
      <c r="H422" s="707"/>
      <c r="I422" s="707"/>
      <c r="J422" s="707"/>
      <c r="K422" s="709"/>
      <c r="L422" s="270"/>
      <c r="M422" s="705" t="str">
        <f t="shared" si="6"/>
        <v/>
      </c>
    </row>
    <row r="423" spans="1:13" ht="14.45" customHeight="1" x14ac:dyDescent="0.2">
      <c r="A423" s="710"/>
      <c r="B423" s="706"/>
      <c r="C423" s="707"/>
      <c r="D423" s="707"/>
      <c r="E423" s="708"/>
      <c r="F423" s="706"/>
      <c r="G423" s="707"/>
      <c r="H423" s="707"/>
      <c r="I423" s="707"/>
      <c r="J423" s="707"/>
      <c r="K423" s="709"/>
      <c r="L423" s="270"/>
      <c r="M423" s="705" t="str">
        <f t="shared" si="6"/>
        <v/>
      </c>
    </row>
    <row r="424" spans="1:13" ht="14.45" customHeight="1" x14ac:dyDescent="0.2">
      <c r="A424" s="710"/>
      <c r="B424" s="706"/>
      <c r="C424" s="707"/>
      <c r="D424" s="707"/>
      <c r="E424" s="708"/>
      <c r="F424" s="706"/>
      <c r="G424" s="707"/>
      <c r="H424" s="707"/>
      <c r="I424" s="707"/>
      <c r="J424" s="707"/>
      <c r="K424" s="709"/>
      <c r="L424" s="270"/>
      <c r="M424" s="705" t="str">
        <f t="shared" si="6"/>
        <v/>
      </c>
    </row>
    <row r="425" spans="1:13" ht="14.45" customHeight="1" x14ac:dyDescent="0.2">
      <c r="A425" s="710"/>
      <c r="B425" s="706"/>
      <c r="C425" s="707"/>
      <c r="D425" s="707"/>
      <c r="E425" s="708"/>
      <c r="F425" s="706"/>
      <c r="G425" s="707"/>
      <c r="H425" s="707"/>
      <c r="I425" s="707"/>
      <c r="J425" s="707"/>
      <c r="K425" s="709"/>
      <c r="L425" s="270"/>
      <c r="M425" s="705" t="str">
        <f t="shared" si="6"/>
        <v/>
      </c>
    </row>
    <row r="426" spans="1:13" ht="14.45" customHeight="1" x14ac:dyDescent="0.2">
      <c r="A426" s="710"/>
      <c r="B426" s="706"/>
      <c r="C426" s="707"/>
      <c r="D426" s="707"/>
      <c r="E426" s="708"/>
      <c r="F426" s="706"/>
      <c r="G426" s="707"/>
      <c r="H426" s="707"/>
      <c r="I426" s="707"/>
      <c r="J426" s="707"/>
      <c r="K426" s="709"/>
      <c r="L426" s="270"/>
      <c r="M426" s="705" t="str">
        <f t="shared" si="6"/>
        <v/>
      </c>
    </row>
    <row r="427" spans="1:13" ht="14.45" customHeight="1" x14ac:dyDescent="0.2">
      <c r="A427" s="710"/>
      <c r="B427" s="706"/>
      <c r="C427" s="707"/>
      <c r="D427" s="707"/>
      <c r="E427" s="708"/>
      <c r="F427" s="706"/>
      <c r="G427" s="707"/>
      <c r="H427" s="707"/>
      <c r="I427" s="707"/>
      <c r="J427" s="707"/>
      <c r="K427" s="709"/>
      <c r="L427" s="270"/>
      <c r="M427" s="705" t="str">
        <f t="shared" si="6"/>
        <v/>
      </c>
    </row>
    <row r="428" spans="1:13" ht="14.45" customHeight="1" x14ac:dyDescent="0.2">
      <c r="A428" s="710"/>
      <c r="B428" s="706"/>
      <c r="C428" s="707"/>
      <c r="D428" s="707"/>
      <c r="E428" s="708"/>
      <c r="F428" s="706"/>
      <c r="G428" s="707"/>
      <c r="H428" s="707"/>
      <c r="I428" s="707"/>
      <c r="J428" s="707"/>
      <c r="K428" s="709"/>
      <c r="L428" s="270"/>
      <c r="M428" s="705" t="str">
        <f t="shared" si="6"/>
        <v/>
      </c>
    </row>
    <row r="429" spans="1:13" ht="14.45" customHeight="1" x14ac:dyDescent="0.2">
      <c r="A429" s="710"/>
      <c r="B429" s="706"/>
      <c r="C429" s="707"/>
      <c r="D429" s="707"/>
      <c r="E429" s="708"/>
      <c r="F429" s="706"/>
      <c r="G429" s="707"/>
      <c r="H429" s="707"/>
      <c r="I429" s="707"/>
      <c r="J429" s="707"/>
      <c r="K429" s="709"/>
      <c r="L429" s="270"/>
      <c r="M429" s="705" t="str">
        <f t="shared" si="6"/>
        <v/>
      </c>
    </row>
    <row r="430" spans="1:13" ht="14.45" customHeight="1" x14ac:dyDescent="0.2">
      <c r="A430" s="710"/>
      <c r="B430" s="706"/>
      <c r="C430" s="707"/>
      <c r="D430" s="707"/>
      <c r="E430" s="708"/>
      <c r="F430" s="706"/>
      <c r="G430" s="707"/>
      <c r="H430" s="707"/>
      <c r="I430" s="707"/>
      <c r="J430" s="707"/>
      <c r="K430" s="709"/>
      <c r="L430" s="270"/>
      <c r="M430" s="705" t="str">
        <f t="shared" si="6"/>
        <v/>
      </c>
    </row>
    <row r="431" spans="1:13" ht="14.45" customHeight="1" x14ac:dyDescent="0.2">
      <c r="A431" s="710"/>
      <c r="B431" s="706"/>
      <c r="C431" s="707"/>
      <c r="D431" s="707"/>
      <c r="E431" s="708"/>
      <c r="F431" s="706"/>
      <c r="G431" s="707"/>
      <c r="H431" s="707"/>
      <c r="I431" s="707"/>
      <c r="J431" s="707"/>
      <c r="K431" s="709"/>
      <c r="L431" s="270"/>
      <c r="M431" s="705" t="str">
        <f t="shared" si="6"/>
        <v/>
      </c>
    </row>
    <row r="432" spans="1:13" ht="14.45" customHeight="1" x14ac:dyDescent="0.2">
      <c r="A432" s="710"/>
      <c r="B432" s="706"/>
      <c r="C432" s="707"/>
      <c r="D432" s="707"/>
      <c r="E432" s="708"/>
      <c r="F432" s="706"/>
      <c r="G432" s="707"/>
      <c r="H432" s="707"/>
      <c r="I432" s="707"/>
      <c r="J432" s="707"/>
      <c r="K432" s="709"/>
      <c r="L432" s="270"/>
      <c r="M432" s="705" t="str">
        <f t="shared" si="6"/>
        <v/>
      </c>
    </row>
    <row r="433" spans="1:13" ht="14.45" customHeight="1" x14ac:dyDescent="0.2">
      <c r="A433" s="710"/>
      <c r="B433" s="706"/>
      <c r="C433" s="707"/>
      <c r="D433" s="707"/>
      <c r="E433" s="708"/>
      <c r="F433" s="706"/>
      <c r="G433" s="707"/>
      <c r="H433" s="707"/>
      <c r="I433" s="707"/>
      <c r="J433" s="707"/>
      <c r="K433" s="709"/>
      <c r="L433" s="270"/>
      <c r="M433" s="705" t="str">
        <f t="shared" si="6"/>
        <v/>
      </c>
    </row>
    <row r="434" spans="1:13" ht="14.45" customHeight="1" x14ac:dyDescent="0.2">
      <c r="A434" s="710"/>
      <c r="B434" s="706"/>
      <c r="C434" s="707"/>
      <c r="D434" s="707"/>
      <c r="E434" s="708"/>
      <c r="F434" s="706"/>
      <c r="G434" s="707"/>
      <c r="H434" s="707"/>
      <c r="I434" s="707"/>
      <c r="J434" s="707"/>
      <c r="K434" s="709"/>
      <c r="L434" s="270"/>
      <c r="M434" s="705" t="str">
        <f t="shared" si="6"/>
        <v/>
      </c>
    </row>
    <row r="435" spans="1:13" ht="14.45" customHeight="1" x14ac:dyDescent="0.2">
      <c r="A435" s="710"/>
      <c r="B435" s="706"/>
      <c r="C435" s="707"/>
      <c r="D435" s="707"/>
      <c r="E435" s="708"/>
      <c r="F435" s="706"/>
      <c r="G435" s="707"/>
      <c r="H435" s="707"/>
      <c r="I435" s="707"/>
      <c r="J435" s="707"/>
      <c r="K435" s="709"/>
      <c r="L435" s="270"/>
      <c r="M435" s="705" t="str">
        <f t="shared" si="6"/>
        <v/>
      </c>
    </row>
    <row r="436" spans="1:13" ht="14.45" customHeight="1" x14ac:dyDescent="0.2">
      <c r="A436" s="710"/>
      <c r="B436" s="706"/>
      <c r="C436" s="707"/>
      <c r="D436" s="707"/>
      <c r="E436" s="708"/>
      <c r="F436" s="706"/>
      <c r="G436" s="707"/>
      <c r="H436" s="707"/>
      <c r="I436" s="707"/>
      <c r="J436" s="707"/>
      <c r="K436" s="709"/>
      <c r="L436" s="270"/>
      <c r="M436" s="705" t="str">
        <f t="shared" si="6"/>
        <v/>
      </c>
    </row>
    <row r="437" spans="1:13" ht="14.45" customHeight="1" x14ac:dyDescent="0.2">
      <c r="A437" s="710"/>
      <c r="B437" s="706"/>
      <c r="C437" s="707"/>
      <c r="D437" s="707"/>
      <c r="E437" s="708"/>
      <c r="F437" s="706"/>
      <c r="G437" s="707"/>
      <c r="H437" s="707"/>
      <c r="I437" s="707"/>
      <c r="J437" s="707"/>
      <c r="K437" s="709"/>
      <c r="L437" s="270"/>
      <c r="M437" s="705" t="str">
        <f t="shared" si="6"/>
        <v/>
      </c>
    </row>
    <row r="438" spans="1:13" ht="14.45" customHeight="1" x14ac:dyDescent="0.2">
      <c r="A438" s="710"/>
      <c r="B438" s="706"/>
      <c r="C438" s="707"/>
      <c r="D438" s="707"/>
      <c r="E438" s="708"/>
      <c r="F438" s="706"/>
      <c r="G438" s="707"/>
      <c r="H438" s="707"/>
      <c r="I438" s="707"/>
      <c r="J438" s="707"/>
      <c r="K438" s="709"/>
      <c r="L438" s="270"/>
      <c r="M438" s="705" t="str">
        <f t="shared" si="6"/>
        <v/>
      </c>
    </row>
    <row r="439" spans="1:13" ht="14.45" customHeight="1" x14ac:dyDescent="0.2">
      <c r="A439" s="710"/>
      <c r="B439" s="706"/>
      <c r="C439" s="707"/>
      <c r="D439" s="707"/>
      <c r="E439" s="708"/>
      <c r="F439" s="706"/>
      <c r="G439" s="707"/>
      <c r="H439" s="707"/>
      <c r="I439" s="707"/>
      <c r="J439" s="707"/>
      <c r="K439" s="709"/>
      <c r="L439" s="270"/>
      <c r="M439" s="705" t="str">
        <f t="shared" si="6"/>
        <v/>
      </c>
    </row>
    <row r="440" spans="1:13" ht="14.45" customHeight="1" x14ac:dyDescent="0.2">
      <c r="A440" s="710"/>
      <c r="B440" s="706"/>
      <c r="C440" s="707"/>
      <c r="D440" s="707"/>
      <c r="E440" s="708"/>
      <c r="F440" s="706"/>
      <c r="G440" s="707"/>
      <c r="H440" s="707"/>
      <c r="I440" s="707"/>
      <c r="J440" s="707"/>
      <c r="K440" s="709"/>
      <c r="L440" s="270"/>
      <c r="M440" s="705" t="str">
        <f t="shared" si="6"/>
        <v/>
      </c>
    </row>
    <row r="441" spans="1:13" ht="14.45" customHeight="1" x14ac:dyDescent="0.2">
      <c r="A441" s="710"/>
      <c r="B441" s="706"/>
      <c r="C441" s="707"/>
      <c r="D441" s="707"/>
      <c r="E441" s="708"/>
      <c r="F441" s="706"/>
      <c r="G441" s="707"/>
      <c r="H441" s="707"/>
      <c r="I441" s="707"/>
      <c r="J441" s="707"/>
      <c r="K441" s="709"/>
      <c r="L441" s="270"/>
      <c r="M441" s="705" t="str">
        <f t="shared" si="6"/>
        <v/>
      </c>
    </row>
    <row r="442" spans="1:13" ht="14.45" customHeight="1" x14ac:dyDescent="0.2">
      <c r="A442" s="710"/>
      <c r="B442" s="706"/>
      <c r="C442" s="707"/>
      <c r="D442" s="707"/>
      <c r="E442" s="708"/>
      <c r="F442" s="706"/>
      <c r="G442" s="707"/>
      <c r="H442" s="707"/>
      <c r="I442" s="707"/>
      <c r="J442" s="707"/>
      <c r="K442" s="709"/>
      <c r="L442" s="270"/>
      <c r="M442" s="705" t="str">
        <f t="shared" si="6"/>
        <v/>
      </c>
    </row>
    <row r="443" spans="1:13" ht="14.45" customHeight="1" x14ac:dyDescent="0.2">
      <c r="A443" s="710"/>
      <c r="B443" s="706"/>
      <c r="C443" s="707"/>
      <c r="D443" s="707"/>
      <c r="E443" s="708"/>
      <c r="F443" s="706"/>
      <c r="G443" s="707"/>
      <c r="H443" s="707"/>
      <c r="I443" s="707"/>
      <c r="J443" s="707"/>
      <c r="K443" s="709"/>
      <c r="L443" s="270"/>
      <c r="M443" s="705" t="str">
        <f t="shared" si="6"/>
        <v/>
      </c>
    </row>
    <row r="444" spans="1:13" ht="14.45" customHeight="1" x14ac:dyDescent="0.2">
      <c r="A444" s="710"/>
      <c r="B444" s="706"/>
      <c r="C444" s="707"/>
      <c r="D444" s="707"/>
      <c r="E444" s="708"/>
      <c r="F444" s="706"/>
      <c r="G444" s="707"/>
      <c r="H444" s="707"/>
      <c r="I444" s="707"/>
      <c r="J444" s="707"/>
      <c r="K444" s="709"/>
      <c r="L444" s="270"/>
      <c r="M444" s="705" t="str">
        <f t="shared" si="6"/>
        <v/>
      </c>
    </row>
    <row r="445" spans="1:13" ht="14.45" customHeight="1" x14ac:dyDescent="0.2">
      <c r="A445" s="710"/>
      <c r="B445" s="706"/>
      <c r="C445" s="707"/>
      <c r="D445" s="707"/>
      <c r="E445" s="708"/>
      <c r="F445" s="706"/>
      <c r="G445" s="707"/>
      <c r="H445" s="707"/>
      <c r="I445" s="707"/>
      <c r="J445" s="707"/>
      <c r="K445" s="709"/>
      <c r="L445" s="270"/>
      <c r="M445" s="705" t="str">
        <f t="shared" si="6"/>
        <v/>
      </c>
    </row>
    <row r="446" spans="1:13" ht="14.45" customHeight="1" x14ac:dyDescent="0.2">
      <c r="A446" s="710"/>
      <c r="B446" s="706"/>
      <c r="C446" s="707"/>
      <c r="D446" s="707"/>
      <c r="E446" s="708"/>
      <c r="F446" s="706"/>
      <c r="G446" s="707"/>
      <c r="H446" s="707"/>
      <c r="I446" s="707"/>
      <c r="J446" s="707"/>
      <c r="K446" s="709"/>
      <c r="L446" s="270"/>
      <c r="M446" s="705" t="str">
        <f t="shared" si="6"/>
        <v/>
      </c>
    </row>
    <row r="447" spans="1:13" ht="14.45" customHeight="1" x14ac:dyDescent="0.2">
      <c r="A447" s="710"/>
      <c r="B447" s="706"/>
      <c r="C447" s="707"/>
      <c r="D447" s="707"/>
      <c r="E447" s="708"/>
      <c r="F447" s="706"/>
      <c r="G447" s="707"/>
      <c r="H447" s="707"/>
      <c r="I447" s="707"/>
      <c r="J447" s="707"/>
      <c r="K447" s="709"/>
      <c r="L447" s="270"/>
      <c r="M447" s="705" t="str">
        <f t="shared" si="6"/>
        <v/>
      </c>
    </row>
    <row r="448" spans="1:13" ht="14.45" customHeight="1" x14ac:dyDescent="0.2">
      <c r="A448" s="710"/>
      <c r="B448" s="706"/>
      <c r="C448" s="707"/>
      <c r="D448" s="707"/>
      <c r="E448" s="708"/>
      <c r="F448" s="706"/>
      <c r="G448" s="707"/>
      <c r="H448" s="707"/>
      <c r="I448" s="707"/>
      <c r="J448" s="707"/>
      <c r="K448" s="709"/>
      <c r="L448" s="270"/>
      <c r="M448" s="705" t="str">
        <f t="shared" si="6"/>
        <v/>
      </c>
    </row>
    <row r="449" spans="1:13" ht="14.45" customHeight="1" x14ac:dyDescent="0.2">
      <c r="A449" s="710"/>
      <c r="B449" s="706"/>
      <c r="C449" s="707"/>
      <c r="D449" s="707"/>
      <c r="E449" s="708"/>
      <c r="F449" s="706"/>
      <c r="G449" s="707"/>
      <c r="H449" s="707"/>
      <c r="I449" s="707"/>
      <c r="J449" s="707"/>
      <c r="K449" s="709"/>
      <c r="L449" s="270"/>
      <c r="M449" s="705" t="str">
        <f t="shared" si="6"/>
        <v/>
      </c>
    </row>
    <row r="450" spans="1:13" ht="14.45" customHeight="1" x14ac:dyDescent="0.2">
      <c r="A450" s="710"/>
      <c r="B450" s="706"/>
      <c r="C450" s="707"/>
      <c r="D450" s="707"/>
      <c r="E450" s="708"/>
      <c r="F450" s="706"/>
      <c r="G450" s="707"/>
      <c r="H450" s="707"/>
      <c r="I450" s="707"/>
      <c r="J450" s="707"/>
      <c r="K450" s="709"/>
      <c r="L450" s="270"/>
      <c r="M450" s="705" t="str">
        <f t="shared" si="6"/>
        <v/>
      </c>
    </row>
    <row r="451" spans="1:13" ht="14.45" customHeight="1" x14ac:dyDescent="0.2">
      <c r="A451" s="710"/>
      <c r="B451" s="706"/>
      <c r="C451" s="707"/>
      <c r="D451" s="707"/>
      <c r="E451" s="708"/>
      <c r="F451" s="706"/>
      <c r="G451" s="707"/>
      <c r="H451" s="707"/>
      <c r="I451" s="707"/>
      <c r="J451" s="707"/>
      <c r="K451" s="709"/>
      <c r="L451" s="270"/>
      <c r="M451" s="705" t="str">
        <f t="shared" si="6"/>
        <v/>
      </c>
    </row>
    <row r="452" spans="1:13" ht="14.45" customHeight="1" x14ac:dyDescent="0.2">
      <c r="A452" s="710"/>
      <c r="B452" s="706"/>
      <c r="C452" s="707"/>
      <c r="D452" s="707"/>
      <c r="E452" s="708"/>
      <c r="F452" s="706"/>
      <c r="G452" s="707"/>
      <c r="H452" s="707"/>
      <c r="I452" s="707"/>
      <c r="J452" s="707"/>
      <c r="K452" s="709"/>
      <c r="L452" s="270"/>
      <c r="M452" s="705" t="str">
        <f t="shared" si="6"/>
        <v/>
      </c>
    </row>
    <row r="453" spans="1:13" ht="14.45" customHeight="1" x14ac:dyDescent="0.2">
      <c r="A453" s="710"/>
      <c r="B453" s="706"/>
      <c r="C453" s="707"/>
      <c r="D453" s="707"/>
      <c r="E453" s="708"/>
      <c r="F453" s="706"/>
      <c r="G453" s="707"/>
      <c r="H453" s="707"/>
      <c r="I453" s="707"/>
      <c r="J453" s="707"/>
      <c r="K453" s="709"/>
      <c r="L453" s="270"/>
      <c r="M453" s="705" t="str">
        <f t="shared" si="6"/>
        <v/>
      </c>
    </row>
    <row r="454" spans="1:13" ht="14.45" customHeight="1" x14ac:dyDescent="0.2">
      <c r="A454" s="710"/>
      <c r="B454" s="706"/>
      <c r="C454" s="707"/>
      <c r="D454" s="707"/>
      <c r="E454" s="708"/>
      <c r="F454" s="706"/>
      <c r="G454" s="707"/>
      <c r="H454" s="707"/>
      <c r="I454" s="707"/>
      <c r="J454" s="707"/>
      <c r="K454" s="709"/>
      <c r="L454" s="270"/>
      <c r="M454" s="705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710"/>
      <c r="B455" s="706"/>
      <c r="C455" s="707"/>
      <c r="D455" s="707"/>
      <c r="E455" s="708"/>
      <c r="F455" s="706"/>
      <c r="G455" s="707"/>
      <c r="H455" s="707"/>
      <c r="I455" s="707"/>
      <c r="J455" s="707"/>
      <c r="K455" s="709"/>
      <c r="L455" s="270"/>
      <c r="M455" s="705" t="str">
        <f t="shared" si="7"/>
        <v/>
      </c>
    </row>
    <row r="456" spans="1:13" ht="14.45" customHeight="1" x14ac:dyDescent="0.2">
      <c r="A456" s="710"/>
      <c r="B456" s="706"/>
      <c r="C456" s="707"/>
      <c r="D456" s="707"/>
      <c r="E456" s="708"/>
      <c r="F456" s="706"/>
      <c r="G456" s="707"/>
      <c r="H456" s="707"/>
      <c r="I456" s="707"/>
      <c r="J456" s="707"/>
      <c r="K456" s="709"/>
      <c r="L456" s="270"/>
      <c r="M456" s="705" t="str">
        <f t="shared" si="7"/>
        <v/>
      </c>
    </row>
    <row r="457" spans="1:13" ht="14.45" customHeight="1" x14ac:dyDescent="0.2">
      <c r="A457" s="710"/>
      <c r="B457" s="706"/>
      <c r="C457" s="707"/>
      <c r="D457" s="707"/>
      <c r="E457" s="708"/>
      <c r="F457" s="706"/>
      <c r="G457" s="707"/>
      <c r="H457" s="707"/>
      <c r="I457" s="707"/>
      <c r="J457" s="707"/>
      <c r="K457" s="709"/>
      <c r="L457" s="270"/>
      <c r="M457" s="705" t="str">
        <f t="shared" si="7"/>
        <v/>
      </c>
    </row>
    <row r="458" spans="1:13" ht="14.45" customHeight="1" x14ac:dyDescent="0.2">
      <c r="A458" s="710"/>
      <c r="B458" s="706"/>
      <c r="C458" s="707"/>
      <c r="D458" s="707"/>
      <c r="E458" s="708"/>
      <c r="F458" s="706"/>
      <c r="G458" s="707"/>
      <c r="H458" s="707"/>
      <c r="I458" s="707"/>
      <c r="J458" s="707"/>
      <c r="K458" s="709"/>
      <c r="L458" s="270"/>
      <c r="M458" s="705" t="str">
        <f t="shared" si="7"/>
        <v/>
      </c>
    </row>
    <row r="459" spans="1:13" ht="14.45" customHeight="1" x14ac:dyDescent="0.2">
      <c r="A459" s="710"/>
      <c r="B459" s="706"/>
      <c r="C459" s="707"/>
      <c r="D459" s="707"/>
      <c r="E459" s="708"/>
      <c r="F459" s="706"/>
      <c r="G459" s="707"/>
      <c r="H459" s="707"/>
      <c r="I459" s="707"/>
      <c r="J459" s="707"/>
      <c r="K459" s="709"/>
      <c r="L459" s="270"/>
      <c r="M459" s="705" t="str">
        <f t="shared" si="7"/>
        <v/>
      </c>
    </row>
    <row r="460" spans="1:13" ht="14.45" customHeight="1" x14ac:dyDescent="0.2">
      <c r="A460" s="710"/>
      <c r="B460" s="706"/>
      <c r="C460" s="707"/>
      <c r="D460" s="707"/>
      <c r="E460" s="708"/>
      <c r="F460" s="706"/>
      <c r="G460" s="707"/>
      <c r="H460" s="707"/>
      <c r="I460" s="707"/>
      <c r="J460" s="707"/>
      <c r="K460" s="709"/>
      <c r="L460" s="270"/>
      <c r="M460" s="705" t="str">
        <f t="shared" si="7"/>
        <v/>
      </c>
    </row>
    <row r="461" spans="1:13" ht="14.45" customHeight="1" x14ac:dyDescent="0.2">
      <c r="A461" s="710"/>
      <c r="B461" s="706"/>
      <c r="C461" s="707"/>
      <c r="D461" s="707"/>
      <c r="E461" s="708"/>
      <c r="F461" s="706"/>
      <c r="G461" s="707"/>
      <c r="H461" s="707"/>
      <c r="I461" s="707"/>
      <c r="J461" s="707"/>
      <c r="K461" s="709"/>
      <c r="L461" s="270"/>
      <c r="M461" s="705" t="str">
        <f t="shared" si="7"/>
        <v/>
      </c>
    </row>
    <row r="462" spans="1:13" ht="14.45" customHeight="1" x14ac:dyDescent="0.2">
      <c r="A462" s="710"/>
      <c r="B462" s="706"/>
      <c r="C462" s="707"/>
      <c r="D462" s="707"/>
      <c r="E462" s="708"/>
      <c r="F462" s="706"/>
      <c r="G462" s="707"/>
      <c r="H462" s="707"/>
      <c r="I462" s="707"/>
      <c r="J462" s="707"/>
      <c r="K462" s="709"/>
      <c r="L462" s="270"/>
      <c r="M462" s="705" t="str">
        <f t="shared" si="7"/>
        <v/>
      </c>
    </row>
    <row r="463" spans="1:13" ht="14.45" customHeight="1" x14ac:dyDescent="0.2">
      <c r="A463" s="710"/>
      <c r="B463" s="706"/>
      <c r="C463" s="707"/>
      <c r="D463" s="707"/>
      <c r="E463" s="708"/>
      <c r="F463" s="706"/>
      <c r="G463" s="707"/>
      <c r="H463" s="707"/>
      <c r="I463" s="707"/>
      <c r="J463" s="707"/>
      <c r="K463" s="709"/>
      <c r="L463" s="270"/>
      <c r="M463" s="705" t="str">
        <f t="shared" si="7"/>
        <v/>
      </c>
    </row>
    <row r="464" spans="1:13" ht="14.45" customHeight="1" x14ac:dyDescent="0.2">
      <c r="A464" s="710"/>
      <c r="B464" s="706"/>
      <c r="C464" s="707"/>
      <c r="D464" s="707"/>
      <c r="E464" s="708"/>
      <c r="F464" s="706"/>
      <c r="G464" s="707"/>
      <c r="H464" s="707"/>
      <c r="I464" s="707"/>
      <c r="J464" s="707"/>
      <c r="K464" s="709"/>
      <c r="L464" s="270"/>
      <c r="M464" s="705" t="str">
        <f t="shared" si="7"/>
        <v/>
      </c>
    </row>
    <row r="465" spans="1:13" ht="14.45" customHeight="1" x14ac:dyDescent="0.2">
      <c r="A465" s="710"/>
      <c r="B465" s="706"/>
      <c r="C465" s="707"/>
      <c r="D465" s="707"/>
      <c r="E465" s="708"/>
      <c r="F465" s="706"/>
      <c r="G465" s="707"/>
      <c r="H465" s="707"/>
      <c r="I465" s="707"/>
      <c r="J465" s="707"/>
      <c r="K465" s="709"/>
      <c r="L465" s="270"/>
      <c r="M465" s="705" t="str">
        <f t="shared" si="7"/>
        <v/>
      </c>
    </row>
    <row r="466" spans="1:13" ht="14.45" customHeight="1" x14ac:dyDescent="0.2">
      <c r="A466" s="710"/>
      <c r="B466" s="706"/>
      <c r="C466" s="707"/>
      <c r="D466" s="707"/>
      <c r="E466" s="708"/>
      <c r="F466" s="706"/>
      <c r="G466" s="707"/>
      <c r="H466" s="707"/>
      <c r="I466" s="707"/>
      <c r="J466" s="707"/>
      <c r="K466" s="709"/>
      <c r="L466" s="270"/>
      <c r="M466" s="705" t="str">
        <f t="shared" si="7"/>
        <v/>
      </c>
    </row>
    <row r="467" spans="1:13" ht="14.45" customHeight="1" x14ac:dyDescent="0.2">
      <c r="A467" s="710"/>
      <c r="B467" s="706"/>
      <c r="C467" s="707"/>
      <c r="D467" s="707"/>
      <c r="E467" s="708"/>
      <c r="F467" s="706"/>
      <c r="G467" s="707"/>
      <c r="H467" s="707"/>
      <c r="I467" s="707"/>
      <c r="J467" s="707"/>
      <c r="K467" s="709"/>
      <c r="L467" s="270"/>
      <c r="M467" s="705" t="str">
        <f t="shared" si="7"/>
        <v/>
      </c>
    </row>
    <row r="468" spans="1:13" ht="14.45" customHeight="1" x14ac:dyDescent="0.2">
      <c r="A468" s="710"/>
      <c r="B468" s="706"/>
      <c r="C468" s="707"/>
      <c r="D468" s="707"/>
      <c r="E468" s="708"/>
      <c r="F468" s="706"/>
      <c r="G468" s="707"/>
      <c r="H468" s="707"/>
      <c r="I468" s="707"/>
      <c r="J468" s="707"/>
      <c r="K468" s="709"/>
      <c r="L468" s="270"/>
      <c r="M468" s="705" t="str">
        <f t="shared" si="7"/>
        <v/>
      </c>
    </row>
    <row r="469" spans="1:13" ht="14.45" customHeight="1" x14ac:dyDescent="0.2">
      <c r="A469" s="710"/>
      <c r="B469" s="706"/>
      <c r="C469" s="707"/>
      <c r="D469" s="707"/>
      <c r="E469" s="708"/>
      <c r="F469" s="706"/>
      <c r="G469" s="707"/>
      <c r="H469" s="707"/>
      <c r="I469" s="707"/>
      <c r="J469" s="707"/>
      <c r="K469" s="709"/>
      <c r="L469" s="270"/>
      <c r="M469" s="705" t="str">
        <f t="shared" si="7"/>
        <v/>
      </c>
    </row>
    <row r="470" spans="1:13" ht="14.45" customHeight="1" x14ac:dyDescent="0.2">
      <c r="A470" s="710"/>
      <c r="B470" s="706"/>
      <c r="C470" s="707"/>
      <c r="D470" s="707"/>
      <c r="E470" s="708"/>
      <c r="F470" s="706"/>
      <c r="G470" s="707"/>
      <c r="H470" s="707"/>
      <c r="I470" s="707"/>
      <c r="J470" s="707"/>
      <c r="K470" s="709"/>
      <c r="L470" s="270"/>
      <c r="M470" s="705" t="str">
        <f t="shared" si="7"/>
        <v/>
      </c>
    </row>
    <row r="471" spans="1:13" ht="14.45" customHeight="1" x14ac:dyDescent="0.2">
      <c r="A471" s="710"/>
      <c r="B471" s="706"/>
      <c r="C471" s="707"/>
      <c r="D471" s="707"/>
      <c r="E471" s="708"/>
      <c r="F471" s="706"/>
      <c r="G471" s="707"/>
      <c r="H471" s="707"/>
      <c r="I471" s="707"/>
      <c r="J471" s="707"/>
      <c r="K471" s="709"/>
      <c r="L471" s="270"/>
      <c r="M471" s="705" t="str">
        <f t="shared" si="7"/>
        <v/>
      </c>
    </row>
    <row r="472" spans="1:13" ht="14.45" customHeight="1" x14ac:dyDescent="0.2">
      <c r="A472" s="710"/>
      <c r="B472" s="706"/>
      <c r="C472" s="707"/>
      <c r="D472" s="707"/>
      <c r="E472" s="708"/>
      <c r="F472" s="706"/>
      <c r="G472" s="707"/>
      <c r="H472" s="707"/>
      <c r="I472" s="707"/>
      <c r="J472" s="707"/>
      <c r="K472" s="709"/>
      <c r="L472" s="270"/>
      <c r="M472" s="705" t="str">
        <f t="shared" si="7"/>
        <v/>
      </c>
    </row>
    <row r="473" spans="1:13" ht="14.45" customHeight="1" x14ac:dyDescent="0.2">
      <c r="A473" s="710"/>
      <c r="B473" s="706"/>
      <c r="C473" s="707"/>
      <c r="D473" s="707"/>
      <c r="E473" s="708"/>
      <c r="F473" s="706"/>
      <c r="G473" s="707"/>
      <c r="H473" s="707"/>
      <c r="I473" s="707"/>
      <c r="J473" s="707"/>
      <c r="K473" s="709"/>
      <c r="L473" s="270"/>
      <c r="M473" s="705" t="str">
        <f t="shared" si="7"/>
        <v/>
      </c>
    </row>
    <row r="474" spans="1:13" ht="14.45" customHeight="1" x14ac:dyDescent="0.2">
      <c r="A474" s="710"/>
      <c r="B474" s="706"/>
      <c r="C474" s="707"/>
      <c r="D474" s="707"/>
      <c r="E474" s="708"/>
      <c r="F474" s="706"/>
      <c r="G474" s="707"/>
      <c r="H474" s="707"/>
      <c r="I474" s="707"/>
      <c r="J474" s="707"/>
      <c r="K474" s="709"/>
      <c r="L474" s="270"/>
      <c r="M474" s="705" t="str">
        <f t="shared" si="7"/>
        <v/>
      </c>
    </row>
    <row r="475" spans="1:13" ht="14.45" customHeight="1" x14ac:dyDescent="0.2">
      <c r="A475" s="710"/>
      <c r="B475" s="706"/>
      <c r="C475" s="707"/>
      <c r="D475" s="707"/>
      <c r="E475" s="708"/>
      <c r="F475" s="706"/>
      <c r="G475" s="707"/>
      <c r="H475" s="707"/>
      <c r="I475" s="707"/>
      <c r="J475" s="707"/>
      <c r="K475" s="709"/>
      <c r="L475" s="270"/>
      <c r="M475" s="705" t="str">
        <f t="shared" si="7"/>
        <v/>
      </c>
    </row>
    <row r="476" spans="1:13" ht="14.45" customHeight="1" x14ac:dyDescent="0.2">
      <c r="A476" s="710"/>
      <c r="B476" s="706"/>
      <c r="C476" s="707"/>
      <c r="D476" s="707"/>
      <c r="E476" s="708"/>
      <c r="F476" s="706"/>
      <c r="G476" s="707"/>
      <c r="H476" s="707"/>
      <c r="I476" s="707"/>
      <c r="J476" s="707"/>
      <c r="K476" s="709"/>
      <c r="L476" s="270"/>
      <c r="M476" s="705" t="str">
        <f t="shared" si="7"/>
        <v/>
      </c>
    </row>
    <row r="477" spans="1:13" ht="14.45" customHeight="1" x14ac:dyDescent="0.2">
      <c r="A477" s="710"/>
      <c r="B477" s="706"/>
      <c r="C477" s="707"/>
      <c r="D477" s="707"/>
      <c r="E477" s="708"/>
      <c r="F477" s="706"/>
      <c r="G477" s="707"/>
      <c r="H477" s="707"/>
      <c r="I477" s="707"/>
      <c r="J477" s="707"/>
      <c r="K477" s="709"/>
      <c r="L477" s="270"/>
      <c r="M477" s="705" t="str">
        <f t="shared" si="7"/>
        <v/>
      </c>
    </row>
    <row r="478" spans="1:13" ht="14.45" customHeight="1" x14ac:dyDescent="0.2">
      <c r="A478" s="710"/>
      <c r="B478" s="706"/>
      <c r="C478" s="707"/>
      <c r="D478" s="707"/>
      <c r="E478" s="708"/>
      <c r="F478" s="706"/>
      <c r="G478" s="707"/>
      <c r="H478" s="707"/>
      <c r="I478" s="707"/>
      <c r="J478" s="707"/>
      <c r="K478" s="709"/>
      <c r="L478" s="270"/>
      <c r="M478" s="705" t="str">
        <f t="shared" si="7"/>
        <v/>
      </c>
    </row>
    <row r="479" spans="1:13" ht="14.45" customHeight="1" x14ac:dyDescent="0.2">
      <c r="A479" s="710"/>
      <c r="B479" s="706"/>
      <c r="C479" s="707"/>
      <c r="D479" s="707"/>
      <c r="E479" s="708"/>
      <c r="F479" s="706"/>
      <c r="G479" s="707"/>
      <c r="H479" s="707"/>
      <c r="I479" s="707"/>
      <c r="J479" s="707"/>
      <c r="K479" s="709"/>
      <c r="L479" s="270"/>
      <c r="M479" s="705" t="str">
        <f t="shared" si="7"/>
        <v/>
      </c>
    </row>
    <row r="480" spans="1:13" ht="14.45" customHeight="1" x14ac:dyDescent="0.2">
      <c r="A480" s="710"/>
      <c r="B480" s="706"/>
      <c r="C480" s="707"/>
      <c r="D480" s="707"/>
      <c r="E480" s="708"/>
      <c r="F480" s="706"/>
      <c r="G480" s="707"/>
      <c r="H480" s="707"/>
      <c r="I480" s="707"/>
      <c r="J480" s="707"/>
      <c r="K480" s="709"/>
      <c r="L480" s="270"/>
      <c r="M480" s="705" t="str">
        <f t="shared" si="7"/>
        <v/>
      </c>
    </row>
    <row r="481" spans="1:13" ht="14.45" customHeight="1" x14ac:dyDescent="0.2">
      <c r="A481" s="710"/>
      <c r="B481" s="706"/>
      <c r="C481" s="707"/>
      <c r="D481" s="707"/>
      <c r="E481" s="708"/>
      <c r="F481" s="706"/>
      <c r="G481" s="707"/>
      <c r="H481" s="707"/>
      <c r="I481" s="707"/>
      <c r="J481" s="707"/>
      <c r="K481" s="709"/>
      <c r="L481" s="270"/>
      <c r="M481" s="705" t="str">
        <f t="shared" si="7"/>
        <v/>
      </c>
    </row>
    <row r="482" spans="1:13" ht="14.45" customHeight="1" x14ac:dyDescent="0.2">
      <c r="A482" s="710"/>
      <c r="B482" s="706"/>
      <c r="C482" s="707"/>
      <c r="D482" s="707"/>
      <c r="E482" s="708"/>
      <c r="F482" s="706"/>
      <c r="G482" s="707"/>
      <c r="H482" s="707"/>
      <c r="I482" s="707"/>
      <c r="J482" s="707"/>
      <c r="K482" s="709"/>
      <c r="L482" s="270"/>
      <c r="M482" s="705" t="str">
        <f t="shared" si="7"/>
        <v/>
      </c>
    </row>
    <row r="483" spans="1:13" ht="14.45" customHeight="1" x14ac:dyDescent="0.2">
      <c r="A483" s="710"/>
      <c r="B483" s="706"/>
      <c r="C483" s="707"/>
      <c r="D483" s="707"/>
      <c r="E483" s="708"/>
      <c r="F483" s="706"/>
      <c r="G483" s="707"/>
      <c r="H483" s="707"/>
      <c r="I483" s="707"/>
      <c r="J483" s="707"/>
      <c r="K483" s="709"/>
      <c r="L483" s="270"/>
      <c r="M483" s="705" t="str">
        <f t="shared" si="7"/>
        <v/>
      </c>
    </row>
    <row r="484" spans="1:13" ht="14.45" customHeight="1" x14ac:dyDescent="0.2">
      <c r="A484" s="710"/>
      <c r="B484" s="706"/>
      <c r="C484" s="707"/>
      <c r="D484" s="707"/>
      <c r="E484" s="708"/>
      <c r="F484" s="706"/>
      <c r="G484" s="707"/>
      <c r="H484" s="707"/>
      <c r="I484" s="707"/>
      <c r="J484" s="707"/>
      <c r="K484" s="709"/>
      <c r="L484" s="270"/>
      <c r="M484" s="705" t="str">
        <f t="shared" si="7"/>
        <v/>
      </c>
    </row>
    <row r="485" spans="1:13" ht="14.45" customHeight="1" x14ac:dyDescent="0.2">
      <c r="A485" s="710"/>
      <c r="B485" s="706"/>
      <c r="C485" s="707"/>
      <c r="D485" s="707"/>
      <c r="E485" s="708"/>
      <c r="F485" s="706"/>
      <c r="G485" s="707"/>
      <c r="H485" s="707"/>
      <c r="I485" s="707"/>
      <c r="J485" s="707"/>
      <c r="K485" s="709"/>
      <c r="L485" s="270"/>
      <c r="M485" s="705" t="str">
        <f t="shared" si="7"/>
        <v/>
      </c>
    </row>
    <row r="486" spans="1:13" ht="14.45" customHeight="1" x14ac:dyDescent="0.2">
      <c r="A486" s="710"/>
      <c r="B486" s="706"/>
      <c r="C486" s="707"/>
      <c r="D486" s="707"/>
      <c r="E486" s="708"/>
      <c r="F486" s="706"/>
      <c r="G486" s="707"/>
      <c r="H486" s="707"/>
      <c r="I486" s="707"/>
      <c r="J486" s="707"/>
      <c r="K486" s="709"/>
      <c r="L486" s="270"/>
      <c r="M486" s="705" t="str">
        <f t="shared" si="7"/>
        <v/>
      </c>
    </row>
    <row r="487" spans="1:13" ht="14.45" customHeight="1" x14ac:dyDescent="0.2">
      <c r="A487" s="710"/>
      <c r="B487" s="706"/>
      <c r="C487" s="707"/>
      <c r="D487" s="707"/>
      <c r="E487" s="708"/>
      <c r="F487" s="706"/>
      <c r="G487" s="707"/>
      <c r="H487" s="707"/>
      <c r="I487" s="707"/>
      <c r="J487" s="707"/>
      <c r="K487" s="709"/>
      <c r="L487" s="270"/>
      <c r="M487" s="705" t="str">
        <f t="shared" si="7"/>
        <v/>
      </c>
    </row>
    <row r="488" spans="1:13" ht="14.45" customHeight="1" x14ac:dyDescent="0.2">
      <c r="A488" s="710"/>
      <c r="B488" s="706"/>
      <c r="C488" s="707"/>
      <c r="D488" s="707"/>
      <c r="E488" s="708"/>
      <c r="F488" s="706"/>
      <c r="G488" s="707"/>
      <c r="H488" s="707"/>
      <c r="I488" s="707"/>
      <c r="J488" s="707"/>
      <c r="K488" s="709"/>
      <c r="L488" s="270"/>
      <c r="M488" s="705" t="str">
        <f t="shared" si="7"/>
        <v/>
      </c>
    </row>
    <row r="489" spans="1:13" ht="14.45" customHeight="1" x14ac:dyDescent="0.2">
      <c r="A489" s="710"/>
      <c r="B489" s="706"/>
      <c r="C489" s="707"/>
      <c r="D489" s="707"/>
      <c r="E489" s="708"/>
      <c r="F489" s="706"/>
      <c r="G489" s="707"/>
      <c r="H489" s="707"/>
      <c r="I489" s="707"/>
      <c r="J489" s="707"/>
      <c r="K489" s="709"/>
      <c r="L489" s="270"/>
      <c r="M489" s="705" t="str">
        <f t="shared" si="7"/>
        <v/>
      </c>
    </row>
    <row r="490" spans="1:13" ht="14.45" customHeight="1" x14ac:dyDescent="0.2">
      <c r="A490" s="710"/>
      <c r="B490" s="706"/>
      <c r="C490" s="707"/>
      <c r="D490" s="707"/>
      <c r="E490" s="708"/>
      <c r="F490" s="706"/>
      <c r="G490" s="707"/>
      <c r="H490" s="707"/>
      <c r="I490" s="707"/>
      <c r="J490" s="707"/>
      <c r="K490" s="709"/>
      <c r="L490" s="270"/>
      <c r="M490" s="705" t="str">
        <f t="shared" si="7"/>
        <v/>
      </c>
    </row>
    <row r="491" spans="1:13" ht="14.45" customHeight="1" x14ac:dyDescent="0.2">
      <c r="A491" s="710"/>
      <c r="B491" s="706"/>
      <c r="C491" s="707"/>
      <c r="D491" s="707"/>
      <c r="E491" s="708"/>
      <c r="F491" s="706"/>
      <c r="G491" s="707"/>
      <c r="H491" s="707"/>
      <c r="I491" s="707"/>
      <c r="J491" s="707"/>
      <c r="K491" s="709"/>
      <c r="L491" s="270"/>
      <c r="M491" s="705" t="str">
        <f t="shared" si="7"/>
        <v/>
      </c>
    </row>
    <row r="492" spans="1:13" ht="14.45" customHeight="1" x14ac:dyDescent="0.2">
      <c r="A492" s="710"/>
      <c r="B492" s="706"/>
      <c r="C492" s="707"/>
      <c r="D492" s="707"/>
      <c r="E492" s="708"/>
      <c r="F492" s="706"/>
      <c r="G492" s="707"/>
      <c r="H492" s="707"/>
      <c r="I492" s="707"/>
      <c r="J492" s="707"/>
      <c r="K492" s="709"/>
      <c r="L492" s="270"/>
      <c r="M492" s="705" t="str">
        <f t="shared" si="7"/>
        <v/>
      </c>
    </row>
    <row r="493" spans="1:13" ht="14.45" customHeight="1" x14ac:dyDescent="0.2">
      <c r="A493" s="710"/>
      <c r="B493" s="706"/>
      <c r="C493" s="707"/>
      <c r="D493" s="707"/>
      <c r="E493" s="708"/>
      <c r="F493" s="706"/>
      <c r="G493" s="707"/>
      <c r="H493" s="707"/>
      <c r="I493" s="707"/>
      <c r="J493" s="707"/>
      <c r="K493" s="709"/>
      <c r="L493" s="270"/>
      <c r="M493" s="705" t="str">
        <f t="shared" si="7"/>
        <v/>
      </c>
    </row>
    <row r="494" spans="1:13" ht="14.45" customHeight="1" x14ac:dyDescent="0.2">
      <c r="A494" s="710"/>
      <c r="B494" s="706"/>
      <c r="C494" s="707"/>
      <c r="D494" s="707"/>
      <c r="E494" s="708"/>
      <c r="F494" s="706"/>
      <c r="G494" s="707"/>
      <c r="H494" s="707"/>
      <c r="I494" s="707"/>
      <c r="J494" s="707"/>
      <c r="K494" s="709"/>
      <c r="L494" s="270"/>
      <c r="M494" s="705" t="str">
        <f t="shared" si="7"/>
        <v/>
      </c>
    </row>
    <row r="495" spans="1:13" ht="14.45" customHeight="1" x14ac:dyDescent="0.2">
      <c r="A495" s="710"/>
      <c r="B495" s="706"/>
      <c r="C495" s="707"/>
      <c r="D495" s="707"/>
      <c r="E495" s="708"/>
      <c r="F495" s="706"/>
      <c r="G495" s="707"/>
      <c r="H495" s="707"/>
      <c r="I495" s="707"/>
      <c r="J495" s="707"/>
      <c r="K495" s="709"/>
      <c r="L495" s="270"/>
      <c r="M495" s="705" t="str">
        <f t="shared" si="7"/>
        <v/>
      </c>
    </row>
    <row r="496" spans="1:13" ht="14.45" customHeight="1" x14ac:dyDescent="0.2">
      <c r="A496" s="710"/>
      <c r="B496" s="706"/>
      <c r="C496" s="707"/>
      <c r="D496" s="707"/>
      <c r="E496" s="708"/>
      <c r="F496" s="706"/>
      <c r="G496" s="707"/>
      <c r="H496" s="707"/>
      <c r="I496" s="707"/>
      <c r="J496" s="707"/>
      <c r="K496" s="709"/>
      <c r="L496" s="270"/>
      <c r="M496" s="705" t="str">
        <f t="shared" si="7"/>
        <v/>
      </c>
    </row>
    <row r="497" spans="1:13" ht="14.45" customHeight="1" x14ac:dyDescent="0.2">
      <c r="A497" s="710"/>
      <c r="B497" s="706"/>
      <c r="C497" s="707"/>
      <c r="D497" s="707"/>
      <c r="E497" s="708"/>
      <c r="F497" s="706"/>
      <c r="G497" s="707"/>
      <c r="H497" s="707"/>
      <c r="I497" s="707"/>
      <c r="J497" s="707"/>
      <c r="K497" s="709"/>
      <c r="L497" s="270"/>
      <c r="M497" s="705" t="str">
        <f t="shared" si="7"/>
        <v/>
      </c>
    </row>
    <row r="498" spans="1:13" ht="14.45" customHeight="1" x14ac:dyDescent="0.2">
      <c r="A498" s="710"/>
      <c r="B498" s="706"/>
      <c r="C498" s="707"/>
      <c r="D498" s="707"/>
      <c r="E498" s="708"/>
      <c r="F498" s="706"/>
      <c r="G498" s="707"/>
      <c r="H498" s="707"/>
      <c r="I498" s="707"/>
      <c r="J498" s="707"/>
      <c r="K498" s="709"/>
      <c r="L498" s="270"/>
      <c r="M498" s="705" t="str">
        <f t="shared" si="7"/>
        <v/>
      </c>
    </row>
    <row r="499" spans="1:13" ht="14.45" customHeight="1" x14ac:dyDescent="0.2">
      <c r="A499" s="710"/>
      <c r="B499" s="706"/>
      <c r="C499" s="707"/>
      <c r="D499" s="707"/>
      <c r="E499" s="708"/>
      <c r="F499" s="706"/>
      <c r="G499" s="707"/>
      <c r="H499" s="707"/>
      <c r="I499" s="707"/>
      <c r="J499" s="707"/>
      <c r="K499" s="709"/>
      <c r="L499" s="270"/>
      <c r="M499" s="705" t="str">
        <f t="shared" si="7"/>
        <v/>
      </c>
    </row>
    <row r="500" spans="1:13" ht="14.45" customHeight="1" x14ac:dyDescent="0.2">
      <c r="A500" s="710"/>
      <c r="B500" s="706"/>
      <c r="C500" s="707"/>
      <c r="D500" s="707"/>
      <c r="E500" s="708"/>
      <c r="F500" s="706"/>
      <c r="G500" s="707"/>
      <c r="H500" s="707"/>
      <c r="I500" s="707"/>
      <c r="J500" s="707"/>
      <c r="K500" s="709"/>
      <c r="L500" s="270"/>
      <c r="M500" s="705" t="str">
        <f t="shared" si="7"/>
        <v/>
      </c>
    </row>
    <row r="501" spans="1:13" ht="14.45" customHeight="1" x14ac:dyDescent="0.2">
      <c r="A501" s="710"/>
      <c r="B501" s="706"/>
      <c r="C501" s="707"/>
      <c r="D501" s="707"/>
      <c r="E501" s="708"/>
      <c r="F501" s="706"/>
      <c r="G501" s="707"/>
      <c r="H501" s="707"/>
      <c r="I501" s="707"/>
      <c r="J501" s="707"/>
      <c r="K501" s="709"/>
      <c r="L501" s="270"/>
      <c r="M501" s="705" t="str">
        <f t="shared" si="7"/>
        <v/>
      </c>
    </row>
    <row r="502" spans="1:13" ht="14.45" customHeight="1" x14ac:dyDescent="0.2">
      <c r="A502" s="710"/>
      <c r="B502" s="706"/>
      <c r="C502" s="707"/>
      <c r="D502" s="707"/>
      <c r="E502" s="708"/>
      <c r="F502" s="706"/>
      <c r="G502" s="707"/>
      <c r="H502" s="707"/>
      <c r="I502" s="707"/>
      <c r="J502" s="707"/>
      <c r="K502" s="709"/>
      <c r="L502" s="270"/>
      <c r="M502" s="705" t="str">
        <f t="shared" si="7"/>
        <v/>
      </c>
    </row>
    <row r="503" spans="1:13" ht="14.45" customHeight="1" x14ac:dyDescent="0.2">
      <c r="A503" s="710"/>
      <c r="B503" s="706"/>
      <c r="C503" s="707"/>
      <c r="D503" s="707"/>
      <c r="E503" s="708"/>
      <c r="F503" s="706"/>
      <c r="G503" s="707"/>
      <c r="H503" s="707"/>
      <c r="I503" s="707"/>
      <c r="J503" s="707"/>
      <c r="K503" s="709"/>
      <c r="L503" s="270"/>
      <c r="M503" s="705" t="str">
        <f t="shared" si="7"/>
        <v/>
      </c>
    </row>
    <row r="504" spans="1:13" ht="14.45" customHeight="1" x14ac:dyDescent="0.2">
      <c r="A504" s="710"/>
      <c r="B504" s="706"/>
      <c r="C504" s="707"/>
      <c r="D504" s="707"/>
      <c r="E504" s="708"/>
      <c r="F504" s="706"/>
      <c r="G504" s="707"/>
      <c r="H504" s="707"/>
      <c r="I504" s="707"/>
      <c r="J504" s="707"/>
      <c r="K504" s="709"/>
      <c r="L504" s="270"/>
      <c r="M504" s="705" t="str">
        <f t="shared" si="7"/>
        <v/>
      </c>
    </row>
    <row r="505" spans="1:13" ht="14.45" customHeight="1" x14ac:dyDescent="0.2">
      <c r="A505" s="710"/>
      <c r="B505" s="706"/>
      <c r="C505" s="707"/>
      <c r="D505" s="707"/>
      <c r="E505" s="708"/>
      <c r="F505" s="706"/>
      <c r="G505" s="707"/>
      <c r="H505" s="707"/>
      <c r="I505" s="707"/>
      <c r="J505" s="707"/>
      <c r="K505" s="709"/>
      <c r="L505" s="270"/>
      <c r="M505" s="705" t="str">
        <f t="shared" si="7"/>
        <v/>
      </c>
    </row>
    <row r="506" spans="1:13" ht="14.45" customHeight="1" x14ac:dyDescent="0.2">
      <c r="A506" s="710"/>
      <c r="B506" s="706"/>
      <c r="C506" s="707"/>
      <c r="D506" s="707"/>
      <c r="E506" s="708"/>
      <c r="F506" s="706"/>
      <c r="G506" s="707"/>
      <c r="H506" s="707"/>
      <c r="I506" s="707"/>
      <c r="J506" s="707"/>
      <c r="K506" s="709"/>
      <c r="L506" s="270"/>
      <c r="M506" s="705" t="str">
        <f t="shared" si="7"/>
        <v/>
      </c>
    </row>
    <row r="507" spans="1:13" ht="14.45" customHeight="1" x14ac:dyDescent="0.2">
      <c r="A507" s="710"/>
      <c r="B507" s="706"/>
      <c r="C507" s="707"/>
      <c r="D507" s="707"/>
      <c r="E507" s="708"/>
      <c r="F507" s="706"/>
      <c r="G507" s="707"/>
      <c r="H507" s="707"/>
      <c r="I507" s="707"/>
      <c r="J507" s="707"/>
      <c r="K507" s="709"/>
      <c r="L507" s="270"/>
      <c r="M507" s="705" t="str">
        <f t="shared" si="7"/>
        <v/>
      </c>
    </row>
    <row r="508" spans="1:13" ht="14.45" customHeight="1" x14ac:dyDescent="0.2">
      <c r="A508" s="710"/>
      <c r="B508" s="706"/>
      <c r="C508" s="707"/>
      <c r="D508" s="707"/>
      <c r="E508" s="708"/>
      <c r="F508" s="706"/>
      <c r="G508" s="707"/>
      <c r="H508" s="707"/>
      <c r="I508" s="707"/>
      <c r="J508" s="707"/>
      <c r="K508" s="709"/>
      <c r="L508" s="270"/>
      <c r="M508" s="705" t="str">
        <f t="shared" si="7"/>
        <v/>
      </c>
    </row>
    <row r="509" spans="1:13" ht="14.45" customHeight="1" x14ac:dyDescent="0.2">
      <c r="A509" s="710"/>
      <c r="B509" s="706"/>
      <c r="C509" s="707"/>
      <c r="D509" s="707"/>
      <c r="E509" s="708"/>
      <c r="F509" s="706"/>
      <c r="G509" s="707"/>
      <c r="H509" s="707"/>
      <c r="I509" s="707"/>
      <c r="J509" s="707"/>
      <c r="K509" s="709"/>
      <c r="L509" s="270"/>
      <c r="M509" s="705" t="str">
        <f t="shared" si="7"/>
        <v/>
      </c>
    </row>
    <row r="510" spans="1:13" ht="14.45" customHeight="1" x14ac:dyDescent="0.2">
      <c r="A510" s="710"/>
      <c r="B510" s="706"/>
      <c r="C510" s="707"/>
      <c r="D510" s="707"/>
      <c r="E510" s="708"/>
      <c r="F510" s="706"/>
      <c r="G510" s="707"/>
      <c r="H510" s="707"/>
      <c r="I510" s="707"/>
      <c r="J510" s="707"/>
      <c r="K510" s="709"/>
      <c r="L510" s="270"/>
      <c r="M510" s="705" t="str">
        <f t="shared" si="7"/>
        <v/>
      </c>
    </row>
    <row r="511" spans="1:13" ht="14.45" customHeight="1" x14ac:dyDescent="0.2">
      <c r="A511" s="710"/>
      <c r="B511" s="706"/>
      <c r="C511" s="707"/>
      <c r="D511" s="707"/>
      <c r="E511" s="708"/>
      <c r="F511" s="706"/>
      <c r="G511" s="707"/>
      <c r="H511" s="707"/>
      <c r="I511" s="707"/>
      <c r="J511" s="707"/>
      <c r="K511" s="709"/>
      <c r="L511" s="270"/>
      <c r="M511" s="705" t="str">
        <f t="shared" si="7"/>
        <v/>
      </c>
    </row>
    <row r="512" spans="1:13" ht="14.45" customHeight="1" x14ac:dyDescent="0.2">
      <c r="A512" s="710"/>
      <c r="B512" s="706"/>
      <c r="C512" s="707"/>
      <c r="D512" s="707"/>
      <c r="E512" s="708"/>
      <c r="F512" s="706"/>
      <c r="G512" s="707"/>
      <c r="H512" s="707"/>
      <c r="I512" s="707"/>
      <c r="J512" s="707"/>
      <c r="K512" s="709"/>
      <c r="L512" s="270"/>
      <c r="M512" s="705" t="str">
        <f t="shared" si="7"/>
        <v/>
      </c>
    </row>
    <row r="513" spans="1:13" ht="14.45" customHeight="1" x14ac:dyDescent="0.2">
      <c r="A513" s="710"/>
      <c r="B513" s="706"/>
      <c r="C513" s="707"/>
      <c r="D513" s="707"/>
      <c r="E513" s="708"/>
      <c r="F513" s="706"/>
      <c r="G513" s="707"/>
      <c r="H513" s="707"/>
      <c r="I513" s="707"/>
      <c r="J513" s="707"/>
      <c r="K513" s="709"/>
      <c r="L513" s="270"/>
      <c r="M513" s="705" t="str">
        <f t="shared" si="7"/>
        <v/>
      </c>
    </row>
    <row r="514" spans="1:13" ht="14.45" customHeight="1" x14ac:dyDescent="0.2">
      <c r="A514" s="710"/>
      <c r="B514" s="706"/>
      <c r="C514" s="707"/>
      <c r="D514" s="707"/>
      <c r="E514" s="708"/>
      <c r="F514" s="706"/>
      <c r="G514" s="707"/>
      <c r="H514" s="707"/>
      <c r="I514" s="707"/>
      <c r="J514" s="707"/>
      <c r="K514" s="709"/>
      <c r="L514" s="270"/>
      <c r="M514" s="705" t="str">
        <f t="shared" si="7"/>
        <v/>
      </c>
    </row>
    <row r="515" spans="1:13" ht="14.45" customHeight="1" x14ac:dyDescent="0.2">
      <c r="A515" s="710"/>
      <c r="B515" s="706"/>
      <c r="C515" s="707"/>
      <c r="D515" s="707"/>
      <c r="E515" s="708"/>
      <c r="F515" s="706"/>
      <c r="G515" s="707"/>
      <c r="H515" s="707"/>
      <c r="I515" s="707"/>
      <c r="J515" s="707"/>
      <c r="K515" s="709"/>
      <c r="L515" s="270"/>
      <c r="M515" s="705" t="str">
        <f t="shared" si="7"/>
        <v/>
      </c>
    </row>
    <row r="516" spans="1:13" ht="14.45" customHeight="1" x14ac:dyDescent="0.2">
      <c r="A516" s="710"/>
      <c r="B516" s="706"/>
      <c r="C516" s="707"/>
      <c r="D516" s="707"/>
      <c r="E516" s="708"/>
      <c r="F516" s="706"/>
      <c r="G516" s="707"/>
      <c r="H516" s="707"/>
      <c r="I516" s="707"/>
      <c r="J516" s="707"/>
      <c r="K516" s="709"/>
      <c r="L516" s="270"/>
      <c r="M516" s="705" t="str">
        <f t="shared" si="7"/>
        <v/>
      </c>
    </row>
    <row r="517" spans="1:13" ht="14.45" customHeight="1" x14ac:dyDescent="0.2">
      <c r="A517" s="710"/>
      <c r="B517" s="706"/>
      <c r="C517" s="707"/>
      <c r="D517" s="707"/>
      <c r="E517" s="708"/>
      <c r="F517" s="706"/>
      <c r="G517" s="707"/>
      <c r="H517" s="707"/>
      <c r="I517" s="707"/>
      <c r="J517" s="707"/>
      <c r="K517" s="709"/>
      <c r="L517" s="270"/>
      <c r="M517" s="705" t="str">
        <f t="shared" si="7"/>
        <v/>
      </c>
    </row>
    <row r="518" spans="1:13" ht="14.45" customHeight="1" x14ac:dyDescent="0.2">
      <c r="A518" s="710"/>
      <c r="B518" s="706"/>
      <c r="C518" s="707"/>
      <c r="D518" s="707"/>
      <c r="E518" s="708"/>
      <c r="F518" s="706"/>
      <c r="G518" s="707"/>
      <c r="H518" s="707"/>
      <c r="I518" s="707"/>
      <c r="J518" s="707"/>
      <c r="K518" s="709"/>
      <c r="L518" s="270"/>
      <c r="M518" s="705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710"/>
      <c r="B519" s="706"/>
      <c r="C519" s="707"/>
      <c r="D519" s="707"/>
      <c r="E519" s="708"/>
      <c r="F519" s="706"/>
      <c r="G519" s="707"/>
      <c r="H519" s="707"/>
      <c r="I519" s="707"/>
      <c r="J519" s="707"/>
      <c r="K519" s="709"/>
      <c r="L519" s="270"/>
      <c r="M519" s="705" t="str">
        <f t="shared" si="8"/>
        <v/>
      </c>
    </row>
    <row r="520" spans="1:13" ht="14.45" customHeight="1" x14ac:dyDescent="0.2">
      <c r="A520" s="710"/>
      <c r="B520" s="706"/>
      <c r="C520" s="707"/>
      <c r="D520" s="707"/>
      <c r="E520" s="708"/>
      <c r="F520" s="706"/>
      <c r="G520" s="707"/>
      <c r="H520" s="707"/>
      <c r="I520" s="707"/>
      <c r="J520" s="707"/>
      <c r="K520" s="709"/>
      <c r="L520" s="270"/>
      <c r="M520" s="705" t="str">
        <f t="shared" si="8"/>
        <v/>
      </c>
    </row>
    <row r="521" spans="1:13" ht="14.45" customHeight="1" x14ac:dyDescent="0.2">
      <c r="A521" s="710"/>
      <c r="B521" s="706"/>
      <c r="C521" s="707"/>
      <c r="D521" s="707"/>
      <c r="E521" s="708"/>
      <c r="F521" s="706"/>
      <c r="G521" s="707"/>
      <c r="H521" s="707"/>
      <c r="I521" s="707"/>
      <c r="J521" s="707"/>
      <c r="K521" s="709"/>
      <c r="L521" s="270"/>
      <c r="M521" s="705" t="str">
        <f t="shared" si="8"/>
        <v/>
      </c>
    </row>
    <row r="522" spans="1:13" ht="14.45" customHeight="1" x14ac:dyDescent="0.2">
      <c r="A522" s="710"/>
      <c r="B522" s="706"/>
      <c r="C522" s="707"/>
      <c r="D522" s="707"/>
      <c r="E522" s="708"/>
      <c r="F522" s="706"/>
      <c r="G522" s="707"/>
      <c r="H522" s="707"/>
      <c r="I522" s="707"/>
      <c r="J522" s="707"/>
      <c r="K522" s="709"/>
      <c r="L522" s="270"/>
      <c r="M522" s="705" t="str">
        <f t="shared" si="8"/>
        <v/>
      </c>
    </row>
    <row r="523" spans="1:13" ht="14.45" customHeight="1" x14ac:dyDescent="0.2">
      <c r="A523" s="710"/>
      <c r="B523" s="706"/>
      <c r="C523" s="707"/>
      <c r="D523" s="707"/>
      <c r="E523" s="708"/>
      <c r="F523" s="706"/>
      <c r="G523" s="707"/>
      <c r="H523" s="707"/>
      <c r="I523" s="707"/>
      <c r="J523" s="707"/>
      <c r="K523" s="709"/>
      <c r="L523" s="270"/>
      <c r="M523" s="705" t="str">
        <f t="shared" si="8"/>
        <v/>
      </c>
    </row>
    <row r="524" spans="1:13" ht="14.45" customHeight="1" x14ac:dyDescent="0.2">
      <c r="A524" s="710"/>
      <c r="B524" s="706"/>
      <c r="C524" s="707"/>
      <c r="D524" s="707"/>
      <c r="E524" s="708"/>
      <c r="F524" s="706"/>
      <c r="G524" s="707"/>
      <c r="H524" s="707"/>
      <c r="I524" s="707"/>
      <c r="J524" s="707"/>
      <c r="K524" s="709"/>
      <c r="L524" s="270"/>
      <c r="M524" s="705" t="str">
        <f t="shared" si="8"/>
        <v/>
      </c>
    </row>
    <row r="525" spans="1:13" ht="14.45" customHeight="1" x14ac:dyDescent="0.2">
      <c r="A525" s="710"/>
      <c r="B525" s="706"/>
      <c r="C525" s="707"/>
      <c r="D525" s="707"/>
      <c r="E525" s="708"/>
      <c r="F525" s="706"/>
      <c r="G525" s="707"/>
      <c r="H525" s="707"/>
      <c r="I525" s="707"/>
      <c r="J525" s="707"/>
      <c r="K525" s="709"/>
      <c r="L525" s="270"/>
      <c r="M525" s="705" t="str">
        <f t="shared" si="8"/>
        <v/>
      </c>
    </row>
    <row r="526" spans="1:13" ht="14.45" customHeight="1" x14ac:dyDescent="0.2">
      <c r="A526" s="710"/>
      <c r="B526" s="706"/>
      <c r="C526" s="707"/>
      <c r="D526" s="707"/>
      <c r="E526" s="708"/>
      <c r="F526" s="706"/>
      <c r="G526" s="707"/>
      <c r="H526" s="707"/>
      <c r="I526" s="707"/>
      <c r="J526" s="707"/>
      <c r="K526" s="709"/>
      <c r="L526" s="270"/>
      <c r="M526" s="705" t="str">
        <f t="shared" si="8"/>
        <v/>
      </c>
    </row>
    <row r="527" spans="1:13" ht="14.45" customHeight="1" x14ac:dyDescent="0.2">
      <c r="A527" s="710"/>
      <c r="B527" s="706"/>
      <c r="C527" s="707"/>
      <c r="D527" s="707"/>
      <c r="E527" s="708"/>
      <c r="F527" s="706"/>
      <c r="G527" s="707"/>
      <c r="H527" s="707"/>
      <c r="I527" s="707"/>
      <c r="J527" s="707"/>
      <c r="K527" s="709"/>
      <c r="L527" s="270"/>
      <c r="M527" s="705" t="str">
        <f t="shared" si="8"/>
        <v/>
      </c>
    </row>
    <row r="528" spans="1:13" ht="14.45" customHeight="1" x14ac:dyDescent="0.2">
      <c r="A528" s="710"/>
      <c r="B528" s="706"/>
      <c r="C528" s="707"/>
      <c r="D528" s="707"/>
      <c r="E528" s="708"/>
      <c r="F528" s="706"/>
      <c r="G528" s="707"/>
      <c r="H528" s="707"/>
      <c r="I528" s="707"/>
      <c r="J528" s="707"/>
      <c r="K528" s="709"/>
      <c r="L528" s="270"/>
      <c r="M528" s="705" t="str">
        <f t="shared" si="8"/>
        <v/>
      </c>
    </row>
    <row r="529" spans="1:13" ht="14.45" customHeight="1" x14ac:dyDescent="0.2">
      <c r="A529" s="710"/>
      <c r="B529" s="706"/>
      <c r="C529" s="707"/>
      <c r="D529" s="707"/>
      <c r="E529" s="708"/>
      <c r="F529" s="706"/>
      <c r="G529" s="707"/>
      <c r="H529" s="707"/>
      <c r="I529" s="707"/>
      <c r="J529" s="707"/>
      <c r="K529" s="709"/>
      <c r="L529" s="270"/>
      <c r="M529" s="705" t="str">
        <f t="shared" si="8"/>
        <v/>
      </c>
    </row>
    <row r="530" spans="1:13" ht="14.45" customHeight="1" x14ac:dyDescent="0.2">
      <c r="A530" s="710"/>
      <c r="B530" s="706"/>
      <c r="C530" s="707"/>
      <c r="D530" s="707"/>
      <c r="E530" s="708"/>
      <c r="F530" s="706"/>
      <c r="G530" s="707"/>
      <c r="H530" s="707"/>
      <c r="I530" s="707"/>
      <c r="J530" s="707"/>
      <c r="K530" s="709"/>
      <c r="L530" s="270"/>
      <c r="M530" s="705" t="str">
        <f t="shared" si="8"/>
        <v/>
      </c>
    </row>
    <row r="531" spans="1:13" ht="14.45" customHeight="1" x14ac:dyDescent="0.2">
      <c r="A531" s="710"/>
      <c r="B531" s="706"/>
      <c r="C531" s="707"/>
      <c r="D531" s="707"/>
      <c r="E531" s="708"/>
      <c r="F531" s="706"/>
      <c r="G531" s="707"/>
      <c r="H531" s="707"/>
      <c r="I531" s="707"/>
      <c r="J531" s="707"/>
      <c r="K531" s="709"/>
      <c r="L531" s="270"/>
      <c r="M531" s="705" t="str">
        <f t="shared" si="8"/>
        <v/>
      </c>
    </row>
    <row r="532" spans="1:13" ht="14.45" customHeight="1" x14ac:dyDescent="0.2">
      <c r="A532" s="710"/>
      <c r="B532" s="706"/>
      <c r="C532" s="707"/>
      <c r="D532" s="707"/>
      <c r="E532" s="708"/>
      <c r="F532" s="706"/>
      <c r="G532" s="707"/>
      <c r="H532" s="707"/>
      <c r="I532" s="707"/>
      <c r="J532" s="707"/>
      <c r="K532" s="709"/>
      <c r="L532" s="270"/>
      <c r="M532" s="705" t="str">
        <f t="shared" si="8"/>
        <v/>
      </c>
    </row>
    <row r="533" spans="1:13" ht="14.45" customHeight="1" x14ac:dyDescent="0.2">
      <c r="A533" s="710"/>
      <c r="B533" s="706"/>
      <c r="C533" s="707"/>
      <c r="D533" s="707"/>
      <c r="E533" s="708"/>
      <c r="F533" s="706"/>
      <c r="G533" s="707"/>
      <c r="H533" s="707"/>
      <c r="I533" s="707"/>
      <c r="J533" s="707"/>
      <c r="K533" s="709"/>
      <c r="L533" s="270"/>
      <c r="M533" s="705" t="str">
        <f t="shared" si="8"/>
        <v/>
      </c>
    </row>
    <row r="534" spans="1:13" ht="14.45" customHeight="1" x14ac:dyDescent="0.2">
      <c r="A534" s="710"/>
      <c r="B534" s="706"/>
      <c r="C534" s="707"/>
      <c r="D534" s="707"/>
      <c r="E534" s="708"/>
      <c r="F534" s="706"/>
      <c r="G534" s="707"/>
      <c r="H534" s="707"/>
      <c r="I534" s="707"/>
      <c r="J534" s="707"/>
      <c r="K534" s="709"/>
      <c r="L534" s="270"/>
      <c r="M534" s="705" t="str">
        <f t="shared" si="8"/>
        <v/>
      </c>
    </row>
    <row r="535" spans="1:13" ht="14.45" customHeight="1" x14ac:dyDescent="0.2">
      <c r="A535" s="710"/>
      <c r="B535" s="706"/>
      <c r="C535" s="707"/>
      <c r="D535" s="707"/>
      <c r="E535" s="708"/>
      <c r="F535" s="706"/>
      <c r="G535" s="707"/>
      <c r="H535" s="707"/>
      <c r="I535" s="707"/>
      <c r="J535" s="707"/>
      <c r="K535" s="709"/>
      <c r="L535" s="270"/>
      <c r="M535" s="705" t="str">
        <f t="shared" si="8"/>
        <v/>
      </c>
    </row>
    <row r="536" spans="1:13" ht="14.45" customHeight="1" x14ac:dyDescent="0.2">
      <c r="A536" s="710"/>
      <c r="B536" s="706"/>
      <c r="C536" s="707"/>
      <c r="D536" s="707"/>
      <c r="E536" s="708"/>
      <c r="F536" s="706"/>
      <c r="G536" s="707"/>
      <c r="H536" s="707"/>
      <c r="I536" s="707"/>
      <c r="J536" s="707"/>
      <c r="K536" s="709"/>
      <c r="L536" s="270"/>
      <c r="M536" s="705" t="str">
        <f t="shared" si="8"/>
        <v/>
      </c>
    </row>
    <row r="537" spans="1:13" ht="14.45" customHeight="1" x14ac:dyDescent="0.2">
      <c r="A537" s="710"/>
      <c r="B537" s="706"/>
      <c r="C537" s="707"/>
      <c r="D537" s="707"/>
      <c r="E537" s="708"/>
      <c r="F537" s="706"/>
      <c r="G537" s="707"/>
      <c r="H537" s="707"/>
      <c r="I537" s="707"/>
      <c r="J537" s="707"/>
      <c r="K537" s="709"/>
      <c r="L537" s="270"/>
      <c r="M537" s="705" t="str">
        <f t="shared" si="8"/>
        <v/>
      </c>
    </row>
    <row r="538" spans="1:13" ht="14.45" customHeight="1" x14ac:dyDescent="0.2">
      <c r="A538" s="710"/>
      <c r="B538" s="706"/>
      <c r="C538" s="707"/>
      <c r="D538" s="707"/>
      <c r="E538" s="708"/>
      <c r="F538" s="706"/>
      <c r="G538" s="707"/>
      <c r="H538" s="707"/>
      <c r="I538" s="707"/>
      <c r="J538" s="707"/>
      <c r="K538" s="709"/>
      <c r="L538" s="270"/>
      <c r="M538" s="705" t="str">
        <f t="shared" si="8"/>
        <v/>
      </c>
    </row>
    <row r="539" spans="1:13" ht="14.45" customHeight="1" x14ac:dyDescent="0.2">
      <c r="A539" s="710"/>
      <c r="B539" s="706"/>
      <c r="C539" s="707"/>
      <c r="D539" s="707"/>
      <c r="E539" s="708"/>
      <c r="F539" s="706"/>
      <c r="G539" s="707"/>
      <c r="H539" s="707"/>
      <c r="I539" s="707"/>
      <c r="J539" s="707"/>
      <c r="K539" s="709"/>
      <c r="L539" s="270"/>
      <c r="M539" s="705" t="str">
        <f t="shared" si="8"/>
        <v/>
      </c>
    </row>
    <row r="540" spans="1:13" ht="14.45" customHeight="1" x14ac:dyDescent="0.2">
      <c r="A540" s="710"/>
      <c r="B540" s="706"/>
      <c r="C540" s="707"/>
      <c r="D540" s="707"/>
      <c r="E540" s="708"/>
      <c r="F540" s="706"/>
      <c r="G540" s="707"/>
      <c r="H540" s="707"/>
      <c r="I540" s="707"/>
      <c r="J540" s="707"/>
      <c r="K540" s="709"/>
      <c r="L540" s="270"/>
      <c r="M540" s="705" t="str">
        <f t="shared" si="8"/>
        <v/>
      </c>
    </row>
    <row r="541" spans="1:13" ht="14.45" customHeight="1" x14ac:dyDescent="0.2">
      <c r="A541" s="710"/>
      <c r="B541" s="706"/>
      <c r="C541" s="707"/>
      <c r="D541" s="707"/>
      <c r="E541" s="708"/>
      <c r="F541" s="706"/>
      <c r="G541" s="707"/>
      <c r="H541" s="707"/>
      <c r="I541" s="707"/>
      <c r="J541" s="707"/>
      <c r="K541" s="709"/>
      <c r="L541" s="270"/>
      <c r="M541" s="705" t="str">
        <f t="shared" si="8"/>
        <v/>
      </c>
    </row>
    <row r="542" spans="1:13" ht="14.45" customHeight="1" x14ac:dyDescent="0.2">
      <c r="A542" s="710"/>
      <c r="B542" s="706"/>
      <c r="C542" s="707"/>
      <c r="D542" s="707"/>
      <c r="E542" s="708"/>
      <c r="F542" s="706"/>
      <c r="G542" s="707"/>
      <c r="H542" s="707"/>
      <c r="I542" s="707"/>
      <c r="J542" s="707"/>
      <c r="K542" s="709"/>
      <c r="L542" s="270"/>
      <c r="M542" s="705" t="str">
        <f t="shared" si="8"/>
        <v/>
      </c>
    </row>
    <row r="543" spans="1:13" ht="14.45" customHeight="1" x14ac:dyDescent="0.2">
      <c r="A543" s="710"/>
      <c r="B543" s="706"/>
      <c r="C543" s="707"/>
      <c r="D543" s="707"/>
      <c r="E543" s="708"/>
      <c r="F543" s="706"/>
      <c r="G543" s="707"/>
      <c r="H543" s="707"/>
      <c r="I543" s="707"/>
      <c r="J543" s="707"/>
      <c r="K543" s="709"/>
      <c r="L543" s="270"/>
      <c r="M543" s="705" t="str">
        <f t="shared" si="8"/>
        <v/>
      </c>
    </row>
    <row r="544" spans="1:13" ht="14.45" customHeight="1" x14ac:dyDescent="0.2">
      <c r="A544" s="710"/>
      <c r="B544" s="706"/>
      <c r="C544" s="707"/>
      <c r="D544" s="707"/>
      <c r="E544" s="708"/>
      <c r="F544" s="706"/>
      <c r="G544" s="707"/>
      <c r="H544" s="707"/>
      <c r="I544" s="707"/>
      <c r="J544" s="707"/>
      <c r="K544" s="709"/>
      <c r="L544" s="270"/>
      <c r="M544" s="705" t="str">
        <f t="shared" si="8"/>
        <v/>
      </c>
    </row>
    <row r="545" spans="1:13" ht="14.45" customHeight="1" x14ac:dyDescent="0.2">
      <c r="A545" s="710"/>
      <c r="B545" s="706"/>
      <c r="C545" s="707"/>
      <c r="D545" s="707"/>
      <c r="E545" s="708"/>
      <c r="F545" s="706"/>
      <c r="G545" s="707"/>
      <c r="H545" s="707"/>
      <c r="I545" s="707"/>
      <c r="J545" s="707"/>
      <c r="K545" s="709"/>
      <c r="L545" s="270"/>
      <c r="M545" s="705" t="str">
        <f t="shared" si="8"/>
        <v/>
      </c>
    </row>
    <row r="546" spans="1:13" ht="14.45" customHeight="1" x14ac:dyDescent="0.2">
      <c r="A546" s="710"/>
      <c r="B546" s="706"/>
      <c r="C546" s="707"/>
      <c r="D546" s="707"/>
      <c r="E546" s="708"/>
      <c r="F546" s="706"/>
      <c r="G546" s="707"/>
      <c r="H546" s="707"/>
      <c r="I546" s="707"/>
      <c r="J546" s="707"/>
      <c r="K546" s="709"/>
      <c r="L546" s="270"/>
      <c r="M546" s="705" t="str">
        <f t="shared" si="8"/>
        <v/>
      </c>
    </row>
    <row r="547" spans="1:13" ht="14.45" customHeight="1" x14ac:dyDescent="0.2">
      <c r="A547" s="710"/>
      <c r="B547" s="706"/>
      <c r="C547" s="707"/>
      <c r="D547" s="707"/>
      <c r="E547" s="708"/>
      <c r="F547" s="706"/>
      <c r="G547" s="707"/>
      <c r="H547" s="707"/>
      <c r="I547" s="707"/>
      <c r="J547" s="707"/>
      <c r="K547" s="709"/>
      <c r="L547" s="270"/>
      <c r="M547" s="705" t="str">
        <f t="shared" si="8"/>
        <v/>
      </c>
    </row>
    <row r="548" spans="1:13" ht="14.45" customHeight="1" x14ac:dyDescent="0.2">
      <c r="A548" s="710"/>
      <c r="B548" s="706"/>
      <c r="C548" s="707"/>
      <c r="D548" s="707"/>
      <c r="E548" s="708"/>
      <c r="F548" s="706"/>
      <c r="G548" s="707"/>
      <c r="H548" s="707"/>
      <c r="I548" s="707"/>
      <c r="J548" s="707"/>
      <c r="K548" s="709"/>
      <c r="L548" s="270"/>
      <c r="M548" s="705" t="str">
        <f t="shared" si="8"/>
        <v/>
      </c>
    </row>
    <row r="549" spans="1:13" ht="14.45" customHeight="1" x14ac:dyDescent="0.2">
      <c r="A549" s="710"/>
      <c r="B549" s="706"/>
      <c r="C549" s="707"/>
      <c r="D549" s="707"/>
      <c r="E549" s="708"/>
      <c r="F549" s="706"/>
      <c r="G549" s="707"/>
      <c r="H549" s="707"/>
      <c r="I549" s="707"/>
      <c r="J549" s="707"/>
      <c r="K549" s="709"/>
      <c r="L549" s="270"/>
      <c r="M549" s="705" t="str">
        <f t="shared" si="8"/>
        <v/>
      </c>
    </row>
    <row r="550" spans="1:13" ht="14.45" customHeight="1" x14ac:dyDescent="0.2">
      <c r="A550" s="710"/>
      <c r="B550" s="706"/>
      <c r="C550" s="707"/>
      <c r="D550" s="707"/>
      <c r="E550" s="708"/>
      <c r="F550" s="706"/>
      <c r="G550" s="707"/>
      <c r="H550" s="707"/>
      <c r="I550" s="707"/>
      <c r="J550" s="707"/>
      <c r="K550" s="709"/>
      <c r="L550" s="270"/>
      <c r="M550" s="705" t="str">
        <f t="shared" si="8"/>
        <v/>
      </c>
    </row>
    <row r="551" spans="1:13" ht="14.45" customHeight="1" x14ac:dyDescent="0.2">
      <c r="A551" s="710"/>
      <c r="B551" s="706"/>
      <c r="C551" s="707"/>
      <c r="D551" s="707"/>
      <c r="E551" s="708"/>
      <c r="F551" s="706"/>
      <c r="G551" s="707"/>
      <c r="H551" s="707"/>
      <c r="I551" s="707"/>
      <c r="J551" s="707"/>
      <c r="K551" s="709"/>
      <c r="L551" s="270"/>
      <c r="M551" s="705" t="str">
        <f t="shared" si="8"/>
        <v/>
      </c>
    </row>
    <row r="552" spans="1:13" ht="14.45" customHeight="1" x14ac:dyDescent="0.2">
      <c r="A552" s="710"/>
      <c r="B552" s="706"/>
      <c r="C552" s="707"/>
      <c r="D552" s="707"/>
      <c r="E552" s="708"/>
      <c r="F552" s="706"/>
      <c r="G552" s="707"/>
      <c r="H552" s="707"/>
      <c r="I552" s="707"/>
      <c r="J552" s="707"/>
      <c r="K552" s="709"/>
      <c r="L552" s="270"/>
      <c r="M552" s="705" t="str">
        <f t="shared" si="8"/>
        <v/>
      </c>
    </row>
    <row r="553" spans="1:13" ht="14.45" customHeight="1" x14ac:dyDescent="0.2">
      <c r="A553" s="710"/>
      <c r="B553" s="706"/>
      <c r="C553" s="707"/>
      <c r="D553" s="707"/>
      <c r="E553" s="708"/>
      <c r="F553" s="706"/>
      <c r="G553" s="707"/>
      <c r="H553" s="707"/>
      <c r="I553" s="707"/>
      <c r="J553" s="707"/>
      <c r="K553" s="709"/>
      <c r="L553" s="270"/>
      <c r="M553" s="705" t="str">
        <f t="shared" si="8"/>
        <v/>
      </c>
    </row>
    <row r="554" spans="1:13" ht="14.45" customHeight="1" x14ac:dyDescent="0.2">
      <c r="A554" s="710"/>
      <c r="B554" s="706"/>
      <c r="C554" s="707"/>
      <c r="D554" s="707"/>
      <c r="E554" s="708"/>
      <c r="F554" s="706"/>
      <c r="G554" s="707"/>
      <c r="H554" s="707"/>
      <c r="I554" s="707"/>
      <c r="J554" s="707"/>
      <c r="K554" s="709"/>
      <c r="L554" s="270"/>
      <c r="M554" s="705" t="str">
        <f t="shared" si="8"/>
        <v/>
      </c>
    </row>
    <row r="555" spans="1:13" ht="14.45" customHeight="1" x14ac:dyDescent="0.2">
      <c r="A555" s="710"/>
      <c r="B555" s="706"/>
      <c r="C555" s="707"/>
      <c r="D555" s="707"/>
      <c r="E555" s="708"/>
      <c r="F555" s="706"/>
      <c r="G555" s="707"/>
      <c r="H555" s="707"/>
      <c r="I555" s="707"/>
      <c r="J555" s="707"/>
      <c r="K555" s="709"/>
      <c r="L555" s="270"/>
      <c r="M555" s="705" t="str">
        <f t="shared" si="8"/>
        <v/>
      </c>
    </row>
    <row r="556" spans="1:13" ht="14.45" customHeight="1" x14ac:dyDescent="0.2">
      <c r="A556" s="710"/>
      <c r="B556" s="706"/>
      <c r="C556" s="707"/>
      <c r="D556" s="707"/>
      <c r="E556" s="708"/>
      <c r="F556" s="706"/>
      <c r="G556" s="707"/>
      <c r="H556" s="707"/>
      <c r="I556" s="707"/>
      <c r="J556" s="707"/>
      <c r="K556" s="709"/>
      <c r="L556" s="270"/>
      <c r="M556" s="705" t="str">
        <f t="shared" si="8"/>
        <v/>
      </c>
    </row>
    <row r="557" spans="1:13" ht="14.45" customHeight="1" x14ac:dyDescent="0.2">
      <c r="A557" s="710"/>
      <c r="B557" s="706"/>
      <c r="C557" s="707"/>
      <c r="D557" s="707"/>
      <c r="E557" s="708"/>
      <c r="F557" s="706"/>
      <c r="G557" s="707"/>
      <c r="H557" s="707"/>
      <c r="I557" s="707"/>
      <c r="J557" s="707"/>
      <c r="K557" s="709"/>
      <c r="L557" s="270"/>
      <c r="M557" s="705" t="str">
        <f t="shared" si="8"/>
        <v/>
      </c>
    </row>
    <row r="558" spans="1:13" ht="14.45" customHeight="1" x14ac:dyDescent="0.2">
      <c r="A558" s="710"/>
      <c r="B558" s="706"/>
      <c r="C558" s="707"/>
      <c r="D558" s="707"/>
      <c r="E558" s="708"/>
      <c r="F558" s="706"/>
      <c r="G558" s="707"/>
      <c r="H558" s="707"/>
      <c r="I558" s="707"/>
      <c r="J558" s="707"/>
      <c r="K558" s="709"/>
      <c r="L558" s="270"/>
      <c r="M558" s="705" t="str">
        <f t="shared" si="8"/>
        <v/>
      </c>
    </row>
    <row r="559" spans="1:13" ht="14.45" customHeight="1" x14ac:dyDescent="0.2">
      <c r="A559" s="710"/>
      <c r="B559" s="706"/>
      <c r="C559" s="707"/>
      <c r="D559" s="707"/>
      <c r="E559" s="708"/>
      <c r="F559" s="706"/>
      <c r="G559" s="707"/>
      <c r="H559" s="707"/>
      <c r="I559" s="707"/>
      <c r="J559" s="707"/>
      <c r="K559" s="709"/>
      <c r="L559" s="270"/>
      <c r="M559" s="705" t="str">
        <f t="shared" si="8"/>
        <v/>
      </c>
    </row>
    <row r="560" spans="1:13" ht="14.45" customHeight="1" x14ac:dyDescent="0.2">
      <c r="A560" s="710"/>
      <c r="B560" s="706"/>
      <c r="C560" s="707"/>
      <c r="D560" s="707"/>
      <c r="E560" s="708"/>
      <c r="F560" s="706"/>
      <c r="G560" s="707"/>
      <c r="H560" s="707"/>
      <c r="I560" s="707"/>
      <c r="J560" s="707"/>
      <c r="K560" s="709"/>
      <c r="L560" s="270"/>
      <c r="M560" s="705" t="str">
        <f t="shared" si="8"/>
        <v/>
      </c>
    </row>
    <row r="561" spans="1:13" ht="14.45" customHeight="1" x14ac:dyDescent="0.2">
      <c r="A561" s="710"/>
      <c r="B561" s="706"/>
      <c r="C561" s="707"/>
      <c r="D561" s="707"/>
      <c r="E561" s="708"/>
      <c r="F561" s="706"/>
      <c r="G561" s="707"/>
      <c r="H561" s="707"/>
      <c r="I561" s="707"/>
      <c r="J561" s="707"/>
      <c r="K561" s="709"/>
      <c r="L561" s="270"/>
      <c r="M561" s="705" t="str">
        <f t="shared" si="8"/>
        <v/>
      </c>
    </row>
    <row r="562" spans="1:13" ht="14.45" customHeight="1" x14ac:dyDescent="0.2">
      <c r="A562" s="710"/>
      <c r="B562" s="706"/>
      <c r="C562" s="707"/>
      <c r="D562" s="707"/>
      <c r="E562" s="708"/>
      <c r="F562" s="706"/>
      <c r="G562" s="707"/>
      <c r="H562" s="707"/>
      <c r="I562" s="707"/>
      <c r="J562" s="707"/>
      <c r="K562" s="709"/>
      <c r="L562" s="270"/>
      <c r="M562" s="705" t="str">
        <f t="shared" si="8"/>
        <v/>
      </c>
    </row>
    <row r="563" spans="1:13" ht="14.45" customHeight="1" x14ac:dyDescent="0.2">
      <c r="A563" s="710"/>
      <c r="B563" s="706"/>
      <c r="C563" s="707"/>
      <c r="D563" s="707"/>
      <c r="E563" s="708"/>
      <c r="F563" s="706"/>
      <c r="G563" s="707"/>
      <c r="H563" s="707"/>
      <c r="I563" s="707"/>
      <c r="J563" s="707"/>
      <c r="K563" s="709"/>
      <c r="L563" s="270"/>
      <c r="M563" s="705" t="str">
        <f t="shared" si="8"/>
        <v/>
      </c>
    </row>
    <row r="564" spans="1:13" ht="14.45" customHeight="1" x14ac:dyDescent="0.2">
      <c r="A564" s="710"/>
      <c r="B564" s="706"/>
      <c r="C564" s="707"/>
      <c r="D564" s="707"/>
      <c r="E564" s="708"/>
      <c r="F564" s="706"/>
      <c r="G564" s="707"/>
      <c r="H564" s="707"/>
      <c r="I564" s="707"/>
      <c r="J564" s="707"/>
      <c r="K564" s="709"/>
      <c r="L564" s="270"/>
      <c r="M564" s="705" t="str">
        <f t="shared" si="8"/>
        <v/>
      </c>
    </row>
    <row r="565" spans="1:13" ht="14.45" customHeight="1" x14ac:dyDescent="0.2">
      <c r="A565" s="710"/>
      <c r="B565" s="706"/>
      <c r="C565" s="707"/>
      <c r="D565" s="707"/>
      <c r="E565" s="708"/>
      <c r="F565" s="706"/>
      <c r="G565" s="707"/>
      <c r="H565" s="707"/>
      <c r="I565" s="707"/>
      <c r="J565" s="707"/>
      <c r="K565" s="709"/>
      <c r="L565" s="270"/>
      <c r="M565" s="705" t="str">
        <f t="shared" si="8"/>
        <v/>
      </c>
    </row>
    <row r="566" spans="1:13" ht="14.45" customHeight="1" x14ac:dyDescent="0.2">
      <c r="A566" s="710"/>
      <c r="B566" s="706"/>
      <c r="C566" s="707"/>
      <c r="D566" s="707"/>
      <c r="E566" s="708"/>
      <c r="F566" s="706"/>
      <c r="G566" s="707"/>
      <c r="H566" s="707"/>
      <c r="I566" s="707"/>
      <c r="J566" s="707"/>
      <c r="K566" s="709"/>
      <c r="L566" s="270"/>
      <c r="M566" s="705" t="str">
        <f t="shared" si="8"/>
        <v/>
      </c>
    </row>
    <row r="567" spans="1:13" ht="14.45" customHeight="1" x14ac:dyDescent="0.2">
      <c r="A567" s="710"/>
      <c r="B567" s="706"/>
      <c r="C567" s="707"/>
      <c r="D567" s="707"/>
      <c r="E567" s="708"/>
      <c r="F567" s="706"/>
      <c r="G567" s="707"/>
      <c r="H567" s="707"/>
      <c r="I567" s="707"/>
      <c r="J567" s="707"/>
      <c r="K567" s="709"/>
      <c r="L567" s="270"/>
      <c r="M567" s="705" t="str">
        <f t="shared" si="8"/>
        <v/>
      </c>
    </row>
    <row r="568" spans="1:13" ht="14.45" customHeight="1" x14ac:dyDescent="0.2">
      <c r="A568" s="710"/>
      <c r="B568" s="706"/>
      <c r="C568" s="707"/>
      <c r="D568" s="707"/>
      <c r="E568" s="708"/>
      <c r="F568" s="706"/>
      <c r="G568" s="707"/>
      <c r="H568" s="707"/>
      <c r="I568" s="707"/>
      <c r="J568" s="707"/>
      <c r="K568" s="709"/>
      <c r="L568" s="270"/>
      <c r="M568" s="705" t="str">
        <f t="shared" si="8"/>
        <v/>
      </c>
    </row>
    <row r="569" spans="1:13" ht="14.45" customHeight="1" x14ac:dyDescent="0.2">
      <c r="A569" s="710"/>
      <c r="B569" s="706"/>
      <c r="C569" s="707"/>
      <c r="D569" s="707"/>
      <c r="E569" s="708"/>
      <c r="F569" s="706"/>
      <c r="G569" s="707"/>
      <c r="H569" s="707"/>
      <c r="I569" s="707"/>
      <c r="J569" s="707"/>
      <c r="K569" s="709"/>
      <c r="L569" s="270"/>
      <c r="M569" s="705" t="str">
        <f t="shared" si="8"/>
        <v/>
      </c>
    </row>
    <row r="570" spans="1:13" ht="14.45" customHeight="1" x14ac:dyDescent="0.2">
      <c r="A570" s="710"/>
      <c r="B570" s="706"/>
      <c r="C570" s="707"/>
      <c r="D570" s="707"/>
      <c r="E570" s="708"/>
      <c r="F570" s="706"/>
      <c r="G570" s="707"/>
      <c r="H570" s="707"/>
      <c r="I570" s="707"/>
      <c r="J570" s="707"/>
      <c r="K570" s="709"/>
      <c r="L570" s="270"/>
      <c r="M570" s="705" t="str">
        <f t="shared" si="8"/>
        <v/>
      </c>
    </row>
    <row r="571" spans="1:13" ht="14.45" customHeight="1" x14ac:dyDescent="0.2">
      <c r="A571" s="710"/>
      <c r="B571" s="706"/>
      <c r="C571" s="707"/>
      <c r="D571" s="707"/>
      <c r="E571" s="708"/>
      <c r="F571" s="706"/>
      <c r="G571" s="707"/>
      <c r="H571" s="707"/>
      <c r="I571" s="707"/>
      <c r="J571" s="707"/>
      <c r="K571" s="709"/>
      <c r="L571" s="270"/>
      <c r="M571" s="705" t="str">
        <f t="shared" si="8"/>
        <v/>
      </c>
    </row>
    <row r="572" spans="1:13" ht="14.45" customHeight="1" x14ac:dyDescent="0.2">
      <c r="A572" s="710"/>
      <c r="B572" s="706"/>
      <c r="C572" s="707"/>
      <c r="D572" s="707"/>
      <c r="E572" s="708"/>
      <c r="F572" s="706"/>
      <c r="G572" s="707"/>
      <c r="H572" s="707"/>
      <c r="I572" s="707"/>
      <c r="J572" s="707"/>
      <c r="K572" s="709"/>
      <c r="L572" s="270"/>
      <c r="M572" s="705" t="str">
        <f t="shared" si="8"/>
        <v/>
      </c>
    </row>
    <row r="573" spans="1:13" ht="14.45" customHeight="1" x14ac:dyDescent="0.2">
      <c r="A573" s="710"/>
      <c r="B573" s="706"/>
      <c r="C573" s="707"/>
      <c r="D573" s="707"/>
      <c r="E573" s="708"/>
      <c r="F573" s="706"/>
      <c r="G573" s="707"/>
      <c r="H573" s="707"/>
      <c r="I573" s="707"/>
      <c r="J573" s="707"/>
      <c r="K573" s="709"/>
      <c r="L573" s="270"/>
      <c r="M573" s="705" t="str">
        <f t="shared" si="8"/>
        <v/>
      </c>
    </row>
    <row r="574" spans="1:13" ht="14.45" customHeight="1" x14ac:dyDescent="0.2">
      <c r="A574" s="710"/>
      <c r="B574" s="706"/>
      <c r="C574" s="707"/>
      <c r="D574" s="707"/>
      <c r="E574" s="708"/>
      <c r="F574" s="706"/>
      <c r="G574" s="707"/>
      <c r="H574" s="707"/>
      <c r="I574" s="707"/>
      <c r="J574" s="707"/>
      <c r="K574" s="709"/>
      <c r="L574" s="270"/>
      <c r="M574" s="705" t="str">
        <f t="shared" si="8"/>
        <v/>
      </c>
    </row>
    <row r="575" spans="1:13" ht="14.45" customHeight="1" x14ac:dyDescent="0.2">
      <c r="A575" s="710"/>
      <c r="B575" s="706"/>
      <c r="C575" s="707"/>
      <c r="D575" s="707"/>
      <c r="E575" s="708"/>
      <c r="F575" s="706"/>
      <c r="G575" s="707"/>
      <c r="H575" s="707"/>
      <c r="I575" s="707"/>
      <c r="J575" s="707"/>
      <c r="K575" s="709"/>
      <c r="L575" s="270"/>
      <c r="M575" s="705" t="str">
        <f t="shared" si="8"/>
        <v/>
      </c>
    </row>
    <row r="576" spans="1:13" ht="14.45" customHeight="1" x14ac:dyDescent="0.2">
      <c r="A576" s="710"/>
      <c r="B576" s="706"/>
      <c r="C576" s="707"/>
      <c r="D576" s="707"/>
      <c r="E576" s="708"/>
      <c r="F576" s="706"/>
      <c r="G576" s="707"/>
      <c r="H576" s="707"/>
      <c r="I576" s="707"/>
      <c r="J576" s="707"/>
      <c r="K576" s="709"/>
      <c r="L576" s="270"/>
      <c r="M576" s="705" t="str">
        <f t="shared" si="8"/>
        <v/>
      </c>
    </row>
    <row r="577" spans="1:13" ht="14.45" customHeight="1" x14ac:dyDescent="0.2">
      <c r="A577" s="710"/>
      <c r="B577" s="706"/>
      <c r="C577" s="707"/>
      <c r="D577" s="707"/>
      <c r="E577" s="708"/>
      <c r="F577" s="706"/>
      <c r="G577" s="707"/>
      <c r="H577" s="707"/>
      <c r="I577" s="707"/>
      <c r="J577" s="707"/>
      <c r="K577" s="709"/>
      <c r="L577" s="270"/>
      <c r="M577" s="705" t="str">
        <f t="shared" si="8"/>
        <v/>
      </c>
    </row>
    <row r="578" spans="1:13" ht="14.45" customHeight="1" x14ac:dyDescent="0.2">
      <c r="A578" s="710"/>
      <c r="B578" s="706"/>
      <c r="C578" s="707"/>
      <c r="D578" s="707"/>
      <c r="E578" s="708"/>
      <c r="F578" s="706"/>
      <c r="G578" s="707"/>
      <c r="H578" s="707"/>
      <c r="I578" s="707"/>
      <c r="J578" s="707"/>
      <c r="K578" s="709"/>
      <c r="L578" s="270"/>
      <c r="M578" s="705" t="str">
        <f t="shared" si="8"/>
        <v/>
      </c>
    </row>
    <row r="579" spans="1:13" ht="14.45" customHeight="1" x14ac:dyDescent="0.2">
      <c r="A579" s="710"/>
      <c r="B579" s="706"/>
      <c r="C579" s="707"/>
      <c r="D579" s="707"/>
      <c r="E579" s="708"/>
      <c r="F579" s="706"/>
      <c r="G579" s="707"/>
      <c r="H579" s="707"/>
      <c r="I579" s="707"/>
      <c r="J579" s="707"/>
      <c r="K579" s="709"/>
      <c r="L579" s="270"/>
      <c r="M579" s="705" t="str">
        <f t="shared" si="8"/>
        <v/>
      </c>
    </row>
    <row r="580" spans="1:13" ht="14.45" customHeight="1" x14ac:dyDescent="0.2">
      <c r="A580" s="710"/>
      <c r="B580" s="706"/>
      <c r="C580" s="707"/>
      <c r="D580" s="707"/>
      <c r="E580" s="708"/>
      <c r="F580" s="706"/>
      <c r="G580" s="707"/>
      <c r="H580" s="707"/>
      <c r="I580" s="707"/>
      <c r="J580" s="707"/>
      <c r="K580" s="709"/>
      <c r="L580" s="270"/>
      <c r="M580" s="705" t="str">
        <f t="shared" si="8"/>
        <v/>
      </c>
    </row>
    <row r="581" spans="1:13" ht="14.45" customHeight="1" x14ac:dyDescent="0.2">
      <c r="A581" s="710"/>
      <c r="B581" s="706"/>
      <c r="C581" s="707"/>
      <c r="D581" s="707"/>
      <c r="E581" s="708"/>
      <c r="F581" s="706"/>
      <c r="G581" s="707"/>
      <c r="H581" s="707"/>
      <c r="I581" s="707"/>
      <c r="J581" s="707"/>
      <c r="K581" s="709"/>
      <c r="L581" s="270"/>
      <c r="M581" s="705" t="str">
        <f t="shared" si="8"/>
        <v/>
      </c>
    </row>
    <row r="582" spans="1:13" ht="14.45" customHeight="1" x14ac:dyDescent="0.2">
      <c r="A582" s="710"/>
      <c r="B582" s="706"/>
      <c r="C582" s="707"/>
      <c r="D582" s="707"/>
      <c r="E582" s="708"/>
      <c r="F582" s="706"/>
      <c r="G582" s="707"/>
      <c r="H582" s="707"/>
      <c r="I582" s="707"/>
      <c r="J582" s="707"/>
      <c r="K582" s="709"/>
      <c r="L582" s="270"/>
      <c r="M582" s="705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710"/>
      <c r="B583" s="706"/>
      <c r="C583" s="707"/>
      <c r="D583" s="707"/>
      <c r="E583" s="708"/>
      <c r="F583" s="706"/>
      <c r="G583" s="707"/>
      <c r="H583" s="707"/>
      <c r="I583" s="707"/>
      <c r="J583" s="707"/>
      <c r="K583" s="709"/>
      <c r="L583" s="270"/>
      <c r="M583" s="705" t="str">
        <f t="shared" si="9"/>
        <v/>
      </c>
    </row>
    <row r="584" spans="1:13" ht="14.45" customHeight="1" x14ac:dyDescent="0.2">
      <c r="A584" s="710"/>
      <c r="B584" s="706"/>
      <c r="C584" s="707"/>
      <c r="D584" s="707"/>
      <c r="E584" s="708"/>
      <c r="F584" s="706"/>
      <c r="G584" s="707"/>
      <c r="H584" s="707"/>
      <c r="I584" s="707"/>
      <c r="J584" s="707"/>
      <c r="K584" s="709"/>
      <c r="L584" s="270"/>
      <c r="M584" s="705" t="str">
        <f t="shared" si="9"/>
        <v/>
      </c>
    </row>
    <row r="585" spans="1:13" ht="14.45" customHeight="1" x14ac:dyDescent="0.2">
      <c r="A585" s="710"/>
      <c r="B585" s="706"/>
      <c r="C585" s="707"/>
      <c r="D585" s="707"/>
      <c r="E585" s="708"/>
      <c r="F585" s="706"/>
      <c r="G585" s="707"/>
      <c r="H585" s="707"/>
      <c r="I585" s="707"/>
      <c r="J585" s="707"/>
      <c r="K585" s="709"/>
      <c r="L585" s="270"/>
      <c r="M585" s="705" t="str">
        <f t="shared" si="9"/>
        <v/>
      </c>
    </row>
    <row r="586" spans="1:13" ht="14.45" customHeight="1" x14ac:dyDescent="0.2">
      <c r="A586" s="710"/>
      <c r="B586" s="706"/>
      <c r="C586" s="707"/>
      <c r="D586" s="707"/>
      <c r="E586" s="708"/>
      <c r="F586" s="706"/>
      <c r="G586" s="707"/>
      <c r="H586" s="707"/>
      <c r="I586" s="707"/>
      <c r="J586" s="707"/>
      <c r="K586" s="709"/>
      <c r="L586" s="270"/>
      <c r="M586" s="705" t="str">
        <f t="shared" si="9"/>
        <v/>
      </c>
    </row>
    <row r="587" spans="1:13" ht="14.45" customHeight="1" x14ac:dyDescent="0.2">
      <c r="A587" s="710"/>
      <c r="B587" s="706"/>
      <c r="C587" s="707"/>
      <c r="D587" s="707"/>
      <c r="E587" s="708"/>
      <c r="F587" s="706"/>
      <c r="G587" s="707"/>
      <c r="H587" s="707"/>
      <c r="I587" s="707"/>
      <c r="J587" s="707"/>
      <c r="K587" s="709"/>
      <c r="L587" s="270"/>
      <c r="M587" s="705" t="str">
        <f t="shared" si="9"/>
        <v/>
      </c>
    </row>
    <row r="588" spans="1:13" ht="14.45" customHeight="1" x14ac:dyDescent="0.2">
      <c r="A588" s="710"/>
      <c r="B588" s="706"/>
      <c r="C588" s="707"/>
      <c r="D588" s="707"/>
      <c r="E588" s="708"/>
      <c r="F588" s="706"/>
      <c r="G588" s="707"/>
      <c r="H588" s="707"/>
      <c r="I588" s="707"/>
      <c r="J588" s="707"/>
      <c r="K588" s="709"/>
      <c r="L588" s="270"/>
      <c r="M588" s="705" t="str">
        <f t="shared" si="9"/>
        <v/>
      </c>
    </row>
    <row r="589" spans="1:13" ht="14.45" customHeight="1" x14ac:dyDescent="0.2">
      <c r="A589" s="710"/>
      <c r="B589" s="706"/>
      <c r="C589" s="707"/>
      <c r="D589" s="707"/>
      <c r="E589" s="708"/>
      <c r="F589" s="706"/>
      <c r="G589" s="707"/>
      <c r="H589" s="707"/>
      <c r="I589" s="707"/>
      <c r="J589" s="707"/>
      <c r="K589" s="709"/>
      <c r="L589" s="270"/>
      <c r="M589" s="705" t="str">
        <f t="shared" si="9"/>
        <v/>
      </c>
    </row>
    <row r="590" spans="1:13" ht="14.45" customHeight="1" x14ac:dyDescent="0.2">
      <c r="A590" s="710"/>
      <c r="B590" s="706"/>
      <c r="C590" s="707"/>
      <c r="D590" s="707"/>
      <c r="E590" s="708"/>
      <c r="F590" s="706"/>
      <c r="G590" s="707"/>
      <c r="H590" s="707"/>
      <c r="I590" s="707"/>
      <c r="J590" s="707"/>
      <c r="K590" s="709"/>
      <c r="L590" s="270"/>
      <c r="M590" s="705" t="str">
        <f t="shared" si="9"/>
        <v/>
      </c>
    </row>
    <row r="591" spans="1:13" ht="14.45" customHeight="1" x14ac:dyDescent="0.2">
      <c r="A591" s="710"/>
      <c r="B591" s="706"/>
      <c r="C591" s="707"/>
      <c r="D591" s="707"/>
      <c r="E591" s="708"/>
      <c r="F591" s="706"/>
      <c r="G591" s="707"/>
      <c r="H591" s="707"/>
      <c r="I591" s="707"/>
      <c r="J591" s="707"/>
      <c r="K591" s="709"/>
      <c r="L591" s="270"/>
      <c r="M591" s="705" t="str">
        <f t="shared" si="9"/>
        <v/>
      </c>
    </row>
    <row r="592" spans="1:13" ht="14.45" customHeight="1" x14ac:dyDescent="0.2">
      <c r="A592" s="710"/>
      <c r="B592" s="706"/>
      <c r="C592" s="707"/>
      <c r="D592" s="707"/>
      <c r="E592" s="708"/>
      <c r="F592" s="706"/>
      <c r="G592" s="707"/>
      <c r="H592" s="707"/>
      <c r="I592" s="707"/>
      <c r="J592" s="707"/>
      <c r="K592" s="709"/>
      <c r="L592" s="270"/>
      <c r="M592" s="705" t="str">
        <f t="shared" si="9"/>
        <v/>
      </c>
    </row>
    <row r="593" spans="1:13" ht="14.45" customHeight="1" x14ac:dyDescent="0.2">
      <c r="A593" s="710"/>
      <c r="B593" s="706"/>
      <c r="C593" s="707"/>
      <c r="D593" s="707"/>
      <c r="E593" s="708"/>
      <c r="F593" s="706"/>
      <c r="G593" s="707"/>
      <c r="H593" s="707"/>
      <c r="I593" s="707"/>
      <c r="J593" s="707"/>
      <c r="K593" s="709"/>
      <c r="L593" s="270"/>
      <c r="M593" s="705" t="str">
        <f t="shared" si="9"/>
        <v/>
      </c>
    </row>
    <row r="594" spans="1:13" ht="14.45" customHeight="1" x14ac:dyDescent="0.2">
      <c r="A594" s="710"/>
      <c r="B594" s="706"/>
      <c r="C594" s="707"/>
      <c r="D594" s="707"/>
      <c r="E594" s="708"/>
      <c r="F594" s="706"/>
      <c r="G594" s="707"/>
      <c r="H594" s="707"/>
      <c r="I594" s="707"/>
      <c r="J594" s="707"/>
      <c r="K594" s="709"/>
      <c r="L594" s="270"/>
      <c r="M594" s="705" t="str">
        <f t="shared" si="9"/>
        <v/>
      </c>
    </row>
    <row r="595" spans="1:13" ht="14.45" customHeight="1" x14ac:dyDescent="0.2">
      <c r="A595" s="710"/>
      <c r="B595" s="706"/>
      <c r="C595" s="707"/>
      <c r="D595" s="707"/>
      <c r="E595" s="708"/>
      <c r="F595" s="706"/>
      <c r="G595" s="707"/>
      <c r="H595" s="707"/>
      <c r="I595" s="707"/>
      <c r="J595" s="707"/>
      <c r="K595" s="709"/>
      <c r="L595" s="270"/>
      <c r="M595" s="705" t="str">
        <f t="shared" si="9"/>
        <v/>
      </c>
    </row>
    <row r="596" spans="1:13" ht="14.45" customHeight="1" x14ac:dyDescent="0.2">
      <c r="A596" s="710"/>
      <c r="B596" s="706"/>
      <c r="C596" s="707"/>
      <c r="D596" s="707"/>
      <c r="E596" s="708"/>
      <c r="F596" s="706"/>
      <c r="G596" s="707"/>
      <c r="H596" s="707"/>
      <c r="I596" s="707"/>
      <c r="J596" s="707"/>
      <c r="K596" s="709"/>
      <c r="L596" s="270"/>
      <c r="M596" s="705" t="str">
        <f t="shared" si="9"/>
        <v/>
      </c>
    </row>
    <row r="597" spans="1:13" ht="14.45" customHeight="1" x14ac:dyDescent="0.2">
      <c r="A597" s="710"/>
      <c r="B597" s="706"/>
      <c r="C597" s="707"/>
      <c r="D597" s="707"/>
      <c r="E597" s="708"/>
      <c r="F597" s="706"/>
      <c r="G597" s="707"/>
      <c r="H597" s="707"/>
      <c r="I597" s="707"/>
      <c r="J597" s="707"/>
      <c r="K597" s="709"/>
      <c r="L597" s="270"/>
      <c r="M597" s="705" t="str">
        <f t="shared" si="9"/>
        <v/>
      </c>
    </row>
    <row r="598" spans="1:13" ht="14.45" customHeight="1" x14ac:dyDescent="0.2">
      <c r="A598" s="710"/>
      <c r="B598" s="706"/>
      <c r="C598" s="707"/>
      <c r="D598" s="707"/>
      <c r="E598" s="708"/>
      <c r="F598" s="706"/>
      <c r="G598" s="707"/>
      <c r="H598" s="707"/>
      <c r="I598" s="707"/>
      <c r="J598" s="707"/>
      <c r="K598" s="709"/>
      <c r="L598" s="270"/>
      <c r="M598" s="705" t="str">
        <f t="shared" si="9"/>
        <v/>
      </c>
    </row>
    <row r="599" spans="1:13" ht="14.45" customHeight="1" x14ac:dyDescent="0.2">
      <c r="A599" s="710"/>
      <c r="B599" s="706"/>
      <c r="C599" s="707"/>
      <c r="D599" s="707"/>
      <c r="E599" s="708"/>
      <c r="F599" s="706"/>
      <c r="G599" s="707"/>
      <c r="H599" s="707"/>
      <c r="I599" s="707"/>
      <c r="J599" s="707"/>
      <c r="K599" s="709"/>
      <c r="L599" s="270"/>
      <c r="M599" s="705" t="str">
        <f t="shared" si="9"/>
        <v/>
      </c>
    </row>
    <row r="600" spans="1:13" ht="14.45" customHeight="1" x14ac:dyDescent="0.2">
      <c r="A600" s="710"/>
      <c r="B600" s="706"/>
      <c r="C600" s="707"/>
      <c r="D600" s="707"/>
      <c r="E600" s="708"/>
      <c r="F600" s="706"/>
      <c r="G600" s="707"/>
      <c r="H600" s="707"/>
      <c r="I600" s="707"/>
      <c r="J600" s="707"/>
      <c r="K600" s="709"/>
      <c r="L600" s="270"/>
      <c r="M600" s="705" t="str">
        <f t="shared" si="9"/>
        <v/>
      </c>
    </row>
    <row r="601" spans="1:13" ht="14.45" customHeight="1" x14ac:dyDescent="0.2">
      <c r="A601" s="710"/>
      <c r="B601" s="706"/>
      <c r="C601" s="707"/>
      <c r="D601" s="707"/>
      <c r="E601" s="708"/>
      <c r="F601" s="706"/>
      <c r="G601" s="707"/>
      <c r="H601" s="707"/>
      <c r="I601" s="707"/>
      <c r="J601" s="707"/>
      <c r="K601" s="709"/>
      <c r="L601" s="270"/>
      <c r="M601" s="705" t="str">
        <f t="shared" si="9"/>
        <v/>
      </c>
    </row>
    <row r="602" spans="1:13" ht="14.45" customHeight="1" x14ac:dyDescent="0.2">
      <c r="A602" s="710"/>
      <c r="B602" s="706"/>
      <c r="C602" s="707"/>
      <c r="D602" s="707"/>
      <c r="E602" s="708"/>
      <c r="F602" s="706"/>
      <c r="G602" s="707"/>
      <c r="H602" s="707"/>
      <c r="I602" s="707"/>
      <c r="J602" s="707"/>
      <c r="K602" s="709"/>
      <c r="L602" s="270"/>
      <c r="M602" s="705" t="str">
        <f t="shared" si="9"/>
        <v/>
      </c>
    </row>
    <row r="603" spans="1:13" ht="14.45" customHeight="1" x14ac:dyDescent="0.2">
      <c r="A603" s="710"/>
      <c r="B603" s="706"/>
      <c r="C603" s="707"/>
      <c r="D603" s="707"/>
      <c r="E603" s="708"/>
      <c r="F603" s="706"/>
      <c r="G603" s="707"/>
      <c r="H603" s="707"/>
      <c r="I603" s="707"/>
      <c r="J603" s="707"/>
      <c r="K603" s="709"/>
      <c r="L603" s="270"/>
      <c r="M603" s="705" t="str">
        <f t="shared" si="9"/>
        <v/>
      </c>
    </row>
    <row r="604" spans="1:13" ht="14.45" customHeight="1" x14ac:dyDescent="0.2">
      <c r="A604" s="710"/>
      <c r="B604" s="706"/>
      <c r="C604" s="707"/>
      <c r="D604" s="707"/>
      <c r="E604" s="708"/>
      <c r="F604" s="706"/>
      <c r="G604" s="707"/>
      <c r="H604" s="707"/>
      <c r="I604" s="707"/>
      <c r="J604" s="707"/>
      <c r="K604" s="709"/>
      <c r="L604" s="270"/>
      <c r="M604" s="705" t="str">
        <f t="shared" si="9"/>
        <v/>
      </c>
    </row>
    <row r="605" spans="1:13" ht="14.45" customHeight="1" x14ac:dyDescent="0.2">
      <c r="A605" s="710"/>
      <c r="B605" s="706"/>
      <c r="C605" s="707"/>
      <c r="D605" s="707"/>
      <c r="E605" s="708"/>
      <c r="F605" s="706"/>
      <c r="G605" s="707"/>
      <c r="H605" s="707"/>
      <c r="I605" s="707"/>
      <c r="J605" s="707"/>
      <c r="K605" s="709"/>
      <c r="L605" s="270"/>
      <c r="M605" s="705" t="str">
        <f t="shared" si="9"/>
        <v/>
      </c>
    </row>
    <row r="606" spans="1:13" ht="14.45" customHeight="1" x14ac:dyDescent="0.2">
      <c r="A606" s="710"/>
      <c r="B606" s="706"/>
      <c r="C606" s="707"/>
      <c r="D606" s="707"/>
      <c r="E606" s="708"/>
      <c r="F606" s="706"/>
      <c r="G606" s="707"/>
      <c r="H606" s="707"/>
      <c r="I606" s="707"/>
      <c r="J606" s="707"/>
      <c r="K606" s="709"/>
      <c r="L606" s="270"/>
      <c r="M606" s="705" t="str">
        <f t="shared" si="9"/>
        <v/>
      </c>
    </row>
    <row r="607" spans="1:13" ht="14.45" customHeight="1" x14ac:dyDescent="0.2">
      <c r="A607" s="710"/>
      <c r="B607" s="706"/>
      <c r="C607" s="707"/>
      <c r="D607" s="707"/>
      <c r="E607" s="708"/>
      <c r="F607" s="706"/>
      <c r="G607" s="707"/>
      <c r="H607" s="707"/>
      <c r="I607" s="707"/>
      <c r="J607" s="707"/>
      <c r="K607" s="709"/>
      <c r="L607" s="270"/>
      <c r="M607" s="705" t="str">
        <f t="shared" si="9"/>
        <v/>
      </c>
    </row>
    <row r="608" spans="1:13" ht="14.45" customHeight="1" x14ac:dyDescent="0.2">
      <c r="A608" s="710"/>
      <c r="B608" s="706"/>
      <c r="C608" s="707"/>
      <c r="D608" s="707"/>
      <c r="E608" s="708"/>
      <c r="F608" s="706"/>
      <c r="G608" s="707"/>
      <c r="H608" s="707"/>
      <c r="I608" s="707"/>
      <c r="J608" s="707"/>
      <c r="K608" s="709"/>
      <c r="L608" s="270"/>
      <c r="M608" s="705" t="str">
        <f t="shared" si="9"/>
        <v/>
      </c>
    </row>
    <row r="609" spans="1:13" ht="14.45" customHeight="1" x14ac:dyDescent="0.2">
      <c r="A609" s="710"/>
      <c r="B609" s="706"/>
      <c r="C609" s="707"/>
      <c r="D609" s="707"/>
      <c r="E609" s="708"/>
      <c r="F609" s="706"/>
      <c r="G609" s="707"/>
      <c r="H609" s="707"/>
      <c r="I609" s="707"/>
      <c r="J609" s="707"/>
      <c r="K609" s="709"/>
      <c r="L609" s="270"/>
      <c r="M609" s="705" t="str">
        <f t="shared" si="9"/>
        <v/>
      </c>
    </row>
    <row r="610" spans="1:13" ht="14.45" customHeight="1" x14ac:dyDescent="0.2">
      <c r="A610" s="710"/>
      <c r="B610" s="706"/>
      <c r="C610" s="707"/>
      <c r="D610" s="707"/>
      <c r="E610" s="708"/>
      <c r="F610" s="706"/>
      <c r="G610" s="707"/>
      <c r="H610" s="707"/>
      <c r="I610" s="707"/>
      <c r="J610" s="707"/>
      <c r="K610" s="709"/>
      <c r="L610" s="270"/>
      <c r="M610" s="705" t="str">
        <f t="shared" si="9"/>
        <v/>
      </c>
    </row>
    <row r="611" spans="1:13" ht="14.45" customHeight="1" x14ac:dyDescent="0.2">
      <c r="A611" s="710"/>
      <c r="B611" s="706"/>
      <c r="C611" s="707"/>
      <c r="D611" s="707"/>
      <c r="E611" s="708"/>
      <c r="F611" s="706"/>
      <c r="G611" s="707"/>
      <c r="H611" s="707"/>
      <c r="I611" s="707"/>
      <c r="J611" s="707"/>
      <c r="K611" s="709"/>
      <c r="L611" s="270"/>
      <c r="M611" s="705" t="str">
        <f t="shared" si="9"/>
        <v/>
      </c>
    </row>
    <row r="612" spans="1:13" ht="14.45" customHeight="1" x14ac:dyDescent="0.2">
      <c r="A612" s="710"/>
      <c r="B612" s="706"/>
      <c r="C612" s="707"/>
      <c r="D612" s="707"/>
      <c r="E612" s="708"/>
      <c r="F612" s="706"/>
      <c r="G612" s="707"/>
      <c r="H612" s="707"/>
      <c r="I612" s="707"/>
      <c r="J612" s="707"/>
      <c r="K612" s="709"/>
      <c r="L612" s="270"/>
      <c r="M612" s="705" t="str">
        <f t="shared" si="9"/>
        <v/>
      </c>
    </row>
    <row r="613" spans="1:13" ht="14.45" customHeight="1" x14ac:dyDescent="0.2">
      <c r="A613" s="710"/>
      <c r="B613" s="706"/>
      <c r="C613" s="707"/>
      <c r="D613" s="707"/>
      <c r="E613" s="708"/>
      <c r="F613" s="706"/>
      <c r="G613" s="707"/>
      <c r="H613" s="707"/>
      <c r="I613" s="707"/>
      <c r="J613" s="707"/>
      <c r="K613" s="709"/>
      <c r="L613" s="270"/>
      <c r="M613" s="705" t="str">
        <f t="shared" si="9"/>
        <v/>
      </c>
    </row>
    <row r="614" spans="1:13" ht="14.45" customHeight="1" x14ac:dyDescent="0.2">
      <c r="A614" s="710"/>
      <c r="B614" s="706"/>
      <c r="C614" s="707"/>
      <c r="D614" s="707"/>
      <c r="E614" s="708"/>
      <c r="F614" s="706"/>
      <c r="G614" s="707"/>
      <c r="H614" s="707"/>
      <c r="I614" s="707"/>
      <c r="J614" s="707"/>
      <c r="K614" s="709"/>
      <c r="L614" s="270"/>
      <c r="M614" s="705" t="str">
        <f t="shared" si="9"/>
        <v/>
      </c>
    </row>
    <row r="615" spans="1:13" ht="14.45" customHeight="1" x14ac:dyDescent="0.2">
      <c r="A615" s="710"/>
      <c r="B615" s="706"/>
      <c r="C615" s="707"/>
      <c r="D615" s="707"/>
      <c r="E615" s="708"/>
      <c r="F615" s="706"/>
      <c r="G615" s="707"/>
      <c r="H615" s="707"/>
      <c r="I615" s="707"/>
      <c r="J615" s="707"/>
      <c r="K615" s="709"/>
      <c r="L615" s="270"/>
      <c r="M615" s="705" t="str">
        <f t="shared" si="9"/>
        <v/>
      </c>
    </row>
    <row r="616" spans="1:13" ht="14.45" customHeight="1" x14ac:dyDescent="0.2">
      <c r="A616" s="710"/>
      <c r="B616" s="706"/>
      <c r="C616" s="707"/>
      <c r="D616" s="707"/>
      <c r="E616" s="708"/>
      <c r="F616" s="706"/>
      <c r="G616" s="707"/>
      <c r="H616" s="707"/>
      <c r="I616" s="707"/>
      <c r="J616" s="707"/>
      <c r="K616" s="709"/>
      <c r="L616" s="270"/>
      <c r="M616" s="705" t="str">
        <f t="shared" si="9"/>
        <v/>
      </c>
    </row>
    <row r="617" spans="1:13" ht="14.45" customHeight="1" x14ac:dyDescent="0.2">
      <c r="A617" s="710"/>
      <c r="B617" s="706"/>
      <c r="C617" s="707"/>
      <c r="D617" s="707"/>
      <c r="E617" s="708"/>
      <c r="F617" s="706"/>
      <c r="G617" s="707"/>
      <c r="H617" s="707"/>
      <c r="I617" s="707"/>
      <c r="J617" s="707"/>
      <c r="K617" s="709"/>
      <c r="L617" s="270"/>
      <c r="M617" s="705" t="str">
        <f t="shared" si="9"/>
        <v/>
      </c>
    </row>
    <row r="618" spans="1:13" ht="14.45" customHeight="1" x14ac:dyDescent="0.2">
      <c r="A618" s="710"/>
      <c r="B618" s="706"/>
      <c r="C618" s="707"/>
      <c r="D618" s="707"/>
      <c r="E618" s="708"/>
      <c r="F618" s="706"/>
      <c r="G618" s="707"/>
      <c r="H618" s="707"/>
      <c r="I618" s="707"/>
      <c r="J618" s="707"/>
      <c r="K618" s="709"/>
      <c r="L618" s="270"/>
      <c r="M618" s="705" t="str">
        <f t="shared" si="9"/>
        <v/>
      </c>
    </row>
    <row r="619" spans="1:13" ht="14.45" customHeight="1" x14ac:dyDescent="0.2">
      <c r="A619" s="710"/>
      <c r="B619" s="706"/>
      <c r="C619" s="707"/>
      <c r="D619" s="707"/>
      <c r="E619" s="708"/>
      <c r="F619" s="706"/>
      <c r="G619" s="707"/>
      <c r="H619" s="707"/>
      <c r="I619" s="707"/>
      <c r="J619" s="707"/>
      <c r="K619" s="709"/>
      <c r="L619" s="270"/>
      <c r="M619" s="705" t="str">
        <f t="shared" si="9"/>
        <v/>
      </c>
    </row>
    <row r="620" spans="1:13" ht="14.45" customHeight="1" x14ac:dyDescent="0.2">
      <c r="A620" s="710"/>
      <c r="B620" s="706"/>
      <c r="C620" s="707"/>
      <c r="D620" s="707"/>
      <c r="E620" s="708"/>
      <c r="F620" s="706"/>
      <c r="G620" s="707"/>
      <c r="H620" s="707"/>
      <c r="I620" s="707"/>
      <c r="J620" s="707"/>
      <c r="K620" s="709"/>
      <c r="L620" s="270"/>
      <c r="M620" s="705" t="str">
        <f t="shared" si="9"/>
        <v/>
      </c>
    </row>
    <row r="621" spans="1:13" ht="14.45" customHeight="1" x14ac:dyDescent="0.2">
      <c r="A621" s="710"/>
      <c r="B621" s="706"/>
      <c r="C621" s="707"/>
      <c r="D621" s="707"/>
      <c r="E621" s="708"/>
      <c r="F621" s="706"/>
      <c r="G621" s="707"/>
      <c r="H621" s="707"/>
      <c r="I621" s="707"/>
      <c r="J621" s="707"/>
      <c r="K621" s="709"/>
      <c r="L621" s="270"/>
      <c r="M621" s="705" t="str">
        <f t="shared" si="9"/>
        <v/>
      </c>
    </row>
    <row r="622" spans="1:13" ht="14.45" customHeight="1" x14ac:dyDescent="0.2">
      <c r="A622" s="710"/>
      <c r="B622" s="706"/>
      <c r="C622" s="707"/>
      <c r="D622" s="707"/>
      <c r="E622" s="708"/>
      <c r="F622" s="706"/>
      <c r="G622" s="707"/>
      <c r="H622" s="707"/>
      <c r="I622" s="707"/>
      <c r="J622" s="707"/>
      <c r="K622" s="709"/>
      <c r="L622" s="270"/>
      <c r="M622" s="705" t="str">
        <f t="shared" si="9"/>
        <v/>
      </c>
    </row>
    <row r="623" spans="1:13" ht="14.45" customHeight="1" x14ac:dyDescent="0.2">
      <c r="A623" s="710"/>
      <c r="B623" s="706"/>
      <c r="C623" s="707"/>
      <c r="D623" s="707"/>
      <c r="E623" s="708"/>
      <c r="F623" s="706"/>
      <c r="G623" s="707"/>
      <c r="H623" s="707"/>
      <c r="I623" s="707"/>
      <c r="J623" s="707"/>
      <c r="K623" s="709"/>
      <c r="L623" s="270"/>
      <c r="M623" s="705" t="str">
        <f t="shared" si="9"/>
        <v/>
      </c>
    </row>
    <row r="624" spans="1:13" ht="14.45" customHeight="1" x14ac:dyDescent="0.2">
      <c r="A624" s="710"/>
      <c r="B624" s="706"/>
      <c r="C624" s="707"/>
      <c r="D624" s="707"/>
      <c r="E624" s="708"/>
      <c r="F624" s="706"/>
      <c r="G624" s="707"/>
      <c r="H624" s="707"/>
      <c r="I624" s="707"/>
      <c r="J624" s="707"/>
      <c r="K624" s="709"/>
      <c r="L624" s="270"/>
      <c r="M624" s="705" t="str">
        <f t="shared" si="9"/>
        <v/>
      </c>
    </row>
    <row r="625" spans="1:13" ht="14.45" customHeight="1" x14ac:dyDescent="0.2">
      <c r="A625" s="710"/>
      <c r="B625" s="706"/>
      <c r="C625" s="707"/>
      <c r="D625" s="707"/>
      <c r="E625" s="708"/>
      <c r="F625" s="706"/>
      <c r="G625" s="707"/>
      <c r="H625" s="707"/>
      <c r="I625" s="707"/>
      <c r="J625" s="707"/>
      <c r="K625" s="709"/>
      <c r="L625" s="270"/>
      <c r="M625" s="705" t="str">
        <f t="shared" si="9"/>
        <v/>
      </c>
    </row>
    <row r="626" spans="1:13" ht="14.45" customHeight="1" x14ac:dyDescent="0.2">
      <c r="A626" s="710"/>
      <c r="B626" s="706"/>
      <c r="C626" s="707"/>
      <c r="D626" s="707"/>
      <c r="E626" s="708"/>
      <c r="F626" s="706"/>
      <c r="G626" s="707"/>
      <c r="H626" s="707"/>
      <c r="I626" s="707"/>
      <c r="J626" s="707"/>
      <c r="K626" s="709"/>
      <c r="L626" s="270"/>
      <c r="M626" s="705" t="str">
        <f t="shared" si="9"/>
        <v/>
      </c>
    </row>
    <row r="627" spans="1:13" ht="14.45" customHeight="1" x14ac:dyDescent="0.2">
      <c r="A627" s="710"/>
      <c r="B627" s="706"/>
      <c r="C627" s="707"/>
      <c r="D627" s="707"/>
      <c r="E627" s="708"/>
      <c r="F627" s="706"/>
      <c r="G627" s="707"/>
      <c r="H627" s="707"/>
      <c r="I627" s="707"/>
      <c r="J627" s="707"/>
      <c r="K627" s="709"/>
      <c r="L627" s="270"/>
      <c r="M627" s="705" t="str">
        <f t="shared" si="9"/>
        <v/>
      </c>
    </row>
    <row r="628" spans="1:13" ht="14.45" customHeight="1" x14ac:dyDescent="0.2">
      <c r="A628" s="710"/>
      <c r="B628" s="706"/>
      <c r="C628" s="707"/>
      <c r="D628" s="707"/>
      <c r="E628" s="708"/>
      <c r="F628" s="706"/>
      <c r="G628" s="707"/>
      <c r="H628" s="707"/>
      <c r="I628" s="707"/>
      <c r="J628" s="707"/>
      <c r="K628" s="709"/>
      <c r="L628" s="270"/>
      <c r="M628" s="705" t="str">
        <f t="shared" si="9"/>
        <v/>
      </c>
    </row>
    <row r="629" spans="1:13" ht="14.45" customHeight="1" x14ac:dyDescent="0.2">
      <c r="A629" s="710"/>
      <c r="B629" s="706"/>
      <c r="C629" s="707"/>
      <c r="D629" s="707"/>
      <c r="E629" s="708"/>
      <c r="F629" s="706"/>
      <c r="G629" s="707"/>
      <c r="H629" s="707"/>
      <c r="I629" s="707"/>
      <c r="J629" s="707"/>
      <c r="K629" s="709"/>
      <c r="L629" s="270"/>
      <c r="M629" s="705" t="str">
        <f t="shared" si="9"/>
        <v/>
      </c>
    </row>
    <row r="630" spans="1:13" ht="14.45" customHeight="1" x14ac:dyDescent="0.2">
      <c r="A630" s="710"/>
      <c r="B630" s="706"/>
      <c r="C630" s="707"/>
      <c r="D630" s="707"/>
      <c r="E630" s="708"/>
      <c r="F630" s="706"/>
      <c r="G630" s="707"/>
      <c r="H630" s="707"/>
      <c r="I630" s="707"/>
      <c r="J630" s="707"/>
      <c r="K630" s="709"/>
      <c r="L630" s="270"/>
      <c r="M630" s="705" t="str">
        <f t="shared" si="9"/>
        <v/>
      </c>
    </row>
    <row r="631" spans="1:13" ht="14.45" customHeight="1" x14ac:dyDescent="0.2">
      <c r="A631" s="710"/>
      <c r="B631" s="706"/>
      <c r="C631" s="707"/>
      <c r="D631" s="707"/>
      <c r="E631" s="708"/>
      <c r="F631" s="706"/>
      <c r="G631" s="707"/>
      <c r="H631" s="707"/>
      <c r="I631" s="707"/>
      <c r="J631" s="707"/>
      <c r="K631" s="709"/>
      <c r="L631" s="270"/>
      <c r="M631" s="705" t="str">
        <f t="shared" si="9"/>
        <v/>
      </c>
    </row>
    <row r="632" spans="1:13" ht="14.45" customHeight="1" x14ac:dyDescent="0.2">
      <c r="A632" s="710"/>
      <c r="B632" s="706"/>
      <c r="C632" s="707"/>
      <c r="D632" s="707"/>
      <c r="E632" s="708"/>
      <c r="F632" s="706"/>
      <c r="G632" s="707"/>
      <c r="H632" s="707"/>
      <c r="I632" s="707"/>
      <c r="J632" s="707"/>
      <c r="K632" s="709"/>
      <c r="L632" s="270"/>
      <c r="M632" s="705" t="str">
        <f t="shared" si="9"/>
        <v/>
      </c>
    </row>
    <row r="633" spans="1:13" ht="14.45" customHeight="1" x14ac:dyDescent="0.2">
      <c r="A633" s="710"/>
      <c r="B633" s="706"/>
      <c r="C633" s="707"/>
      <c r="D633" s="707"/>
      <c r="E633" s="708"/>
      <c r="F633" s="706"/>
      <c r="G633" s="707"/>
      <c r="H633" s="707"/>
      <c r="I633" s="707"/>
      <c r="J633" s="707"/>
      <c r="K633" s="709"/>
      <c r="L633" s="270"/>
      <c r="M633" s="705" t="str">
        <f t="shared" si="9"/>
        <v/>
      </c>
    </row>
    <row r="634" spans="1:13" ht="14.45" customHeight="1" x14ac:dyDescent="0.2">
      <c r="A634" s="710"/>
      <c r="B634" s="706"/>
      <c r="C634" s="707"/>
      <c r="D634" s="707"/>
      <c r="E634" s="708"/>
      <c r="F634" s="706"/>
      <c r="G634" s="707"/>
      <c r="H634" s="707"/>
      <c r="I634" s="707"/>
      <c r="J634" s="707"/>
      <c r="K634" s="709"/>
      <c r="L634" s="270"/>
      <c r="M634" s="705" t="str">
        <f t="shared" si="9"/>
        <v/>
      </c>
    </row>
    <row r="635" spans="1:13" ht="14.45" customHeight="1" x14ac:dyDescent="0.2">
      <c r="A635" s="710"/>
      <c r="B635" s="706"/>
      <c r="C635" s="707"/>
      <c r="D635" s="707"/>
      <c r="E635" s="708"/>
      <c r="F635" s="706"/>
      <c r="G635" s="707"/>
      <c r="H635" s="707"/>
      <c r="I635" s="707"/>
      <c r="J635" s="707"/>
      <c r="K635" s="709"/>
      <c r="L635" s="270"/>
      <c r="M635" s="705" t="str">
        <f t="shared" si="9"/>
        <v/>
      </c>
    </row>
    <row r="636" spans="1:13" ht="14.45" customHeight="1" x14ac:dyDescent="0.2">
      <c r="A636" s="710"/>
      <c r="B636" s="706"/>
      <c r="C636" s="707"/>
      <c r="D636" s="707"/>
      <c r="E636" s="708"/>
      <c r="F636" s="706"/>
      <c r="G636" s="707"/>
      <c r="H636" s="707"/>
      <c r="I636" s="707"/>
      <c r="J636" s="707"/>
      <c r="K636" s="709"/>
      <c r="L636" s="270"/>
      <c r="M636" s="705" t="str">
        <f t="shared" si="9"/>
        <v/>
      </c>
    </row>
    <row r="637" spans="1:13" ht="14.45" customHeight="1" x14ac:dyDescent="0.2">
      <c r="A637" s="710"/>
      <c r="B637" s="706"/>
      <c r="C637" s="707"/>
      <c r="D637" s="707"/>
      <c r="E637" s="708"/>
      <c r="F637" s="706"/>
      <c r="G637" s="707"/>
      <c r="H637" s="707"/>
      <c r="I637" s="707"/>
      <c r="J637" s="707"/>
      <c r="K637" s="709"/>
      <c r="L637" s="270"/>
      <c r="M637" s="705" t="str">
        <f t="shared" si="9"/>
        <v/>
      </c>
    </row>
    <row r="638" spans="1:13" ht="14.45" customHeight="1" x14ac:dyDescent="0.2">
      <c r="A638" s="710"/>
      <c r="B638" s="706"/>
      <c r="C638" s="707"/>
      <c r="D638" s="707"/>
      <c r="E638" s="708"/>
      <c r="F638" s="706"/>
      <c r="G638" s="707"/>
      <c r="H638" s="707"/>
      <c r="I638" s="707"/>
      <c r="J638" s="707"/>
      <c r="K638" s="709"/>
      <c r="L638" s="270"/>
      <c r="M638" s="705" t="str">
        <f t="shared" si="9"/>
        <v/>
      </c>
    </row>
    <row r="639" spans="1:13" ht="14.45" customHeight="1" x14ac:dyDescent="0.2">
      <c r="A639" s="710"/>
      <c r="B639" s="706"/>
      <c r="C639" s="707"/>
      <c r="D639" s="707"/>
      <c r="E639" s="708"/>
      <c r="F639" s="706"/>
      <c r="G639" s="707"/>
      <c r="H639" s="707"/>
      <c r="I639" s="707"/>
      <c r="J639" s="707"/>
      <c r="K639" s="709"/>
      <c r="L639" s="270"/>
      <c r="M639" s="705" t="str">
        <f t="shared" si="9"/>
        <v/>
      </c>
    </row>
    <row r="640" spans="1:13" ht="14.45" customHeight="1" x14ac:dyDescent="0.2">
      <c r="A640" s="710"/>
      <c r="B640" s="706"/>
      <c r="C640" s="707"/>
      <c r="D640" s="707"/>
      <c r="E640" s="708"/>
      <c r="F640" s="706"/>
      <c r="G640" s="707"/>
      <c r="H640" s="707"/>
      <c r="I640" s="707"/>
      <c r="J640" s="707"/>
      <c r="K640" s="709"/>
      <c r="L640" s="270"/>
      <c r="M640" s="705" t="str">
        <f t="shared" si="9"/>
        <v/>
      </c>
    </row>
    <row r="641" spans="1:13" ht="14.45" customHeight="1" x14ac:dyDescent="0.2">
      <c r="A641" s="710"/>
      <c r="B641" s="706"/>
      <c r="C641" s="707"/>
      <c r="D641" s="707"/>
      <c r="E641" s="708"/>
      <c r="F641" s="706"/>
      <c r="G641" s="707"/>
      <c r="H641" s="707"/>
      <c r="I641" s="707"/>
      <c r="J641" s="707"/>
      <c r="K641" s="709"/>
      <c r="L641" s="270"/>
      <c r="M641" s="705" t="str">
        <f t="shared" si="9"/>
        <v/>
      </c>
    </row>
    <row r="642" spans="1:13" ht="14.45" customHeight="1" x14ac:dyDescent="0.2">
      <c r="A642" s="710"/>
      <c r="B642" s="706"/>
      <c r="C642" s="707"/>
      <c r="D642" s="707"/>
      <c r="E642" s="708"/>
      <c r="F642" s="706"/>
      <c r="G642" s="707"/>
      <c r="H642" s="707"/>
      <c r="I642" s="707"/>
      <c r="J642" s="707"/>
      <c r="K642" s="709"/>
      <c r="L642" s="270"/>
      <c r="M642" s="705" t="str">
        <f t="shared" si="9"/>
        <v/>
      </c>
    </row>
    <row r="643" spans="1:13" ht="14.45" customHeight="1" x14ac:dyDescent="0.2">
      <c r="A643" s="710"/>
      <c r="B643" s="706"/>
      <c r="C643" s="707"/>
      <c r="D643" s="707"/>
      <c r="E643" s="708"/>
      <c r="F643" s="706"/>
      <c r="G643" s="707"/>
      <c r="H643" s="707"/>
      <c r="I643" s="707"/>
      <c r="J643" s="707"/>
      <c r="K643" s="709"/>
      <c r="L643" s="270"/>
      <c r="M643" s="705" t="str">
        <f t="shared" si="9"/>
        <v/>
      </c>
    </row>
    <row r="644" spans="1:13" ht="14.45" customHeight="1" x14ac:dyDescent="0.2">
      <c r="A644" s="710"/>
      <c r="B644" s="706"/>
      <c r="C644" s="707"/>
      <c r="D644" s="707"/>
      <c r="E644" s="708"/>
      <c r="F644" s="706"/>
      <c r="G644" s="707"/>
      <c r="H644" s="707"/>
      <c r="I644" s="707"/>
      <c r="J644" s="707"/>
      <c r="K644" s="709"/>
      <c r="L644" s="270"/>
      <c r="M644" s="705" t="str">
        <f t="shared" si="9"/>
        <v/>
      </c>
    </row>
    <row r="645" spans="1:13" ht="14.45" customHeight="1" x14ac:dyDescent="0.2">
      <c r="A645" s="710"/>
      <c r="B645" s="706"/>
      <c r="C645" s="707"/>
      <c r="D645" s="707"/>
      <c r="E645" s="708"/>
      <c r="F645" s="706"/>
      <c r="G645" s="707"/>
      <c r="H645" s="707"/>
      <c r="I645" s="707"/>
      <c r="J645" s="707"/>
      <c r="K645" s="709"/>
      <c r="L645" s="270"/>
      <c r="M645" s="705" t="str">
        <f t="shared" si="9"/>
        <v/>
      </c>
    </row>
    <row r="646" spans="1:13" ht="14.45" customHeight="1" x14ac:dyDescent="0.2">
      <c r="A646" s="710"/>
      <c r="B646" s="706"/>
      <c r="C646" s="707"/>
      <c r="D646" s="707"/>
      <c r="E646" s="708"/>
      <c r="F646" s="706"/>
      <c r="G646" s="707"/>
      <c r="H646" s="707"/>
      <c r="I646" s="707"/>
      <c r="J646" s="707"/>
      <c r="K646" s="709"/>
      <c r="L646" s="270"/>
      <c r="M646" s="705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710"/>
      <c r="B647" s="706"/>
      <c r="C647" s="707"/>
      <c r="D647" s="707"/>
      <c r="E647" s="708"/>
      <c r="F647" s="706"/>
      <c r="G647" s="707"/>
      <c r="H647" s="707"/>
      <c r="I647" s="707"/>
      <c r="J647" s="707"/>
      <c r="K647" s="709"/>
      <c r="L647" s="270"/>
      <c r="M647" s="705" t="str">
        <f t="shared" si="10"/>
        <v/>
      </c>
    </row>
    <row r="648" spans="1:13" ht="14.45" customHeight="1" x14ac:dyDescent="0.2">
      <c r="A648" s="710"/>
      <c r="B648" s="706"/>
      <c r="C648" s="707"/>
      <c r="D648" s="707"/>
      <c r="E648" s="708"/>
      <c r="F648" s="706"/>
      <c r="G648" s="707"/>
      <c r="H648" s="707"/>
      <c r="I648" s="707"/>
      <c r="J648" s="707"/>
      <c r="K648" s="709"/>
      <c r="L648" s="270"/>
      <c r="M648" s="705" t="str">
        <f t="shared" si="10"/>
        <v/>
      </c>
    </row>
    <row r="649" spans="1:13" ht="14.45" customHeight="1" x14ac:dyDescent="0.2">
      <c r="A649" s="710"/>
      <c r="B649" s="706"/>
      <c r="C649" s="707"/>
      <c r="D649" s="707"/>
      <c r="E649" s="708"/>
      <c r="F649" s="706"/>
      <c r="G649" s="707"/>
      <c r="H649" s="707"/>
      <c r="I649" s="707"/>
      <c r="J649" s="707"/>
      <c r="K649" s="709"/>
      <c r="L649" s="270"/>
      <c r="M649" s="705" t="str">
        <f t="shared" si="10"/>
        <v/>
      </c>
    </row>
    <row r="650" spans="1:13" ht="14.45" customHeight="1" x14ac:dyDescent="0.2">
      <c r="A650" s="710"/>
      <c r="B650" s="706"/>
      <c r="C650" s="707"/>
      <c r="D650" s="707"/>
      <c r="E650" s="708"/>
      <c r="F650" s="706"/>
      <c r="G650" s="707"/>
      <c r="H650" s="707"/>
      <c r="I650" s="707"/>
      <c r="J650" s="707"/>
      <c r="K650" s="709"/>
      <c r="L650" s="270"/>
      <c r="M650" s="705" t="str">
        <f t="shared" si="10"/>
        <v/>
      </c>
    </row>
    <row r="651" spans="1:13" ht="14.45" customHeight="1" x14ac:dyDescent="0.2">
      <c r="A651" s="710"/>
      <c r="B651" s="706"/>
      <c r="C651" s="707"/>
      <c r="D651" s="707"/>
      <c r="E651" s="708"/>
      <c r="F651" s="706"/>
      <c r="G651" s="707"/>
      <c r="H651" s="707"/>
      <c r="I651" s="707"/>
      <c r="J651" s="707"/>
      <c r="K651" s="709"/>
      <c r="L651" s="270"/>
      <c r="M651" s="705" t="str">
        <f t="shared" si="10"/>
        <v/>
      </c>
    </row>
    <row r="652" spans="1:13" ht="14.45" customHeight="1" x14ac:dyDescent="0.2">
      <c r="A652" s="710"/>
      <c r="B652" s="706"/>
      <c r="C652" s="707"/>
      <c r="D652" s="707"/>
      <c r="E652" s="708"/>
      <c r="F652" s="706"/>
      <c r="G652" s="707"/>
      <c r="H652" s="707"/>
      <c r="I652" s="707"/>
      <c r="J652" s="707"/>
      <c r="K652" s="709"/>
      <c r="L652" s="270"/>
      <c r="M652" s="705" t="str">
        <f t="shared" si="10"/>
        <v/>
      </c>
    </row>
    <row r="653" spans="1:13" ht="14.45" customHeight="1" x14ac:dyDescent="0.2">
      <c r="A653" s="710"/>
      <c r="B653" s="706"/>
      <c r="C653" s="707"/>
      <c r="D653" s="707"/>
      <c r="E653" s="708"/>
      <c r="F653" s="706"/>
      <c r="G653" s="707"/>
      <c r="H653" s="707"/>
      <c r="I653" s="707"/>
      <c r="J653" s="707"/>
      <c r="K653" s="709"/>
      <c r="L653" s="270"/>
      <c r="M653" s="705" t="str">
        <f t="shared" si="10"/>
        <v/>
      </c>
    </row>
    <row r="654" spans="1:13" ht="14.45" customHeight="1" x14ac:dyDescent="0.2">
      <c r="A654" s="710"/>
      <c r="B654" s="706"/>
      <c r="C654" s="707"/>
      <c r="D654" s="707"/>
      <c r="E654" s="708"/>
      <c r="F654" s="706"/>
      <c r="G654" s="707"/>
      <c r="H654" s="707"/>
      <c r="I654" s="707"/>
      <c r="J654" s="707"/>
      <c r="K654" s="709"/>
      <c r="L654" s="270"/>
      <c r="M654" s="705" t="str">
        <f t="shared" si="10"/>
        <v/>
      </c>
    </row>
    <row r="655" spans="1:13" ht="14.45" customHeight="1" x14ac:dyDescent="0.2">
      <c r="A655" s="710"/>
      <c r="B655" s="706"/>
      <c r="C655" s="707"/>
      <c r="D655" s="707"/>
      <c r="E655" s="708"/>
      <c r="F655" s="706"/>
      <c r="G655" s="707"/>
      <c r="H655" s="707"/>
      <c r="I655" s="707"/>
      <c r="J655" s="707"/>
      <c r="K655" s="709"/>
      <c r="L655" s="270"/>
      <c r="M655" s="705" t="str">
        <f t="shared" si="10"/>
        <v/>
      </c>
    </row>
    <row r="656" spans="1:13" ht="14.45" customHeight="1" x14ac:dyDescent="0.2">
      <c r="A656" s="710"/>
      <c r="B656" s="706"/>
      <c r="C656" s="707"/>
      <c r="D656" s="707"/>
      <c r="E656" s="708"/>
      <c r="F656" s="706"/>
      <c r="G656" s="707"/>
      <c r="H656" s="707"/>
      <c r="I656" s="707"/>
      <c r="J656" s="707"/>
      <c r="K656" s="709"/>
      <c r="L656" s="270"/>
      <c r="M656" s="705" t="str">
        <f t="shared" si="10"/>
        <v/>
      </c>
    </row>
    <row r="657" spans="1:13" ht="14.45" customHeight="1" x14ac:dyDescent="0.2">
      <c r="A657" s="710"/>
      <c r="B657" s="706"/>
      <c r="C657" s="707"/>
      <c r="D657" s="707"/>
      <c r="E657" s="708"/>
      <c r="F657" s="706"/>
      <c r="G657" s="707"/>
      <c r="H657" s="707"/>
      <c r="I657" s="707"/>
      <c r="J657" s="707"/>
      <c r="K657" s="709"/>
      <c r="L657" s="270"/>
      <c r="M657" s="705" t="str">
        <f t="shared" si="10"/>
        <v/>
      </c>
    </row>
    <row r="658" spans="1:13" ht="14.45" customHeight="1" x14ac:dyDescent="0.2">
      <c r="A658" s="710"/>
      <c r="B658" s="706"/>
      <c r="C658" s="707"/>
      <c r="D658" s="707"/>
      <c r="E658" s="708"/>
      <c r="F658" s="706"/>
      <c r="G658" s="707"/>
      <c r="H658" s="707"/>
      <c r="I658" s="707"/>
      <c r="J658" s="707"/>
      <c r="K658" s="709"/>
      <c r="L658" s="270"/>
      <c r="M658" s="705" t="str">
        <f t="shared" si="10"/>
        <v/>
      </c>
    </row>
    <row r="659" spans="1:13" ht="14.45" customHeight="1" x14ac:dyDescent="0.2">
      <c r="A659" s="710"/>
      <c r="B659" s="706"/>
      <c r="C659" s="707"/>
      <c r="D659" s="707"/>
      <c r="E659" s="708"/>
      <c r="F659" s="706"/>
      <c r="G659" s="707"/>
      <c r="H659" s="707"/>
      <c r="I659" s="707"/>
      <c r="J659" s="707"/>
      <c r="K659" s="709"/>
      <c r="L659" s="270"/>
      <c r="M659" s="705" t="str">
        <f t="shared" si="10"/>
        <v/>
      </c>
    </row>
    <row r="660" spans="1:13" ht="14.45" customHeight="1" x14ac:dyDescent="0.2">
      <c r="A660" s="710"/>
      <c r="B660" s="706"/>
      <c r="C660" s="707"/>
      <c r="D660" s="707"/>
      <c r="E660" s="708"/>
      <c r="F660" s="706"/>
      <c r="G660" s="707"/>
      <c r="H660" s="707"/>
      <c r="I660" s="707"/>
      <c r="J660" s="707"/>
      <c r="K660" s="709"/>
      <c r="L660" s="270"/>
      <c r="M660" s="705" t="str">
        <f t="shared" si="10"/>
        <v/>
      </c>
    </row>
    <row r="661" spans="1:13" ht="14.45" customHeight="1" x14ac:dyDescent="0.2">
      <c r="A661" s="710"/>
      <c r="B661" s="706"/>
      <c r="C661" s="707"/>
      <c r="D661" s="707"/>
      <c r="E661" s="708"/>
      <c r="F661" s="706"/>
      <c r="G661" s="707"/>
      <c r="H661" s="707"/>
      <c r="I661" s="707"/>
      <c r="J661" s="707"/>
      <c r="K661" s="709"/>
      <c r="L661" s="270"/>
      <c r="M661" s="705" t="str">
        <f t="shared" si="10"/>
        <v/>
      </c>
    </row>
    <row r="662" spans="1:13" ht="14.45" customHeight="1" x14ac:dyDescent="0.2">
      <c r="A662" s="710"/>
      <c r="B662" s="706"/>
      <c r="C662" s="707"/>
      <c r="D662" s="707"/>
      <c r="E662" s="708"/>
      <c r="F662" s="706"/>
      <c r="G662" s="707"/>
      <c r="H662" s="707"/>
      <c r="I662" s="707"/>
      <c r="J662" s="707"/>
      <c r="K662" s="709"/>
      <c r="L662" s="270"/>
      <c r="M662" s="705" t="str">
        <f t="shared" si="10"/>
        <v/>
      </c>
    </row>
    <row r="663" spans="1:13" ht="14.45" customHeight="1" x14ac:dyDescent="0.2">
      <c r="A663" s="710"/>
      <c r="B663" s="706"/>
      <c r="C663" s="707"/>
      <c r="D663" s="707"/>
      <c r="E663" s="708"/>
      <c r="F663" s="706"/>
      <c r="G663" s="707"/>
      <c r="H663" s="707"/>
      <c r="I663" s="707"/>
      <c r="J663" s="707"/>
      <c r="K663" s="709"/>
      <c r="L663" s="270"/>
      <c r="M663" s="705" t="str">
        <f t="shared" si="10"/>
        <v/>
      </c>
    </row>
    <row r="664" spans="1:13" ht="14.45" customHeight="1" x14ac:dyDescent="0.2">
      <c r="A664" s="710"/>
      <c r="B664" s="706"/>
      <c r="C664" s="707"/>
      <c r="D664" s="707"/>
      <c r="E664" s="708"/>
      <c r="F664" s="706"/>
      <c r="G664" s="707"/>
      <c r="H664" s="707"/>
      <c r="I664" s="707"/>
      <c r="J664" s="707"/>
      <c r="K664" s="709"/>
      <c r="L664" s="270"/>
      <c r="M664" s="705" t="str">
        <f t="shared" si="10"/>
        <v/>
      </c>
    </row>
    <row r="665" spans="1:13" ht="14.45" customHeight="1" x14ac:dyDescent="0.2">
      <c r="A665" s="710"/>
      <c r="B665" s="706"/>
      <c r="C665" s="707"/>
      <c r="D665" s="707"/>
      <c r="E665" s="708"/>
      <c r="F665" s="706"/>
      <c r="G665" s="707"/>
      <c r="H665" s="707"/>
      <c r="I665" s="707"/>
      <c r="J665" s="707"/>
      <c r="K665" s="709"/>
      <c r="L665" s="270"/>
      <c r="M665" s="705" t="str">
        <f t="shared" si="10"/>
        <v/>
      </c>
    </row>
    <row r="666" spans="1:13" ht="14.45" customHeight="1" x14ac:dyDescent="0.2">
      <c r="A666" s="710"/>
      <c r="B666" s="706"/>
      <c r="C666" s="707"/>
      <c r="D666" s="707"/>
      <c r="E666" s="708"/>
      <c r="F666" s="706"/>
      <c r="G666" s="707"/>
      <c r="H666" s="707"/>
      <c r="I666" s="707"/>
      <c r="J666" s="707"/>
      <c r="K666" s="709"/>
      <c r="L666" s="270"/>
      <c r="M666" s="705" t="str">
        <f t="shared" si="10"/>
        <v/>
      </c>
    </row>
    <row r="667" spans="1:13" ht="14.45" customHeight="1" x14ac:dyDescent="0.2">
      <c r="A667" s="710"/>
      <c r="B667" s="706"/>
      <c r="C667" s="707"/>
      <c r="D667" s="707"/>
      <c r="E667" s="708"/>
      <c r="F667" s="706"/>
      <c r="G667" s="707"/>
      <c r="H667" s="707"/>
      <c r="I667" s="707"/>
      <c r="J667" s="707"/>
      <c r="K667" s="709"/>
      <c r="L667" s="270"/>
      <c r="M667" s="705" t="str">
        <f t="shared" si="10"/>
        <v/>
      </c>
    </row>
    <row r="668" spans="1:13" ht="14.45" customHeight="1" x14ac:dyDescent="0.2">
      <c r="A668" s="710"/>
      <c r="B668" s="706"/>
      <c r="C668" s="707"/>
      <c r="D668" s="707"/>
      <c r="E668" s="708"/>
      <c r="F668" s="706"/>
      <c r="G668" s="707"/>
      <c r="H668" s="707"/>
      <c r="I668" s="707"/>
      <c r="J668" s="707"/>
      <c r="K668" s="709"/>
      <c r="L668" s="270"/>
      <c r="M668" s="705" t="str">
        <f t="shared" si="10"/>
        <v/>
      </c>
    </row>
    <row r="669" spans="1:13" ht="14.45" customHeight="1" x14ac:dyDescent="0.2">
      <c r="A669" s="710"/>
      <c r="B669" s="706"/>
      <c r="C669" s="707"/>
      <c r="D669" s="707"/>
      <c r="E669" s="708"/>
      <c r="F669" s="706"/>
      <c r="G669" s="707"/>
      <c r="H669" s="707"/>
      <c r="I669" s="707"/>
      <c r="J669" s="707"/>
      <c r="K669" s="709"/>
      <c r="L669" s="270"/>
      <c r="M669" s="705" t="str">
        <f t="shared" si="10"/>
        <v/>
      </c>
    </row>
    <row r="670" spans="1:13" ht="14.45" customHeight="1" x14ac:dyDescent="0.2">
      <c r="A670" s="710"/>
      <c r="B670" s="706"/>
      <c r="C670" s="707"/>
      <c r="D670" s="707"/>
      <c r="E670" s="708"/>
      <c r="F670" s="706"/>
      <c r="G670" s="707"/>
      <c r="H670" s="707"/>
      <c r="I670" s="707"/>
      <c r="J670" s="707"/>
      <c r="K670" s="709"/>
      <c r="L670" s="270"/>
      <c r="M670" s="705" t="str">
        <f t="shared" si="10"/>
        <v/>
      </c>
    </row>
    <row r="671" spans="1:13" ht="14.45" customHeight="1" x14ac:dyDescent="0.2">
      <c r="A671" s="710"/>
      <c r="B671" s="706"/>
      <c r="C671" s="707"/>
      <c r="D671" s="707"/>
      <c r="E671" s="708"/>
      <c r="F671" s="706"/>
      <c r="G671" s="707"/>
      <c r="H671" s="707"/>
      <c r="I671" s="707"/>
      <c r="J671" s="707"/>
      <c r="K671" s="709"/>
      <c r="L671" s="270"/>
      <c r="M671" s="705" t="str">
        <f t="shared" si="10"/>
        <v/>
      </c>
    </row>
    <row r="672" spans="1:13" ht="14.45" customHeight="1" x14ac:dyDescent="0.2">
      <c r="A672" s="710"/>
      <c r="B672" s="706"/>
      <c r="C672" s="707"/>
      <c r="D672" s="707"/>
      <c r="E672" s="708"/>
      <c r="F672" s="706"/>
      <c r="G672" s="707"/>
      <c r="H672" s="707"/>
      <c r="I672" s="707"/>
      <c r="J672" s="707"/>
      <c r="K672" s="709"/>
      <c r="L672" s="270"/>
      <c r="M672" s="705" t="str">
        <f t="shared" si="10"/>
        <v/>
      </c>
    </row>
    <row r="673" spans="1:13" ht="14.45" customHeight="1" x14ac:dyDescent="0.2">
      <c r="A673" s="710"/>
      <c r="B673" s="706"/>
      <c r="C673" s="707"/>
      <c r="D673" s="707"/>
      <c r="E673" s="708"/>
      <c r="F673" s="706"/>
      <c r="G673" s="707"/>
      <c r="H673" s="707"/>
      <c r="I673" s="707"/>
      <c r="J673" s="707"/>
      <c r="K673" s="709"/>
      <c r="L673" s="270"/>
      <c r="M673" s="705" t="str">
        <f t="shared" si="10"/>
        <v/>
      </c>
    </row>
    <row r="674" spans="1:13" ht="14.45" customHeight="1" x14ac:dyDescent="0.2">
      <c r="A674" s="710"/>
      <c r="B674" s="706"/>
      <c r="C674" s="707"/>
      <c r="D674" s="707"/>
      <c r="E674" s="708"/>
      <c r="F674" s="706"/>
      <c r="G674" s="707"/>
      <c r="H674" s="707"/>
      <c r="I674" s="707"/>
      <c r="J674" s="707"/>
      <c r="K674" s="709"/>
      <c r="L674" s="270"/>
      <c r="M674" s="705" t="str">
        <f t="shared" si="10"/>
        <v/>
      </c>
    </row>
    <row r="675" spans="1:13" ht="14.45" customHeight="1" x14ac:dyDescent="0.2">
      <c r="A675" s="710"/>
      <c r="B675" s="706"/>
      <c r="C675" s="707"/>
      <c r="D675" s="707"/>
      <c r="E675" s="708"/>
      <c r="F675" s="706"/>
      <c r="G675" s="707"/>
      <c r="H675" s="707"/>
      <c r="I675" s="707"/>
      <c r="J675" s="707"/>
      <c r="K675" s="709"/>
      <c r="L675" s="270"/>
      <c r="M675" s="705" t="str">
        <f t="shared" si="10"/>
        <v/>
      </c>
    </row>
    <row r="676" spans="1:13" ht="14.45" customHeight="1" x14ac:dyDescent="0.2">
      <c r="A676" s="710"/>
      <c r="B676" s="706"/>
      <c r="C676" s="707"/>
      <c r="D676" s="707"/>
      <c r="E676" s="708"/>
      <c r="F676" s="706"/>
      <c r="G676" s="707"/>
      <c r="H676" s="707"/>
      <c r="I676" s="707"/>
      <c r="J676" s="707"/>
      <c r="K676" s="709"/>
      <c r="L676" s="270"/>
      <c r="M676" s="705" t="str">
        <f t="shared" si="10"/>
        <v/>
      </c>
    </row>
    <row r="677" spans="1:13" ht="14.45" customHeight="1" x14ac:dyDescent="0.2">
      <c r="A677" s="710"/>
      <c r="B677" s="706"/>
      <c r="C677" s="707"/>
      <c r="D677" s="707"/>
      <c r="E677" s="708"/>
      <c r="F677" s="706"/>
      <c r="G677" s="707"/>
      <c r="H677" s="707"/>
      <c r="I677" s="707"/>
      <c r="J677" s="707"/>
      <c r="K677" s="709"/>
      <c r="L677" s="270"/>
      <c r="M677" s="705" t="str">
        <f t="shared" si="10"/>
        <v/>
      </c>
    </row>
    <row r="678" spans="1:13" ht="14.45" customHeight="1" x14ac:dyDescent="0.2">
      <c r="A678" s="710"/>
      <c r="B678" s="706"/>
      <c r="C678" s="707"/>
      <c r="D678" s="707"/>
      <c r="E678" s="708"/>
      <c r="F678" s="706"/>
      <c r="G678" s="707"/>
      <c r="H678" s="707"/>
      <c r="I678" s="707"/>
      <c r="J678" s="707"/>
      <c r="K678" s="709"/>
      <c r="L678" s="270"/>
      <c r="M678" s="705" t="str">
        <f t="shared" si="10"/>
        <v/>
      </c>
    </row>
    <row r="679" spans="1:13" ht="14.45" customHeight="1" x14ac:dyDescent="0.2">
      <c r="A679" s="710"/>
      <c r="B679" s="706"/>
      <c r="C679" s="707"/>
      <c r="D679" s="707"/>
      <c r="E679" s="708"/>
      <c r="F679" s="706"/>
      <c r="G679" s="707"/>
      <c r="H679" s="707"/>
      <c r="I679" s="707"/>
      <c r="J679" s="707"/>
      <c r="K679" s="709"/>
      <c r="L679" s="270"/>
      <c r="M679" s="705" t="str">
        <f t="shared" si="10"/>
        <v/>
      </c>
    </row>
    <row r="680" spans="1:13" ht="14.45" customHeight="1" x14ac:dyDescent="0.2">
      <c r="A680" s="710"/>
      <c r="B680" s="706"/>
      <c r="C680" s="707"/>
      <c r="D680" s="707"/>
      <c r="E680" s="708"/>
      <c r="F680" s="706"/>
      <c r="G680" s="707"/>
      <c r="H680" s="707"/>
      <c r="I680" s="707"/>
      <c r="J680" s="707"/>
      <c r="K680" s="709"/>
      <c r="L680" s="270"/>
      <c r="M680" s="705" t="str">
        <f t="shared" si="10"/>
        <v/>
      </c>
    </row>
    <row r="681" spans="1:13" ht="14.45" customHeight="1" x14ac:dyDescent="0.2">
      <c r="A681" s="710"/>
      <c r="B681" s="706"/>
      <c r="C681" s="707"/>
      <c r="D681" s="707"/>
      <c r="E681" s="708"/>
      <c r="F681" s="706"/>
      <c r="G681" s="707"/>
      <c r="H681" s="707"/>
      <c r="I681" s="707"/>
      <c r="J681" s="707"/>
      <c r="K681" s="709"/>
      <c r="L681" s="270"/>
      <c r="M681" s="705" t="str">
        <f t="shared" si="10"/>
        <v/>
      </c>
    </row>
    <row r="682" spans="1:13" ht="14.45" customHeight="1" x14ac:dyDescent="0.2">
      <c r="A682" s="710"/>
      <c r="B682" s="706"/>
      <c r="C682" s="707"/>
      <c r="D682" s="707"/>
      <c r="E682" s="708"/>
      <c r="F682" s="706"/>
      <c r="G682" s="707"/>
      <c r="H682" s="707"/>
      <c r="I682" s="707"/>
      <c r="J682" s="707"/>
      <c r="K682" s="709"/>
      <c r="L682" s="270"/>
      <c r="M682" s="705" t="str">
        <f t="shared" si="10"/>
        <v/>
      </c>
    </row>
    <row r="683" spans="1:13" ht="14.45" customHeight="1" x14ac:dyDescent="0.2">
      <c r="A683" s="710"/>
      <c r="B683" s="706"/>
      <c r="C683" s="707"/>
      <c r="D683" s="707"/>
      <c r="E683" s="708"/>
      <c r="F683" s="706"/>
      <c r="G683" s="707"/>
      <c r="H683" s="707"/>
      <c r="I683" s="707"/>
      <c r="J683" s="707"/>
      <c r="K683" s="709"/>
      <c r="L683" s="270"/>
      <c r="M683" s="705" t="str">
        <f t="shared" si="10"/>
        <v/>
      </c>
    </row>
    <row r="684" spans="1:13" ht="14.45" customHeight="1" x14ac:dyDescent="0.2">
      <c r="A684" s="710"/>
      <c r="B684" s="706"/>
      <c r="C684" s="707"/>
      <c r="D684" s="707"/>
      <c r="E684" s="708"/>
      <c r="F684" s="706"/>
      <c r="G684" s="707"/>
      <c r="H684" s="707"/>
      <c r="I684" s="707"/>
      <c r="J684" s="707"/>
      <c r="K684" s="709"/>
      <c r="L684" s="270"/>
      <c r="M684" s="705" t="str">
        <f t="shared" si="10"/>
        <v/>
      </c>
    </row>
    <row r="685" spans="1:13" ht="14.45" customHeight="1" x14ac:dyDescent="0.2">
      <c r="A685" s="710"/>
      <c r="B685" s="706"/>
      <c r="C685" s="707"/>
      <c r="D685" s="707"/>
      <c r="E685" s="708"/>
      <c r="F685" s="706"/>
      <c r="G685" s="707"/>
      <c r="H685" s="707"/>
      <c r="I685" s="707"/>
      <c r="J685" s="707"/>
      <c r="K685" s="709"/>
      <c r="L685" s="270"/>
      <c r="M685" s="705" t="str">
        <f t="shared" si="10"/>
        <v/>
      </c>
    </row>
    <row r="686" spans="1:13" ht="14.45" customHeight="1" x14ac:dyDescent="0.2">
      <c r="A686" s="710"/>
      <c r="B686" s="706"/>
      <c r="C686" s="707"/>
      <c r="D686" s="707"/>
      <c r="E686" s="708"/>
      <c r="F686" s="706"/>
      <c r="G686" s="707"/>
      <c r="H686" s="707"/>
      <c r="I686" s="707"/>
      <c r="J686" s="707"/>
      <c r="K686" s="709"/>
      <c r="L686" s="270"/>
      <c r="M686" s="705" t="str">
        <f t="shared" si="10"/>
        <v/>
      </c>
    </row>
    <row r="687" spans="1:13" ht="14.45" customHeight="1" x14ac:dyDescent="0.2">
      <c r="A687" s="710"/>
      <c r="B687" s="706"/>
      <c r="C687" s="707"/>
      <c r="D687" s="707"/>
      <c r="E687" s="708"/>
      <c r="F687" s="706"/>
      <c r="G687" s="707"/>
      <c r="H687" s="707"/>
      <c r="I687" s="707"/>
      <c r="J687" s="707"/>
      <c r="K687" s="709"/>
      <c r="L687" s="270"/>
      <c r="M687" s="705" t="str">
        <f t="shared" si="10"/>
        <v/>
      </c>
    </row>
    <row r="688" spans="1:13" ht="14.45" customHeight="1" x14ac:dyDescent="0.2">
      <c r="A688" s="710"/>
      <c r="B688" s="706"/>
      <c r="C688" s="707"/>
      <c r="D688" s="707"/>
      <c r="E688" s="708"/>
      <c r="F688" s="706"/>
      <c r="G688" s="707"/>
      <c r="H688" s="707"/>
      <c r="I688" s="707"/>
      <c r="J688" s="707"/>
      <c r="K688" s="709"/>
      <c r="L688" s="270"/>
      <c r="M688" s="705" t="str">
        <f t="shared" si="10"/>
        <v/>
      </c>
    </row>
    <row r="689" spans="1:13" ht="14.45" customHeight="1" x14ac:dyDescent="0.2">
      <c r="A689" s="710"/>
      <c r="B689" s="706"/>
      <c r="C689" s="707"/>
      <c r="D689" s="707"/>
      <c r="E689" s="708"/>
      <c r="F689" s="706"/>
      <c r="G689" s="707"/>
      <c r="H689" s="707"/>
      <c r="I689" s="707"/>
      <c r="J689" s="707"/>
      <c r="K689" s="709"/>
      <c r="L689" s="270"/>
      <c r="M689" s="705" t="str">
        <f t="shared" si="10"/>
        <v/>
      </c>
    </row>
    <row r="690" spans="1:13" ht="14.45" customHeight="1" x14ac:dyDescent="0.2">
      <c r="A690" s="710"/>
      <c r="B690" s="706"/>
      <c r="C690" s="707"/>
      <c r="D690" s="707"/>
      <c r="E690" s="708"/>
      <c r="F690" s="706"/>
      <c r="G690" s="707"/>
      <c r="H690" s="707"/>
      <c r="I690" s="707"/>
      <c r="J690" s="707"/>
      <c r="K690" s="709"/>
      <c r="L690" s="270"/>
      <c r="M690" s="705" t="str">
        <f t="shared" si="10"/>
        <v/>
      </c>
    </row>
    <row r="691" spans="1:13" ht="14.45" customHeight="1" x14ac:dyDescent="0.2">
      <c r="A691" s="710"/>
      <c r="B691" s="706"/>
      <c r="C691" s="707"/>
      <c r="D691" s="707"/>
      <c r="E691" s="708"/>
      <c r="F691" s="706"/>
      <c r="G691" s="707"/>
      <c r="H691" s="707"/>
      <c r="I691" s="707"/>
      <c r="J691" s="707"/>
      <c r="K691" s="709"/>
      <c r="L691" s="270"/>
      <c r="M691" s="705" t="str">
        <f t="shared" si="10"/>
        <v/>
      </c>
    </row>
    <row r="692" spans="1:13" ht="14.45" customHeight="1" x14ac:dyDescent="0.2">
      <c r="A692" s="710"/>
      <c r="B692" s="706"/>
      <c r="C692" s="707"/>
      <c r="D692" s="707"/>
      <c r="E692" s="708"/>
      <c r="F692" s="706"/>
      <c r="G692" s="707"/>
      <c r="H692" s="707"/>
      <c r="I692" s="707"/>
      <c r="J692" s="707"/>
      <c r="K692" s="709"/>
      <c r="L692" s="270"/>
      <c r="M692" s="705" t="str">
        <f t="shared" si="10"/>
        <v/>
      </c>
    </row>
    <row r="693" spans="1:13" ht="14.45" customHeight="1" x14ac:dyDescent="0.2">
      <c r="A693" s="710"/>
      <c r="B693" s="706"/>
      <c r="C693" s="707"/>
      <c r="D693" s="707"/>
      <c r="E693" s="708"/>
      <c r="F693" s="706"/>
      <c r="G693" s="707"/>
      <c r="H693" s="707"/>
      <c r="I693" s="707"/>
      <c r="J693" s="707"/>
      <c r="K693" s="709"/>
      <c r="L693" s="270"/>
      <c r="M693" s="705" t="str">
        <f t="shared" si="10"/>
        <v/>
      </c>
    </row>
    <row r="694" spans="1:13" ht="14.45" customHeight="1" x14ac:dyDescent="0.2">
      <c r="A694" s="710"/>
      <c r="B694" s="706"/>
      <c r="C694" s="707"/>
      <c r="D694" s="707"/>
      <c r="E694" s="708"/>
      <c r="F694" s="706"/>
      <c r="G694" s="707"/>
      <c r="H694" s="707"/>
      <c r="I694" s="707"/>
      <c r="J694" s="707"/>
      <c r="K694" s="709"/>
      <c r="L694" s="270"/>
      <c r="M694" s="705" t="str">
        <f t="shared" si="10"/>
        <v/>
      </c>
    </row>
    <row r="695" spans="1:13" ht="14.45" customHeight="1" x14ac:dyDescent="0.2">
      <c r="A695" s="710"/>
      <c r="B695" s="706"/>
      <c r="C695" s="707"/>
      <c r="D695" s="707"/>
      <c r="E695" s="708"/>
      <c r="F695" s="706"/>
      <c r="G695" s="707"/>
      <c r="H695" s="707"/>
      <c r="I695" s="707"/>
      <c r="J695" s="707"/>
      <c r="K695" s="709"/>
      <c r="L695" s="270"/>
      <c r="M695" s="705" t="str">
        <f t="shared" si="10"/>
        <v/>
      </c>
    </row>
    <row r="696" spans="1:13" ht="14.45" customHeight="1" x14ac:dyDescent="0.2">
      <c r="A696" s="710"/>
      <c r="B696" s="706"/>
      <c r="C696" s="707"/>
      <c r="D696" s="707"/>
      <c r="E696" s="708"/>
      <c r="F696" s="706"/>
      <c r="G696" s="707"/>
      <c r="H696" s="707"/>
      <c r="I696" s="707"/>
      <c r="J696" s="707"/>
      <c r="K696" s="709"/>
      <c r="L696" s="270"/>
      <c r="M696" s="705" t="str">
        <f t="shared" si="10"/>
        <v/>
      </c>
    </row>
    <row r="697" spans="1:13" ht="14.45" customHeight="1" x14ac:dyDescent="0.2">
      <c r="A697" s="710"/>
      <c r="B697" s="706"/>
      <c r="C697" s="707"/>
      <c r="D697" s="707"/>
      <c r="E697" s="708"/>
      <c r="F697" s="706"/>
      <c r="G697" s="707"/>
      <c r="H697" s="707"/>
      <c r="I697" s="707"/>
      <c r="J697" s="707"/>
      <c r="K697" s="709"/>
      <c r="L697" s="270"/>
      <c r="M697" s="705" t="str">
        <f t="shared" si="10"/>
        <v/>
      </c>
    </row>
    <row r="698" spans="1:13" ht="14.45" customHeight="1" x14ac:dyDescent="0.2">
      <c r="A698" s="710"/>
      <c r="B698" s="706"/>
      <c r="C698" s="707"/>
      <c r="D698" s="707"/>
      <c r="E698" s="708"/>
      <c r="F698" s="706"/>
      <c r="G698" s="707"/>
      <c r="H698" s="707"/>
      <c r="I698" s="707"/>
      <c r="J698" s="707"/>
      <c r="K698" s="709"/>
      <c r="L698" s="270"/>
      <c r="M698" s="705" t="str">
        <f t="shared" si="10"/>
        <v/>
      </c>
    </row>
    <row r="699" spans="1:13" ht="14.45" customHeight="1" x14ac:dyDescent="0.2">
      <c r="A699" s="710"/>
      <c r="B699" s="706"/>
      <c r="C699" s="707"/>
      <c r="D699" s="707"/>
      <c r="E699" s="708"/>
      <c r="F699" s="706"/>
      <c r="G699" s="707"/>
      <c r="H699" s="707"/>
      <c r="I699" s="707"/>
      <c r="J699" s="707"/>
      <c r="K699" s="709"/>
      <c r="L699" s="270"/>
      <c r="M699" s="705" t="str">
        <f t="shared" si="10"/>
        <v/>
      </c>
    </row>
    <row r="700" spans="1:13" ht="14.45" customHeight="1" x14ac:dyDescent="0.2">
      <c r="A700" s="710"/>
      <c r="B700" s="706"/>
      <c r="C700" s="707"/>
      <c r="D700" s="707"/>
      <c r="E700" s="708"/>
      <c r="F700" s="706"/>
      <c r="G700" s="707"/>
      <c r="H700" s="707"/>
      <c r="I700" s="707"/>
      <c r="J700" s="707"/>
      <c r="K700" s="709"/>
      <c r="L700" s="270"/>
      <c r="M700" s="705" t="str">
        <f t="shared" si="10"/>
        <v/>
      </c>
    </row>
    <row r="701" spans="1:13" ht="14.45" customHeight="1" x14ac:dyDescent="0.2">
      <c r="A701" s="710"/>
      <c r="B701" s="706"/>
      <c r="C701" s="707"/>
      <c r="D701" s="707"/>
      <c r="E701" s="708"/>
      <c r="F701" s="706"/>
      <c r="G701" s="707"/>
      <c r="H701" s="707"/>
      <c r="I701" s="707"/>
      <c r="J701" s="707"/>
      <c r="K701" s="709"/>
      <c r="L701" s="270"/>
      <c r="M701" s="705" t="str">
        <f t="shared" si="10"/>
        <v/>
      </c>
    </row>
    <row r="702" spans="1:13" ht="14.45" customHeight="1" x14ac:dyDescent="0.2">
      <c r="A702" s="710"/>
      <c r="B702" s="706"/>
      <c r="C702" s="707"/>
      <c r="D702" s="707"/>
      <c r="E702" s="708"/>
      <c r="F702" s="706"/>
      <c r="G702" s="707"/>
      <c r="H702" s="707"/>
      <c r="I702" s="707"/>
      <c r="J702" s="707"/>
      <c r="K702" s="709"/>
      <c r="L702" s="270"/>
      <c r="M702" s="705" t="str">
        <f t="shared" si="10"/>
        <v/>
      </c>
    </row>
    <row r="703" spans="1:13" ht="14.45" customHeight="1" x14ac:dyDescent="0.2">
      <c r="A703" s="710"/>
      <c r="B703" s="706"/>
      <c r="C703" s="707"/>
      <c r="D703" s="707"/>
      <c r="E703" s="708"/>
      <c r="F703" s="706"/>
      <c r="G703" s="707"/>
      <c r="H703" s="707"/>
      <c r="I703" s="707"/>
      <c r="J703" s="707"/>
      <c r="K703" s="709"/>
      <c r="L703" s="270"/>
      <c r="M703" s="705" t="str">
        <f t="shared" si="10"/>
        <v/>
      </c>
    </row>
    <row r="704" spans="1:13" ht="14.45" customHeight="1" x14ac:dyDescent="0.2">
      <c r="A704" s="710"/>
      <c r="B704" s="706"/>
      <c r="C704" s="707"/>
      <c r="D704" s="707"/>
      <c r="E704" s="708"/>
      <c r="F704" s="706"/>
      <c r="G704" s="707"/>
      <c r="H704" s="707"/>
      <c r="I704" s="707"/>
      <c r="J704" s="707"/>
      <c r="K704" s="709"/>
      <c r="L704" s="270"/>
      <c r="M704" s="705" t="str">
        <f t="shared" si="10"/>
        <v/>
      </c>
    </row>
    <row r="705" spans="1:13" ht="14.45" customHeight="1" x14ac:dyDescent="0.2">
      <c r="A705" s="710"/>
      <c r="B705" s="706"/>
      <c r="C705" s="707"/>
      <c r="D705" s="707"/>
      <c r="E705" s="708"/>
      <c r="F705" s="706"/>
      <c r="G705" s="707"/>
      <c r="H705" s="707"/>
      <c r="I705" s="707"/>
      <c r="J705" s="707"/>
      <c r="K705" s="709"/>
      <c r="L705" s="270"/>
      <c r="M705" s="705" t="str">
        <f t="shared" si="10"/>
        <v/>
      </c>
    </row>
    <row r="706" spans="1:13" ht="14.45" customHeight="1" x14ac:dyDescent="0.2">
      <c r="A706" s="710"/>
      <c r="B706" s="706"/>
      <c r="C706" s="707"/>
      <c r="D706" s="707"/>
      <c r="E706" s="708"/>
      <c r="F706" s="706"/>
      <c r="G706" s="707"/>
      <c r="H706" s="707"/>
      <c r="I706" s="707"/>
      <c r="J706" s="707"/>
      <c r="K706" s="709"/>
      <c r="L706" s="270"/>
      <c r="M706" s="705" t="str">
        <f t="shared" si="10"/>
        <v/>
      </c>
    </row>
    <row r="707" spans="1:13" ht="14.45" customHeight="1" x14ac:dyDescent="0.2">
      <c r="A707" s="710"/>
      <c r="B707" s="706"/>
      <c r="C707" s="707"/>
      <c r="D707" s="707"/>
      <c r="E707" s="708"/>
      <c r="F707" s="706"/>
      <c r="G707" s="707"/>
      <c r="H707" s="707"/>
      <c r="I707" s="707"/>
      <c r="J707" s="707"/>
      <c r="K707" s="709"/>
      <c r="L707" s="270"/>
      <c r="M707" s="705" t="str">
        <f t="shared" si="10"/>
        <v/>
      </c>
    </row>
    <row r="708" spans="1:13" ht="14.45" customHeight="1" x14ac:dyDescent="0.2">
      <c r="A708" s="710"/>
      <c r="B708" s="706"/>
      <c r="C708" s="707"/>
      <c r="D708" s="707"/>
      <c r="E708" s="708"/>
      <c r="F708" s="706"/>
      <c r="G708" s="707"/>
      <c r="H708" s="707"/>
      <c r="I708" s="707"/>
      <c r="J708" s="707"/>
      <c r="K708" s="709"/>
      <c r="L708" s="270"/>
      <c r="M708" s="705" t="str">
        <f t="shared" si="10"/>
        <v/>
      </c>
    </row>
    <row r="709" spans="1:13" ht="14.45" customHeight="1" x14ac:dyDescent="0.2">
      <c r="A709" s="710"/>
      <c r="B709" s="706"/>
      <c r="C709" s="707"/>
      <c r="D709" s="707"/>
      <c r="E709" s="708"/>
      <c r="F709" s="706"/>
      <c r="G709" s="707"/>
      <c r="H709" s="707"/>
      <c r="I709" s="707"/>
      <c r="J709" s="707"/>
      <c r="K709" s="709"/>
      <c r="L709" s="270"/>
      <c r="M709" s="705" t="str">
        <f t="shared" si="10"/>
        <v/>
      </c>
    </row>
    <row r="710" spans="1:13" ht="14.45" customHeight="1" x14ac:dyDescent="0.2">
      <c r="A710" s="710"/>
      <c r="B710" s="706"/>
      <c r="C710" s="707"/>
      <c r="D710" s="707"/>
      <c r="E710" s="708"/>
      <c r="F710" s="706"/>
      <c r="G710" s="707"/>
      <c r="H710" s="707"/>
      <c r="I710" s="707"/>
      <c r="J710" s="707"/>
      <c r="K710" s="709"/>
      <c r="L710" s="270"/>
      <c r="M710" s="705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710"/>
      <c r="B711" s="706"/>
      <c r="C711" s="707"/>
      <c r="D711" s="707"/>
      <c r="E711" s="708"/>
      <c r="F711" s="706"/>
      <c r="G711" s="707"/>
      <c r="H711" s="707"/>
      <c r="I711" s="707"/>
      <c r="J711" s="707"/>
      <c r="K711" s="709"/>
      <c r="L711" s="270"/>
      <c r="M711" s="705" t="str">
        <f t="shared" si="11"/>
        <v/>
      </c>
    </row>
    <row r="712" spans="1:13" ht="14.45" customHeight="1" x14ac:dyDescent="0.2">
      <c r="A712" s="710"/>
      <c r="B712" s="706"/>
      <c r="C712" s="707"/>
      <c r="D712" s="707"/>
      <c r="E712" s="708"/>
      <c r="F712" s="706"/>
      <c r="G712" s="707"/>
      <c r="H712" s="707"/>
      <c r="I712" s="707"/>
      <c r="J712" s="707"/>
      <c r="K712" s="709"/>
      <c r="L712" s="270"/>
      <c r="M712" s="705" t="str">
        <f t="shared" si="11"/>
        <v/>
      </c>
    </row>
    <row r="713" spans="1:13" ht="14.45" customHeight="1" x14ac:dyDescent="0.2">
      <c r="A713" s="710"/>
      <c r="B713" s="706"/>
      <c r="C713" s="707"/>
      <c r="D713" s="707"/>
      <c r="E713" s="708"/>
      <c r="F713" s="706"/>
      <c r="G713" s="707"/>
      <c r="H713" s="707"/>
      <c r="I713" s="707"/>
      <c r="J713" s="707"/>
      <c r="K713" s="709"/>
      <c r="L713" s="270"/>
      <c r="M713" s="705" t="str">
        <f t="shared" si="11"/>
        <v/>
      </c>
    </row>
    <row r="714" spans="1:13" ht="14.45" customHeight="1" x14ac:dyDescent="0.2">
      <c r="A714" s="710"/>
      <c r="B714" s="706"/>
      <c r="C714" s="707"/>
      <c r="D714" s="707"/>
      <c r="E714" s="708"/>
      <c r="F714" s="706"/>
      <c r="G714" s="707"/>
      <c r="H714" s="707"/>
      <c r="I714" s="707"/>
      <c r="J714" s="707"/>
      <c r="K714" s="709"/>
      <c r="L714" s="270"/>
      <c r="M714" s="705" t="str">
        <f t="shared" si="11"/>
        <v/>
      </c>
    </row>
    <row r="715" spans="1:13" ht="14.45" customHeight="1" x14ac:dyDescent="0.2">
      <c r="A715" s="710"/>
      <c r="B715" s="706"/>
      <c r="C715" s="707"/>
      <c r="D715" s="707"/>
      <c r="E715" s="708"/>
      <c r="F715" s="706"/>
      <c r="G715" s="707"/>
      <c r="H715" s="707"/>
      <c r="I715" s="707"/>
      <c r="J715" s="707"/>
      <c r="K715" s="709"/>
      <c r="L715" s="270"/>
      <c r="M715" s="705" t="str">
        <f t="shared" si="11"/>
        <v/>
      </c>
    </row>
    <row r="716" spans="1:13" ht="14.45" customHeight="1" x14ac:dyDescent="0.2">
      <c r="A716" s="710"/>
      <c r="B716" s="706"/>
      <c r="C716" s="707"/>
      <c r="D716" s="707"/>
      <c r="E716" s="708"/>
      <c r="F716" s="706"/>
      <c r="G716" s="707"/>
      <c r="H716" s="707"/>
      <c r="I716" s="707"/>
      <c r="J716" s="707"/>
      <c r="K716" s="709"/>
      <c r="L716" s="270"/>
      <c r="M716" s="705" t="str">
        <f t="shared" si="11"/>
        <v/>
      </c>
    </row>
    <row r="717" spans="1:13" ht="14.45" customHeight="1" x14ac:dyDescent="0.2">
      <c r="A717" s="710"/>
      <c r="B717" s="706"/>
      <c r="C717" s="707"/>
      <c r="D717" s="707"/>
      <c r="E717" s="708"/>
      <c r="F717" s="706"/>
      <c r="G717" s="707"/>
      <c r="H717" s="707"/>
      <c r="I717" s="707"/>
      <c r="J717" s="707"/>
      <c r="K717" s="709"/>
      <c r="L717" s="270"/>
      <c r="M717" s="705" t="str">
        <f t="shared" si="11"/>
        <v/>
      </c>
    </row>
    <row r="718" spans="1:13" ht="14.45" customHeight="1" x14ac:dyDescent="0.2">
      <c r="A718" s="710"/>
      <c r="B718" s="706"/>
      <c r="C718" s="707"/>
      <c r="D718" s="707"/>
      <c r="E718" s="708"/>
      <c r="F718" s="706"/>
      <c r="G718" s="707"/>
      <c r="H718" s="707"/>
      <c r="I718" s="707"/>
      <c r="J718" s="707"/>
      <c r="K718" s="709"/>
      <c r="L718" s="270"/>
      <c r="M718" s="705" t="str">
        <f t="shared" si="11"/>
        <v/>
      </c>
    </row>
    <row r="719" spans="1:13" ht="14.45" customHeight="1" x14ac:dyDescent="0.2">
      <c r="A719" s="710"/>
      <c r="B719" s="706"/>
      <c r="C719" s="707"/>
      <c r="D719" s="707"/>
      <c r="E719" s="708"/>
      <c r="F719" s="706"/>
      <c r="G719" s="707"/>
      <c r="H719" s="707"/>
      <c r="I719" s="707"/>
      <c r="J719" s="707"/>
      <c r="K719" s="709"/>
      <c r="L719" s="270"/>
      <c r="M719" s="705" t="str">
        <f t="shared" si="11"/>
        <v/>
      </c>
    </row>
    <row r="720" spans="1:13" ht="14.45" customHeight="1" x14ac:dyDescent="0.2">
      <c r="A720" s="710"/>
      <c r="B720" s="706"/>
      <c r="C720" s="707"/>
      <c r="D720" s="707"/>
      <c r="E720" s="708"/>
      <c r="F720" s="706"/>
      <c r="G720" s="707"/>
      <c r="H720" s="707"/>
      <c r="I720" s="707"/>
      <c r="J720" s="707"/>
      <c r="K720" s="709"/>
      <c r="L720" s="270"/>
      <c r="M720" s="705" t="str">
        <f t="shared" si="11"/>
        <v/>
      </c>
    </row>
    <row r="721" spans="1:13" ht="14.45" customHeight="1" x14ac:dyDescent="0.2">
      <c r="A721" s="710"/>
      <c r="B721" s="706"/>
      <c r="C721" s="707"/>
      <c r="D721" s="707"/>
      <c r="E721" s="708"/>
      <c r="F721" s="706"/>
      <c r="G721" s="707"/>
      <c r="H721" s="707"/>
      <c r="I721" s="707"/>
      <c r="J721" s="707"/>
      <c r="K721" s="709"/>
      <c r="L721" s="270"/>
      <c r="M721" s="705" t="str">
        <f t="shared" si="11"/>
        <v/>
      </c>
    </row>
    <row r="722" spans="1:13" ht="14.45" customHeight="1" x14ac:dyDescent="0.2">
      <c r="A722" s="710"/>
      <c r="B722" s="706"/>
      <c r="C722" s="707"/>
      <c r="D722" s="707"/>
      <c r="E722" s="708"/>
      <c r="F722" s="706"/>
      <c r="G722" s="707"/>
      <c r="H722" s="707"/>
      <c r="I722" s="707"/>
      <c r="J722" s="707"/>
      <c r="K722" s="709"/>
      <c r="L722" s="270"/>
      <c r="M722" s="705" t="str">
        <f t="shared" si="11"/>
        <v/>
      </c>
    </row>
    <row r="723" spans="1:13" ht="14.45" customHeight="1" x14ac:dyDescent="0.2">
      <c r="A723" s="710"/>
      <c r="B723" s="706"/>
      <c r="C723" s="707"/>
      <c r="D723" s="707"/>
      <c r="E723" s="708"/>
      <c r="F723" s="706"/>
      <c r="G723" s="707"/>
      <c r="H723" s="707"/>
      <c r="I723" s="707"/>
      <c r="J723" s="707"/>
      <c r="K723" s="709"/>
      <c r="L723" s="270"/>
      <c r="M723" s="705" t="str">
        <f t="shared" si="11"/>
        <v/>
      </c>
    </row>
    <row r="724" spans="1:13" ht="14.45" customHeight="1" x14ac:dyDescent="0.2">
      <c r="A724" s="710"/>
      <c r="B724" s="706"/>
      <c r="C724" s="707"/>
      <c r="D724" s="707"/>
      <c r="E724" s="708"/>
      <c r="F724" s="706"/>
      <c r="G724" s="707"/>
      <c r="H724" s="707"/>
      <c r="I724" s="707"/>
      <c r="J724" s="707"/>
      <c r="K724" s="709"/>
      <c r="L724" s="270"/>
      <c r="M724" s="705" t="str">
        <f t="shared" si="11"/>
        <v/>
      </c>
    </row>
    <row r="725" spans="1:13" ht="14.45" customHeight="1" x14ac:dyDescent="0.2">
      <c r="A725" s="710"/>
      <c r="B725" s="706"/>
      <c r="C725" s="707"/>
      <c r="D725" s="707"/>
      <c r="E725" s="708"/>
      <c r="F725" s="706"/>
      <c r="G725" s="707"/>
      <c r="H725" s="707"/>
      <c r="I725" s="707"/>
      <c r="J725" s="707"/>
      <c r="K725" s="709"/>
      <c r="L725" s="270"/>
      <c r="M725" s="705" t="str">
        <f t="shared" si="11"/>
        <v/>
      </c>
    </row>
    <row r="726" spans="1:13" ht="14.45" customHeight="1" x14ac:dyDescent="0.2">
      <c r="A726" s="710"/>
      <c r="B726" s="706"/>
      <c r="C726" s="707"/>
      <c r="D726" s="707"/>
      <c r="E726" s="708"/>
      <c r="F726" s="706"/>
      <c r="G726" s="707"/>
      <c r="H726" s="707"/>
      <c r="I726" s="707"/>
      <c r="J726" s="707"/>
      <c r="K726" s="709"/>
      <c r="L726" s="270"/>
      <c r="M726" s="705" t="str">
        <f t="shared" si="11"/>
        <v/>
      </c>
    </row>
    <row r="727" spans="1:13" ht="14.45" customHeight="1" x14ac:dyDescent="0.2">
      <c r="A727" s="710"/>
      <c r="B727" s="706"/>
      <c r="C727" s="707"/>
      <c r="D727" s="707"/>
      <c r="E727" s="708"/>
      <c r="F727" s="706"/>
      <c r="G727" s="707"/>
      <c r="H727" s="707"/>
      <c r="I727" s="707"/>
      <c r="J727" s="707"/>
      <c r="K727" s="709"/>
      <c r="L727" s="270"/>
      <c r="M727" s="705" t="str">
        <f t="shared" si="11"/>
        <v/>
      </c>
    </row>
    <row r="728" spans="1:13" ht="14.45" customHeight="1" x14ac:dyDescent="0.2">
      <c r="A728" s="710"/>
      <c r="B728" s="706"/>
      <c r="C728" s="707"/>
      <c r="D728" s="707"/>
      <c r="E728" s="708"/>
      <c r="F728" s="706"/>
      <c r="G728" s="707"/>
      <c r="H728" s="707"/>
      <c r="I728" s="707"/>
      <c r="J728" s="707"/>
      <c r="K728" s="709"/>
      <c r="L728" s="270"/>
      <c r="M728" s="705" t="str">
        <f t="shared" si="11"/>
        <v/>
      </c>
    </row>
    <row r="729" spans="1:13" ht="14.45" customHeight="1" x14ac:dyDescent="0.2">
      <c r="A729" s="710"/>
      <c r="B729" s="706"/>
      <c r="C729" s="707"/>
      <c r="D729" s="707"/>
      <c r="E729" s="708"/>
      <c r="F729" s="706"/>
      <c r="G729" s="707"/>
      <c r="H729" s="707"/>
      <c r="I729" s="707"/>
      <c r="J729" s="707"/>
      <c r="K729" s="709"/>
      <c r="L729" s="270"/>
      <c r="M729" s="705" t="str">
        <f t="shared" si="11"/>
        <v/>
      </c>
    </row>
    <row r="730" spans="1:13" ht="14.45" customHeight="1" x14ac:dyDescent="0.2">
      <c r="A730" s="710"/>
      <c r="B730" s="706"/>
      <c r="C730" s="707"/>
      <c r="D730" s="707"/>
      <c r="E730" s="708"/>
      <c r="F730" s="706"/>
      <c r="G730" s="707"/>
      <c r="H730" s="707"/>
      <c r="I730" s="707"/>
      <c r="J730" s="707"/>
      <c r="K730" s="709"/>
      <c r="L730" s="270"/>
      <c r="M730" s="705" t="str">
        <f t="shared" si="11"/>
        <v/>
      </c>
    </row>
    <row r="731" spans="1:13" ht="14.45" customHeight="1" x14ac:dyDescent="0.2">
      <c r="A731" s="710"/>
      <c r="B731" s="706"/>
      <c r="C731" s="707"/>
      <c r="D731" s="707"/>
      <c r="E731" s="708"/>
      <c r="F731" s="706"/>
      <c r="G731" s="707"/>
      <c r="H731" s="707"/>
      <c r="I731" s="707"/>
      <c r="J731" s="707"/>
      <c r="K731" s="709"/>
      <c r="L731" s="270"/>
      <c r="M731" s="705" t="str">
        <f t="shared" si="11"/>
        <v/>
      </c>
    </row>
    <row r="732" spans="1:13" ht="14.45" customHeight="1" x14ac:dyDescent="0.2">
      <c r="A732" s="710"/>
      <c r="B732" s="706"/>
      <c r="C732" s="707"/>
      <c r="D732" s="707"/>
      <c r="E732" s="708"/>
      <c r="F732" s="706"/>
      <c r="G732" s="707"/>
      <c r="H732" s="707"/>
      <c r="I732" s="707"/>
      <c r="J732" s="707"/>
      <c r="K732" s="709"/>
      <c r="L732" s="270"/>
      <c r="M732" s="705" t="str">
        <f t="shared" si="11"/>
        <v/>
      </c>
    </row>
    <row r="733" spans="1:13" ht="14.45" customHeight="1" x14ac:dyDescent="0.2">
      <c r="A733" s="710"/>
      <c r="B733" s="706"/>
      <c r="C733" s="707"/>
      <c r="D733" s="707"/>
      <c r="E733" s="708"/>
      <c r="F733" s="706"/>
      <c r="G733" s="707"/>
      <c r="H733" s="707"/>
      <c r="I733" s="707"/>
      <c r="J733" s="707"/>
      <c r="K733" s="709"/>
      <c r="L733" s="270"/>
      <c r="M733" s="705" t="str">
        <f t="shared" si="11"/>
        <v/>
      </c>
    </row>
    <row r="734" spans="1:13" ht="14.45" customHeight="1" x14ac:dyDescent="0.2">
      <c r="A734" s="710"/>
      <c r="B734" s="706"/>
      <c r="C734" s="707"/>
      <c r="D734" s="707"/>
      <c r="E734" s="708"/>
      <c r="F734" s="706"/>
      <c r="G734" s="707"/>
      <c r="H734" s="707"/>
      <c r="I734" s="707"/>
      <c r="J734" s="707"/>
      <c r="K734" s="709"/>
      <c r="L734" s="270"/>
      <c r="M734" s="705" t="str">
        <f t="shared" si="11"/>
        <v/>
      </c>
    </row>
    <row r="735" spans="1:13" ht="14.45" customHeight="1" x14ac:dyDescent="0.2">
      <c r="A735" s="710"/>
      <c r="B735" s="706"/>
      <c r="C735" s="707"/>
      <c r="D735" s="707"/>
      <c r="E735" s="708"/>
      <c r="F735" s="706"/>
      <c r="G735" s="707"/>
      <c r="H735" s="707"/>
      <c r="I735" s="707"/>
      <c r="J735" s="707"/>
      <c r="K735" s="709"/>
      <c r="L735" s="270"/>
      <c r="M735" s="705" t="str">
        <f t="shared" si="11"/>
        <v/>
      </c>
    </row>
    <row r="736" spans="1:13" ht="14.45" customHeight="1" x14ac:dyDescent="0.2">
      <c r="A736" s="710"/>
      <c r="B736" s="706"/>
      <c r="C736" s="707"/>
      <c r="D736" s="707"/>
      <c r="E736" s="708"/>
      <c r="F736" s="706"/>
      <c r="G736" s="707"/>
      <c r="H736" s="707"/>
      <c r="I736" s="707"/>
      <c r="J736" s="707"/>
      <c r="K736" s="709"/>
      <c r="L736" s="270"/>
      <c r="M736" s="705" t="str">
        <f t="shared" si="11"/>
        <v/>
      </c>
    </row>
    <row r="737" spans="1:13" ht="14.45" customHeight="1" x14ac:dyDescent="0.2">
      <c r="A737" s="710"/>
      <c r="B737" s="706"/>
      <c r="C737" s="707"/>
      <c r="D737" s="707"/>
      <c r="E737" s="708"/>
      <c r="F737" s="706"/>
      <c r="G737" s="707"/>
      <c r="H737" s="707"/>
      <c r="I737" s="707"/>
      <c r="J737" s="707"/>
      <c r="K737" s="709"/>
      <c r="L737" s="270"/>
      <c r="M737" s="705" t="str">
        <f t="shared" si="11"/>
        <v/>
      </c>
    </row>
    <row r="738" spans="1:13" ht="14.45" customHeight="1" x14ac:dyDescent="0.2">
      <c r="A738" s="710"/>
      <c r="B738" s="706"/>
      <c r="C738" s="707"/>
      <c r="D738" s="707"/>
      <c r="E738" s="708"/>
      <c r="F738" s="706"/>
      <c r="G738" s="707"/>
      <c r="H738" s="707"/>
      <c r="I738" s="707"/>
      <c r="J738" s="707"/>
      <c r="K738" s="709"/>
      <c r="L738" s="270"/>
      <c r="M738" s="705" t="str">
        <f t="shared" si="11"/>
        <v/>
      </c>
    </row>
    <row r="739" spans="1:13" ht="14.45" customHeight="1" x14ac:dyDescent="0.2">
      <c r="A739" s="710"/>
      <c r="B739" s="706"/>
      <c r="C739" s="707"/>
      <c r="D739" s="707"/>
      <c r="E739" s="708"/>
      <c r="F739" s="706"/>
      <c r="G739" s="707"/>
      <c r="H739" s="707"/>
      <c r="I739" s="707"/>
      <c r="J739" s="707"/>
      <c r="K739" s="709"/>
      <c r="L739" s="270"/>
      <c r="M739" s="705" t="str">
        <f t="shared" si="11"/>
        <v/>
      </c>
    </row>
    <row r="740" spans="1:13" ht="14.45" customHeight="1" x14ac:dyDescent="0.2">
      <c r="A740" s="710"/>
      <c r="B740" s="706"/>
      <c r="C740" s="707"/>
      <c r="D740" s="707"/>
      <c r="E740" s="708"/>
      <c r="F740" s="706"/>
      <c r="G740" s="707"/>
      <c r="H740" s="707"/>
      <c r="I740" s="707"/>
      <c r="J740" s="707"/>
      <c r="K740" s="709"/>
      <c r="L740" s="270"/>
      <c r="M740" s="705" t="str">
        <f t="shared" si="11"/>
        <v/>
      </c>
    </row>
    <row r="741" spans="1:13" ht="14.45" customHeight="1" x14ac:dyDescent="0.2">
      <c r="A741" s="710"/>
      <c r="B741" s="706"/>
      <c r="C741" s="707"/>
      <c r="D741" s="707"/>
      <c r="E741" s="708"/>
      <c r="F741" s="706"/>
      <c r="G741" s="707"/>
      <c r="H741" s="707"/>
      <c r="I741" s="707"/>
      <c r="J741" s="707"/>
      <c r="K741" s="709"/>
      <c r="L741" s="270"/>
      <c r="M741" s="705" t="str">
        <f t="shared" si="11"/>
        <v/>
      </c>
    </row>
    <row r="742" spans="1:13" ht="14.45" customHeight="1" x14ac:dyDescent="0.2">
      <c r="A742" s="710"/>
      <c r="B742" s="706"/>
      <c r="C742" s="707"/>
      <c r="D742" s="707"/>
      <c r="E742" s="708"/>
      <c r="F742" s="706"/>
      <c r="G742" s="707"/>
      <c r="H742" s="707"/>
      <c r="I742" s="707"/>
      <c r="J742" s="707"/>
      <c r="K742" s="709"/>
      <c r="L742" s="270"/>
      <c r="M742" s="705" t="str">
        <f t="shared" si="11"/>
        <v/>
      </c>
    </row>
    <row r="743" spans="1:13" ht="14.45" customHeight="1" x14ac:dyDescent="0.2">
      <c r="A743" s="710"/>
      <c r="B743" s="706"/>
      <c r="C743" s="707"/>
      <c r="D743" s="707"/>
      <c r="E743" s="708"/>
      <c r="F743" s="706"/>
      <c r="G743" s="707"/>
      <c r="H743" s="707"/>
      <c r="I743" s="707"/>
      <c r="J743" s="707"/>
      <c r="K743" s="709"/>
      <c r="L743" s="270"/>
      <c r="M743" s="705" t="str">
        <f t="shared" si="11"/>
        <v/>
      </c>
    </row>
    <row r="744" spans="1:13" ht="14.45" customHeight="1" x14ac:dyDescent="0.2">
      <c r="A744" s="710"/>
      <c r="B744" s="706"/>
      <c r="C744" s="707"/>
      <c r="D744" s="707"/>
      <c r="E744" s="708"/>
      <c r="F744" s="706"/>
      <c r="G744" s="707"/>
      <c r="H744" s="707"/>
      <c r="I744" s="707"/>
      <c r="J744" s="707"/>
      <c r="K744" s="709"/>
      <c r="L744" s="270"/>
      <c r="M744" s="705" t="str">
        <f t="shared" si="11"/>
        <v/>
      </c>
    </row>
    <row r="745" spans="1:13" ht="14.45" customHeight="1" x14ac:dyDescent="0.2">
      <c r="A745" s="710"/>
      <c r="B745" s="706"/>
      <c r="C745" s="707"/>
      <c r="D745" s="707"/>
      <c r="E745" s="708"/>
      <c r="F745" s="706"/>
      <c r="G745" s="707"/>
      <c r="H745" s="707"/>
      <c r="I745" s="707"/>
      <c r="J745" s="707"/>
      <c r="K745" s="709"/>
      <c r="L745" s="270"/>
      <c r="M745" s="705" t="str">
        <f t="shared" si="11"/>
        <v/>
      </c>
    </row>
    <row r="746" spans="1:13" ht="14.45" customHeight="1" x14ac:dyDescent="0.2">
      <c r="A746" s="710"/>
      <c r="B746" s="706"/>
      <c r="C746" s="707"/>
      <c r="D746" s="707"/>
      <c r="E746" s="708"/>
      <c r="F746" s="706"/>
      <c r="G746" s="707"/>
      <c r="H746" s="707"/>
      <c r="I746" s="707"/>
      <c r="J746" s="707"/>
      <c r="K746" s="709"/>
      <c r="L746" s="270"/>
      <c r="M746" s="705" t="str">
        <f t="shared" si="11"/>
        <v/>
      </c>
    </row>
    <row r="747" spans="1:13" ht="14.45" customHeight="1" x14ac:dyDescent="0.2">
      <c r="A747" s="710"/>
      <c r="B747" s="706"/>
      <c r="C747" s="707"/>
      <c r="D747" s="707"/>
      <c r="E747" s="708"/>
      <c r="F747" s="706"/>
      <c r="G747" s="707"/>
      <c r="H747" s="707"/>
      <c r="I747" s="707"/>
      <c r="J747" s="707"/>
      <c r="K747" s="709"/>
      <c r="L747" s="270"/>
      <c r="M747" s="705" t="str">
        <f t="shared" si="11"/>
        <v/>
      </c>
    </row>
    <row r="748" spans="1:13" ht="14.45" customHeight="1" x14ac:dyDescent="0.2">
      <c r="A748" s="710"/>
      <c r="B748" s="706"/>
      <c r="C748" s="707"/>
      <c r="D748" s="707"/>
      <c r="E748" s="708"/>
      <c r="F748" s="706"/>
      <c r="G748" s="707"/>
      <c r="H748" s="707"/>
      <c r="I748" s="707"/>
      <c r="J748" s="707"/>
      <c r="K748" s="709"/>
      <c r="L748" s="270"/>
      <c r="M748" s="705" t="str">
        <f t="shared" si="11"/>
        <v/>
      </c>
    </row>
    <row r="749" spans="1:13" ht="14.45" customHeight="1" x14ac:dyDescent="0.2">
      <c r="A749" s="710"/>
      <c r="B749" s="706"/>
      <c r="C749" s="707"/>
      <c r="D749" s="707"/>
      <c r="E749" s="708"/>
      <c r="F749" s="706"/>
      <c r="G749" s="707"/>
      <c r="H749" s="707"/>
      <c r="I749" s="707"/>
      <c r="J749" s="707"/>
      <c r="K749" s="709"/>
      <c r="L749" s="270"/>
      <c r="M749" s="705" t="str">
        <f t="shared" si="11"/>
        <v/>
      </c>
    </row>
    <row r="750" spans="1:13" ht="14.45" customHeight="1" x14ac:dyDescent="0.2">
      <c r="A750" s="710"/>
      <c r="B750" s="706"/>
      <c r="C750" s="707"/>
      <c r="D750" s="707"/>
      <c r="E750" s="708"/>
      <c r="F750" s="706"/>
      <c r="G750" s="707"/>
      <c r="H750" s="707"/>
      <c r="I750" s="707"/>
      <c r="J750" s="707"/>
      <c r="K750" s="709"/>
      <c r="L750" s="270"/>
      <c r="M750" s="705" t="str">
        <f t="shared" si="11"/>
        <v/>
      </c>
    </row>
    <row r="751" spans="1:13" ht="14.45" customHeight="1" x14ac:dyDescent="0.2">
      <c r="A751" s="710"/>
      <c r="B751" s="706"/>
      <c r="C751" s="707"/>
      <c r="D751" s="707"/>
      <c r="E751" s="708"/>
      <c r="F751" s="706"/>
      <c r="G751" s="707"/>
      <c r="H751" s="707"/>
      <c r="I751" s="707"/>
      <c r="J751" s="707"/>
      <c r="K751" s="709"/>
      <c r="L751" s="270"/>
      <c r="M751" s="705" t="str">
        <f t="shared" si="11"/>
        <v/>
      </c>
    </row>
    <row r="752" spans="1:13" ht="14.45" customHeight="1" x14ac:dyDescent="0.2">
      <c r="A752" s="710"/>
      <c r="B752" s="706"/>
      <c r="C752" s="707"/>
      <c r="D752" s="707"/>
      <c r="E752" s="708"/>
      <c r="F752" s="706"/>
      <c r="G752" s="707"/>
      <c r="H752" s="707"/>
      <c r="I752" s="707"/>
      <c r="J752" s="707"/>
      <c r="K752" s="709"/>
      <c r="L752" s="270"/>
      <c r="M752" s="705" t="str">
        <f t="shared" si="11"/>
        <v/>
      </c>
    </row>
    <row r="753" spans="1:13" ht="14.45" customHeight="1" x14ac:dyDescent="0.2">
      <c r="A753" s="710"/>
      <c r="B753" s="706"/>
      <c r="C753" s="707"/>
      <c r="D753" s="707"/>
      <c r="E753" s="708"/>
      <c r="F753" s="706"/>
      <c r="G753" s="707"/>
      <c r="H753" s="707"/>
      <c r="I753" s="707"/>
      <c r="J753" s="707"/>
      <c r="K753" s="709"/>
      <c r="L753" s="270"/>
      <c r="M753" s="705" t="str">
        <f t="shared" si="11"/>
        <v/>
      </c>
    </row>
    <row r="754" spans="1:13" ht="14.45" customHeight="1" x14ac:dyDescent="0.2">
      <c r="A754" s="710"/>
      <c r="B754" s="706"/>
      <c r="C754" s="707"/>
      <c r="D754" s="707"/>
      <c r="E754" s="708"/>
      <c r="F754" s="706"/>
      <c r="G754" s="707"/>
      <c r="H754" s="707"/>
      <c r="I754" s="707"/>
      <c r="J754" s="707"/>
      <c r="K754" s="709"/>
      <c r="L754" s="270"/>
      <c r="M754" s="705" t="str">
        <f t="shared" si="11"/>
        <v/>
      </c>
    </row>
    <row r="755" spans="1:13" ht="14.45" customHeight="1" x14ac:dyDescent="0.2">
      <c r="A755" s="710"/>
      <c r="B755" s="706"/>
      <c r="C755" s="707"/>
      <c r="D755" s="707"/>
      <c r="E755" s="708"/>
      <c r="F755" s="706"/>
      <c r="G755" s="707"/>
      <c r="H755" s="707"/>
      <c r="I755" s="707"/>
      <c r="J755" s="707"/>
      <c r="K755" s="709"/>
      <c r="L755" s="270"/>
      <c r="M755" s="705" t="str">
        <f t="shared" si="11"/>
        <v/>
      </c>
    </row>
    <row r="756" spans="1:13" ht="14.45" customHeight="1" x14ac:dyDescent="0.2">
      <c r="A756" s="710"/>
      <c r="B756" s="706"/>
      <c r="C756" s="707"/>
      <c r="D756" s="707"/>
      <c r="E756" s="708"/>
      <c r="F756" s="706"/>
      <c r="G756" s="707"/>
      <c r="H756" s="707"/>
      <c r="I756" s="707"/>
      <c r="J756" s="707"/>
      <c r="K756" s="709"/>
      <c r="L756" s="270"/>
      <c r="M756" s="705" t="str">
        <f t="shared" si="11"/>
        <v/>
      </c>
    </row>
    <row r="757" spans="1:13" ht="14.45" customHeight="1" x14ac:dyDescent="0.2">
      <c r="A757" s="710"/>
      <c r="B757" s="706"/>
      <c r="C757" s="707"/>
      <c r="D757" s="707"/>
      <c r="E757" s="708"/>
      <c r="F757" s="706"/>
      <c r="G757" s="707"/>
      <c r="H757" s="707"/>
      <c r="I757" s="707"/>
      <c r="J757" s="707"/>
      <c r="K757" s="709"/>
      <c r="L757" s="270"/>
      <c r="M757" s="705" t="str">
        <f t="shared" si="11"/>
        <v/>
      </c>
    </row>
    <row r="758" spans="1:13" ht="14.45" customHeight="1" x14ac:dyDescent="0.2">
      <c r="A758" s="710"/>
      <c r="B758" s="706"/>
      <c r="C758" s="707"/>
      <c r="D758" s="707"/>
      <c r="E758" s="708"/>
      <c r="F758" s="706"/>
      <c r="G758" s="707"/>
      <c r="H758" s="707"/>
      <c r="I758" s="707"/>
      <c r="J758" s="707"/>
      <c r="K758" s="709"/>
      <c r="L758" s="270"/>
      <c r="M758" s="705" t="str">
        <f t="shared" si="11"/>
        <v/>
      </c>
    </row>
    <row r="759" spans="1:13" ht="14.45" customHeight="1" x14ac:dyDescent="0.2">
      <c r="A759" s="710"/>
      <c r="B759" s="706"/>
      <c r="C759" s="707"/>
      <c r="D759" s="707"/>
      <c r="E759" s="708"/>
      <c r="F759" s="706"/>
      <c r="G759" s="707"/>
      <c r="H759" s="707"/>
      <c r="I759" s="707"/>
      <c r="J759" s="707"/>
      <c r="K759" s="709"/>
      <c r="L759" s="270"/>
      <c r="M759" s="705" t="str">
        <f t="shared" si="11"/>
        <v/>
      </c>
    </row>
    <row r="760" spans="1:13" ht="14.45" customHeight="1" x14ac:dyDescent="0.2">
      <c r="A760" s="710"/>
      <c r="B760" s="706"/>
      <c r="C760" s="707"/>
      <c r="D760" s="707"/>
      <c r="E760" s="708"/>
      <c r="F760" s="706"/>
      <c r="G760" s="707"/>
      <c r="H760" s="707"/>
      <c r="I760" s="707"/>
      <c r="J760" s="707"/>
      <c r="K760" s="709"/>
      <c r="L760" s="270"/>
      <c r="M760" s="705" t="str">
        <f t="shared" si="11"/>
        <v/>
      </c>
    </row>
    <row r="761" spans="1:13" ht="14.45" customHeight="1" x14ac:dyDescent="0.2">
      <c r="A761" s="710"/>
      <c r="B761" s="706"/>
      <c r="C761" s="707"/>
      <c r="D761" s="707"/>
      <c r="E761" s="708"/>
      <c r="F761" s="706"/>
      <c r="G761" s="707"/>
      <c r="H761" s="707"/>
      <c r="I761" s="707"/>
      <c r="J761" s="707"/>
      <c r="K761" s="709"/>
      <c r="L761" s="270"/>
      <c r="M761" s="705" t="str">
        <f t="shared" si="11"/>
        <v/>
      </c>
    </row>
    <row r="762" spans="1:13" ht="14.45" customHeight="1" x14ac:dyDescent="0.2">
      <c r="A762" s="710"/>
      <c r="B762" s="706"/>
      <c r="C762" s="707"/>
      <c r="D762" s="707"/>
      <c r="E762" s="708"/>
      <c r="F762" s="706"/>
      <c r="G762" s="707"/>
      <c r="H762" s="707"/>
      <c r="I762" s="707"/>
      <c r="J762" s="707"/>
      <c r="K762" s="709"/>
      <c r="L762" s="270"/>
      <c r="M762" s="705" t="str">
        <f t="shared" si="11"/>
        <v/>
      </c>
    </row>
    <row r="763" spans="1:13" ht="14.45" customHeight="1" x14ac:dyDescent="0.2">
      <c r="A763" s="710"/>
      <c r="B763" s="706"/>
      <c r="C763" s="707"/>
      <c r="D763" s="707"/>
      <c r="E763" s="708"/>
      <c r="F763" s="706"/>
      <c r="G763" s="707"/>
      <c r="H763" s="707"/>
      <c r="I763" s="707"/>
      <c r="J763" s="707"/>
      <c r="K763" s="709"/>
      <c r="L763" s="270"/>
      <c r="M763" s="705" t="str">
        <f t="shared" si="11"/>
        <v/>
      </c>
    </row>
    <row r="764" spans="1:13" ht="14.45" customHeight="1" x14ac:dyDescent="0.2">
      <c r="A764" s="710"/>
      <c r="B764" s="706"/>
      <c r="C764" s="707"/>
      <c r="D764" s="707"/>
      <c r="E764" s="708"/>
      <c r="F764" s="706"/>
      <c r="G764" s="707"/>
      <c r="H764" s="707"/>
      <c r="I764" s="707"/>
      <c r="J764" s="707"/>
      <c r="K764" s="709"/>
      <c r="L764" s="270"/>
      <c r="M764" s="705" t="str">
        <f t="shared" si="11"/>
        <v/>
      </c>
    </row>
    <row r="765" spans="1:13" ht="14.45" customHeight="1" x14ac:dyDescent="0.2">
      <c r="A765" s="710"/>
      <c r="B765" s="706"/>
      <c r="C765" s="707"/>
      <c r="D765" s="707"/>
      <c r="E765" s="708"/>
      <c r="F765" s="706"/>
      <c r="G765" s="707"/>
      <c r="H765" s="707"/>
      <c r="I765" s="707"/>
      <c r="J765" s="707"/>
      <c r="K765" s="709"/>
      <c r="L765" s="270"/>
      <c r="M765" s="705" t="str">
        <f t="shared" si="11"/>
        <v/>
      </c>
    </row>
    <row r="766" spans="1:13" ht="14.45" customHeight="1" x14ac:dyDescent="0.2">
      <c r="A766" s="710"/>
      <c r="B766" s="706"/>
      <c r="C766" s="707"/>
      <c r="D766" s="707"/>
      <c r="E766" s="708"/>
      <c r="F766" s="706"/>
      <c r="G766" s="707"/>
      <c r="H766" s="707"/>
      <c r="I766" s="707"/>
      <c r="J766" s="707"/>
      <c r="K766" s="709"/>
      <c r="L766" s="270"/>
      <c r="M766" s="705" t="str">
        <f t="shared" si="11"/>
        <v/>
      </c>
    </row>
    <row r="767" spans="1:13" ht="14.45" customHeight="1" x14ac:dyDescent="0.2">
      <c r="A767" s="710"/>
      <c r="B767" s="706"/>
      <c r="C767" s="707"/>
      <c r="D767" s="707"/>
      <c r="E767" s="708"/>
      <c r="F767" s="706"/>
      <c r="G767" s="707"/>
      <c r="H767" s="707"/>
      <c r="I767" s="707"/>
      <c r="J767" s="707"/>
      <c r="K767" s="709"/>
      <c r="L767" s="270"/>
      <c r="M767" s="705" t="str">
        <f t="shared" si="11"/>
        <v/>
      </c>
    </row>
    <row r="768" spans="1:13" ht="14.45" customHeight="1" x14ac:dyDescent="0.2">
      <c r="A768" s="710"/>
      <c r="B768" s="706"/>
      <c r="C768" s="707"/>
      <c r="D768" s="707"/>
      <c r="E768" s="708"/>
      <c r="F768" s="706"/>
      <c r="G768" s="707"/>
      <c r="H768" s="707"/>
      <c r="I768" s="707"/>
      <c r="J768" s="707"/>
      <c r="K768" s="709"/>
      <c r="L768" s="270"/>
      <c r="M768" s="705" t="str">
        <f t="shared" si="11"/>
        <v/>
      </c>
    </row>
    <row r="769" spans="1:13" ht="14.45" customHeight="1" x14ac:dyDescent="0.2">
      <c r="A769" s="710"/>
      <c r="B769" s="706"/>
      <c r="C769" s="707"/>
      <c r="D769" s="707"/>
      <c r="E769" s="708"/>
      <c r="F769" s="706"/>
      <c r="G769" s="707"/>
      <c r="H769" s="707"/>
      <c r="I769" s="707"/>
      <c r="J769" s="707"/>
      <c r="K769" s="709"/>
      <c r="L769" s="270"/>
      <c r="M769" s="705" t="str">
        <f t="shared" si="11"/>
        <v/>
      </c>
    </row>
    <row r="770" spans="1:13" ht="14.45" customHeight="1" x14ac:dyDescent="0.2">
      <c r="A770" s="710"/>
      <c r="B770" s="706"/>
      <c r="C770" s="707"/>
      <c r="D770" s="707"/>
      <c r="E770" s="708"/>
      <c r="F770" s="706"/>
      <c r="G770" s="707"/>
      <c r="H770" s="707"/>
      <c r="I770" s="707"/>
      <c r="J770" s="707"/>
      <c r="K770" s="709"/>
      <c r="L770" s="270"/>
      <c r="M770" s="705" t="str">
        <f t="shared" si="11"/>
        <v/>
      </c>
    </row>
    <row r="771" spans="1:13" ht="14.45" customHeight="1" x14ac:dyDescent="0.2">
      <c r="A771" s="710"/>
      <c r="B771" s="706"/>
      <c r="C771" s="707"/>
      <c r="D771" s="707"/>
      <c r="E771" s="708"/>
      <c r="F771" s="706"/>
      <c r="G771" s="707"/>
      <c r="H771" s="707"/>
      <c r="I771" s="707"/>
      <c r="J771" s="707"/>
      <c r="K771" s="709"/>
      <c r="L771" s="270"/>
      <c r="M771" s="705" t="str">
        <f t="shared" si="11"/>
        <v/>
      </c>
    </row>
    <row r="772" spans="1:13" ht="14.45" customHeight="1" x14ac:dyDescent="0.2">
      <c r="A772" s="710"/>
      <c r="B772" s="706"/>
      <c r="C772" s="707"/>
      <c r="D772" s="707"/>
      <c r="E772" s="708"/>
      <c r="F772" s="706"/>
      <c r="G772" s="707"/>
      <c r="H772" s="707"/>
      <c r="I772" s="707"/>
      <c r="J772" s="707"/>
      <c r="K772" s="709"/>
      <c r="L772" s="270"/>
      <c r="M772" s="705" t="str">
        <f t="shared" si="11"/>
        <v/>
      </c>
    </row>
    <row r="773" spans="1:13" ht="14.45" customHeight="1" x14ac:dyDescent="0.2">
      <c r="A773" s="710"/>
      <c r="B773" s="706"/>
      <c r="C773" s="707"/>
      <c r="D773" s="707"/>
      <c r="E773" s="708"/>
      <c r="F773" s="706"/>
      <c r="G773" s="707"/>
      <c r="H773" s="707"/>
      <c r="I773" s="707"/>
      <c r="J773" s="707"/>
      <c r="K773" s="709"/>
      <c r="L773" s="270"/>
      <c r="M773" s="705" t="str">
        <f t="shared" si="11"/>
        <v/>
      </c>
    </row>
    <row r="774" spans="1:13" ht="14.45" customHeight="1" x14ac:dyDescent="0.2">
      <c r="A774" s="710"/>
      <c r="B774" s="706"/>
      <c r="C774" s="707"/>
      <c r="D774" s="707"/>
      <c r="E774" s="708"/>
      <c r="F774" s="706"/>
      <c r="G774" s="707"/>
      <c r="H774" s="707"/>
      <c r="I774" s="707"/>
      <c r="J774" s="707"/>
      <c r="K774" s="709"/>
      <c r="L774" s="270"/>
      <c r="M774" s="705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710"/>
      <c r="B775" s="706"/>
      <c r="C775" s="707"/>
      <c r="D775" s="707"/>
      <c r="E775" s="708"/>
      <c r="F775" s="706"/>
      <c r="G775" s="707"/>
      <c r="H775" s="707"/>
      <c r="I775" s="707"/>
      <c r="J775" s="707"/>
      <c r="K775" s="709"/>
      <c r="L775" s="270"/>
      <c r="M775" s="705" t="str">
        <f t="shared" si="12"/>
        <v/>
      </c>
    </row>
    <row r="776" spans="1:13" ht="14.45" customHeight="1" x14ac:dyDescent="0.2">
      <c r="A776" s="710"/>
      <c r="B776" s="706"/>
      <c r="C776" s="707"/>
      <c r="D776" s="707"/>
      <c r="E776" s="708"/>
      <c r="F776" s="706"/>
      <c r="G776" s="707"/>
      <c r="H776" s="707"/>
      <c r="I776" s="707"/>
      <c r="J776" s="707"/>
      <c r="K776" s="709"/>
      <c r="L776" s="270"/>
      <c r="M776" s="705" t="str">
        <f t="shared" si="12"/>
        <v/>
      </c>
    </row>
    <row r="777" spans="1:13" ht="14.45" customHeight="1" x14ac:dyDescent="0.2">
      <c r="A777" s="710"/>
      <c r="B777" s="706"/>
      <c r="C777" s="707"/>
      <c r="D777" s="707"/>
      <c r="E777" s="708"/>
      <c r="F777" s="706"/>
      <c r="G777" s="707"/>
      <c r="H777" s="707"/>
      <c r="I777" s="707"/>
      <c r="J777" s="707"/>
      <c r="K777" s="709"/>
      <c r="L777" s="270"/>
      <c r="M777" s="705" t="str">
        <f t="shared" si="12"/>
        <v/>
      </c>
    </row>
    <row r="778" spans="1:13" ht="14.45" customHeight="1" x14ac:dyDescent="0.2">
      <c r="A778" s="710"/>
      <c r="B778" s="706"/>
      <c r="C778" s="707"/>
      <c r="D778" s="707"/>
      <c r="E778" s="708"/>
      <c r="F778" s="706"/>
      <c r="G778" s="707"/>
      <c r="H778" s="707"/>
      <c r="I778" s="707"/>
      <c r="J778" s="707"/>
      <c r="K778" s="709"/>
      <c r="L778" s="270"/>
      <c r="M778" s="705" t="str">
        <f t="shared" si="12"/>
        <v/>
      </c>
    </row>
    <row r="779" spans="1:13" ht="14.45" customHeight="1" x14ac:dyDescent="0.2">
      <c r="A779" s="710"/>
      <c r="B779" s="706"/>
      <c r="C779" s="707"/>
      <c r="D779" s="707"/>
      <c r="E779" s="708"/>
      <c r="F779" s="706"/>
      <c r="G779" s="707"/>
      <c r="H779" s="707"/>
      <c r="I779" s="707"/>
      <c r="J779" s="707"/>
      <c r="K779" s="709"/>
      <c r="L779" s="270"/>
      <c r="M779" s="705" t="str">
        <f t="shared" si="12"/>
        <v/>
      </c>
    </row>
    <row r="780" spans="1:13" ht="14.45" customHeight="1" x14ac:dyDescent="0.2">
      <c r="A780" s="710"/>
      <c r="B780" s="706"/>
      <c r="C780" s="707"/>
      <c r="D780" s="707"/>
      <c r="E780" s="708"/>
      <c r="F780" s="706"/>
      <c r="G780" s="707"/>
      <c r="H780" s="707"/>
      <c r="I780" s="707"/>
      <c r="J780" s="707"/>
      <c r="K780" s="709"/>
      <c r="L780" s="270"/>
      <c r="M780" s="705" t="str">
        <f t="shared" si="12"/>
        <v/>
      </c>
    </row>
    <row r="781" spans="1:13" ht="14.45" customHeight="1" x14ac:dyDescent="0.2">
      <c r="A781" s="710"/>
      <c r="B781" s="706"/>
      <c r="C781" s="707"/>
      <c r="D781" s="707"/>
      <c r="E781" s="708"/>
      <c r="F781" s="706"/>
      <c r="G781" s="707"/>
      <c r="H781" s="707"/>
      <c r="I781" s="707"/>
      <c r="J781" s="707"/>
      <c r="K781" s="709"/>
      <c r="L781" s="270"/>
      <c r="M781" s="705" t="str">
        <f t="shared" si="12"/>
        <v/>
      </c>
    </row>
    <row r="782" spans="1:13" ht="14.45" customHeight="1" x14ac:dyDescent="0.2">
      <c r="A782" s="710"/>
      <c r="B782" s="706"/>
      <c r="C782" s="707"/>
      <c r="D782" s="707"/>
      <c r="E782" s="708"/>
      <c r="F782" s="706"/>
      <c r="G782" s="707"/>
      <c r="H782" s="707"/>
      <c r="I782" s="707"/>
      <c r="J782" s="707"/>
      <c r="K782" s="709"/>
      <c r="L782" s="270"/>
      <c r="M782" s="705" t="str">
        <f t="shared" si="12"/>
        <v/>
      </c>
    </row>
    <row r="783" spans="1:13" ht="14.45" customHeight="1" x14ac:dyDescent="0.2">
      <c r="A783" s="710"/>
      <c r="B783" s="706"/>
      <c r="C783" s="707"/>
      <c r="D783" s="707"/>
      <c r="E783" s="708"/>
      <c r="F783" s="706"/>
      <c r="G783" s="707"/>
      <c r="H783" s="707"/>
      <c r="I783" s="707"/>
      <c r="J783" s="707"/>
      <c r="K783" s="709"/>
      <c r="L783" s="270"/>
      <c r="M783" s="705" t="str">
        <f t="shared" si="12"/>
        <v/>
      </c>
    </row>
    <row r="784" spans="1:13" ht="14.45" customHeight="1" x14ac:dyDescent="0.2">
      <c r="A784" s="710"/>
      <c r="B784" s="706"/>
      <c r="C784" s="707"/>
      <c r="D784" s="707"/>
      <c r="E784" s="708"/>
      <c r="F784" s="706"/>
      <c r="G784" s="707"/>
      <c r="H784" s="707"/>
      <c r="I784" s="707"/>
      <c r="J784" s="707"/>
      <c r="K784" s="709"/>
      <c r="L784" s="270"/>
      <c r="M784" s="705" t="str">
        <f t="shared" si="12"/>
        <v/>
      </c>
    </row>
    <row r="785" spans="1:13" ht="14.45" customHeight="1" x14ac:dyDescent="0.2">
      <c r="A785" s="710"/>
      <c r="B785" s="706"/>
      <c r="C785" s="707"/>
      <c r="D785" s="707"/>
      <c r="E785" s="708"/>
      <c r="F785" s="706"/>
      <c r="G785" s="707"/>
      <c r="H785" s="707"/>
      <c r="I785" s="707"/>
      <c r="J785" s="707"/>
      <c r="K785" s="709"/>
      <c r="L785" s="270"/>
      <c r="M785" s="705" t="str">
        <f t="shared" si="12"/>
        <v/>
      </c>
    </row>
    <row r="786" spans="1:13" ht="14.45" customHeight="1" x14ac:dyDescent="0.2">
      <c r="A786" s="710"/>
      <c r="B786" s="706"/>
      <c r="C786" s="707"/>
      <c r="D786" s="707"/>
      <c r="E786" s="708"/>
      <c r="F786" s="706"/>
      <c r="G786" s="707"/>
      <c r="H786" s="707"/>
      <c r="I786" s="707"/>
      <c r="J786" s="707"/>
      <c r="K786" s="709"/>
      <c r="L786" s="270"/>
      <c r="M786" s="705" t="str">
        <f t="shared" si="12"/>
        <v/>
      </c>
    </row>
    <row r="787" spans="1:13" ht="14.45" customHeight="1" x14ac:dyDescent="0.2">
      <c r="A787" s="710"/>
      <c r="B787" s="706"/>
      <c r="C787" s="707"/>
      <c r="D787" s="707"/>
      <c r="E787" s="708"/>
      <c r="F787" s="706"/>
      <c r="G787" s="707"/>
      <c r="H787" s="707"/>
      <c r="I787" s="707"/>
      <c r="J787" s="707"/>
      <c r="K787" s="709"/>
      <c r="L787" s="270"/>
      <c r="M787" s="705" t="str">
        <f t="shared" si="12"/>
        <v/>
      </c>
    </row>
    <row r="788" spans="1:13" ht="14.45" customHeight="1" x14ac:dyDescent="0.2">
      <c r="A788" s="710"/>
      <c r="B788" s="706"/>
      <c r="C788" s="707"/>
      <c r="D788" s="707"/>
      <c r="E788" s="708"/>
      <c r="F788" s="706"/>
      <c r="G788" s="707"/>
      <c r="H788" s="707"/>
      <c r="I788" s="707"/>
      <c r="J788" s="707"/>
      <c r="K788" s="709"/>
      <c r="L788" s="270"/>
      <c r="M788" s="705" t="str">
        <f t="shared" si="12"/>
        <v/>
      </c>
    </row>
    <row r="789" spans="1:13" ht="14.45" customHeight="1" x14ac:dyDescent="0.2">
      <c r="A789" s="710"/>
      <c r="B789" s="706"/>
      <c r="C789" s="707"/>
      <c r="D789" s="707"/>
      <c r="E789" s="708"/>
      <c r="F789" s="706"/>
      <c r="G789" s="707"/>
      <c r="H789" s="707"/>
      <c r="I789" s="707"/>
      <c r="J789" s="707"/>
      <c r="K789" s="709"/>
      <c r="L789" s="270"/>
      <c r="M789" s="705" t="str">
        <f t="shared" si="12"/>
        <v/>
      </c>
    </row>
    <row r="790" spans="1:13" ht="14.45" customHeight="1" x14ac:dyDescent="0.2">
      <c r="A790" s="710"/>
      <c r="B790" s="706"/>
      <c r="C790" s="707"/>
      <c r="D790" s="707"/>
      <c r="E790" s="708"/>
      <c r="F790" s="706"/>
      <c r="G790" s="707"/>
      <c r="H790" s="707"/>
      <c r="I790" s="707"/>
      <c r="J790" s="707"/>
      <c r="K790" s="709"/>
      <c r="L790" s="270"/>
      <c r="M790" s="705" t="str">
        <f t="shared" si="12"/>
        <v/>
      </c>
    </row>
    <row r="791" spans="1:13" ht="14.45" customHeight="1" x14ac:dyDescent="0.2">
      <c r="A791" s="710"/>
      <c r="B791" s="706"/>
      <c r="C791" s="707"/>
      <c r="D791" s="707"/>
      <c r="E791" s="708"/>
      <c r="F791" s="706"/>
      <c r="G791" s="707"/>
      <c r="H791" s="707"/>
      <c r="I791" s="707"/>
      <c r="J791" s="707"/>
      <c r="K791" s="709"/>
      <c r="L791" s="270"/>
      <c r="M791" s="705" t="str">
        <f t="shared" si="12"/>
        <v/>
      </c>
    </row>
    <row r="792" spans="1:13" ht="14.45" customHeight="1" x14ac:dyDescent="0.2">
      <c r="A792" s="710"/>
      <c r="B792" s="706"/>
      <c r="C792" s="707"/>
      <c r="D792" s="707"/>
      <c r="E792" s="708"/>
      <c r="F792" s="706"/>
      <c r="G792" s="707"/>
      <c r="H792" s="707"/>
      <c r="I792" s="707"/>
      <c r="J792" s="707"/>
      <c r="K792" s="709"/>
      <c r="L792" s="270"/>
      <c r="M792" s="705" t="str">
        <f t="shared" si="12"/>
        <v/>
      </c>
    </row>
    <row r="793" spans="1:13" ht="14.45" customHeight="1" x14ac:dyDescent="0.2">
      <c r="A793" s="710"/>
      <c r="B793" s="706"/>
      <c r="C793" s="707"/>
      <c r="D793" s="707"/>
      <c r="E793" s="708"/>
      <c r="F793" s="706"/>
      <c r="G793" s="707"/>
      <c r="H793" s="707"/>
      <c r="I793" s="707"/>
      <c r="J793" s="707"/>
      <c r="K793" s="709"/>
      <c r="L793" s="270"/>
      <c r="M793" s="705" t="str">
        <f t="shared" si="12"/>
        <v/>
      </c>
    </row>
    <row r="794" spans="1:13" ht="14.45" customHeight="1" x14ac:dyDescent="0.2">
      <c r="A794" s="710"/>
      <c r="B794" s="706"/>
      <c r="C794" s="707"/>
      <c r="D794" s="707"/>
      <c r="E794" s="708"/>
      <c r="F794" s="706"/>
      <c r="G794" s="707"/>
      <c r="H794" s="707"/>
      <c r="I794" s="707"/>
      <c r="J794" s="707"/>
      <c r="K794" s="709"/>
      <c r="L794" s="270"/>
      <c r="M794" s="705" t="str">
        <f t="shared" si="12"/>
        <v/>
      </c>
    </row>
    <row r="795" spans="1:13" ht="14.45" customHeight="1" x14ac:dyDescent="0.2">
      <c r="A795" s="710"/>
      <c r="B795" s="706"/>
      <c r="C795" s="707"/>
      <c r="D795" s="707"/>
      <c r="E795" s="708"/>
      <c r="F795" s="706"/>
      <c r="G795" s="707"/>
      <c r="H795" s="707"/>
      <c r="I795" s="707"/>
      <c r="J795" s="707"/>
      <c r="K795" s="709"/>
      <c r="L795" s="270"/>
      <c r="M795" s="705" t="str">
        <f t="shared" si="12"/>
        <v/>
      </c>
    </row>
    <row r="796" spans="1:13" ht="14.45" customHeight="1" x14ac:dyDescent="0.2">
      <c r="A796" s="710"/>
      <c r="B796" s="706"/>
      <c r="C796" s="707"/>
      <c r="D796" s="707"/>
      <c r="E796" s="708"/>
      <c r="F796" s="706"/>
      <c r="G796" s="707"/>
      <c r="H796" s="707"/>
      <c r="I796" s="707"/>
      <c r="J796" s="707"/>
      <c r="K796" s="709"/>
      <c r="L796" s="270"/>
      <c r="M796" s="705" t="str">
        <f t="shared" si="12"/>
        <v/>
      </c>
    </row>
    <row r="797" spans="1:13" ht="14.45" customHeight="1" x14ac:dyDescent="0.2">
      <c r="A797" s="710"/>
      <c r="B797" s="706"/>
      <c r="C797" s="707"/>
      <c r="D797" s="707"/>
      <c r="E797" s="708"/>
      <c r="F797" s="706"/>
      <c r="G797" s="707"/>
      <c r="H797" s="707"/>
      <c r="I797" s="707"/>
      <c r="J797" s="707"/>
      <c r="K797" s="709"/>
      <c r="L797" s="270"/>
      <c r="M797" s="705" t="str">
        <f t="shared" si="12"/>
        <v/>
      </c>
    </row>
    <row r="798" spans="1:13" ht="14.45" customHeight="1" x14ac:dyDescent="0.2">
      <c r="A798" s="710"/>
      <c r="B798" s="706"/>
      <c r="C798" s="707"/>
      <c r="D798" s="707"/>
      <c r="E798" s="708"/>
      <c r="F798" s="706"/>
      <c r="G798" s="707"/>
      <c r="H798" s="707"/>
      <c r="I798" s="707"/>
      <c r="J798" s="707"/>
      <c r="K798" s="709"/>
      <c r="L798" s="270"/>
      <c r="M798" s="705" t="str">
        <f t="shared" si="12"/>
        <v/>
      </c>
    </row>
    <row r="799" spans="1:13" ht="14.45" customHeight="1" x14ac:dyDescent="0.2">
      <c r="A799" s="710"/>
      <c r="B799" s="706"/>
      <c r="C799" s="707"/>
      <c r="D799" s="707"/>
      <c r="E799" s="708"/>
      <c r="F799" s="706"/>
      <c r="G799" s="707"/>
      <c r="H799" s="707"/>
      <c r="I799" s="707"/>
      <c r="J799" s="707"/>
      <c r="K799" s="709"/>
      <c r="L799" s="270"/>
      <c r="M799" s="705" t="str">
        <f t="shared" si="12"/>
        <v/>
      </c>
    </row>
    <row r="800" spans="1:13" ht="14.45" customHeight="1" x14ac:dyDescent="0.2">
      <c r="A800" s="710"/>
      <c r="B800" s="706"/>
      <c r="C800" s="707"/>
      <c r="D800" s="707"/>
      <c r="E800" s="708"/>
      <c r="F800" s="706"/>
      <c r="G800" s="707"/>
      <c r="H800" s="707"/>
      <c r="I800" s="707"/>
      <c r="J800" s="707"/>
      <c r="K800" s="709"/>
      <c r="L800" s="270"/>
      <c r="M800" s="705" t="str">
        <f t="shared" si="12"/>
        <v/>
      </c>
    </row>
    <row r="801" spans="1:13" ht="14.45" customHeight="1" x14ac:dyDescent="0.2">
      <c r="A801" s="710"/>
      <c r="B801" s="706"/>
      <c r="C801" s="707"/>
      <c r="D801" s="707"/>
      <c r="E801" s="708"/>
      <c r="F801" s="706"/>
      <c r="G801" s="707"/>
      <c r="H801" s="707"/>
      <c r="I801" s="707"/>
      <c r="J801" s="707"/>
      <c r="K801" s="709"/>
      <c r="L801" s="270"/>
      <c r="M801" s="705" t="str">
        <f t="shared" si="12"/>
        <v/>
      </c>
    </row>
    <row r="802" spans="1:13" ht="14.45" customHeight="1" x14ac:dyDescent="0.2">
      <c r="A802" s="710"/>
      <c r="B802" s="706"/>
      <c r="C802" s="707"/>
      <c r="D802" s="707"/>
      <c r="E802" s="708"/>
      <c r="F802" s="706"/>
      <c r="G802" s="707"/>
      <c r="H802" s="707"/>
      <c r="I802" s="707"/>
      <c r="J802" s="707"/>
      <c r="K802" s="709"/>
      <c r="L802" s="270"/>
      <c r="M802" s="705" t="str">
        <f t="shared" si="12"/>
        <v/>
      </c>
    </row>
    <row r="803" spans="1:13" ht="14.45" customHeight="1" x14ac:dyDescent="0.2">
      <c r="A803" s="710"/>
      <c r="B803" s="706"/>
      <c r="C803" s="707"/>
      <c r="D803" s="707"/>
      <c r="E803" s="708"/>
      <c r="F803" s="706"/>
      <c r="G803" s="707"/>
      <c r="H803" s="707"/>
      <c r="I803" s="707"/>
      <c r="J803" s="707"/>
      <c r="K803" s="709"/>
      <c r="L803" s="270"/>
      <c r="M803" s="705" t="str">
        <f t="shared" si="12"/>
        <v/>
      </c>
    </row>
    <row r="804" spans="1:13" ht="14.45" customHeight="1" x14ac:dyDescent="0.2">
      <c r="A804" s="710"/>
      <c r="B804" s="706"/>
      <c r="C804" s="707"/>
      <c r="D804" s="707"/>
      <c r="E804" s="708"/>
      <c r="F804" s="706"/>
      <c r="G804" s="707"/>
      <c r="H804" s="707"/>
      <c r="I804" s="707"/>
      <c r="J804" s="707"/>
      <c r="K804" s="709"/>
      <c r="L804" s="270"/>
      <c r="M804" s="705" t="str">
        <f t="shared" si="12"/>
        <v/>
      </c>
    </row>
    <row r="805" spans="1:13" ht="14.45" customHeight="1" x14ac:dyDescent="0.2">
      <c r="A805" s="710"/>
      <c r="B805" s="706"/>
      <c r="C805" s="707"/>
      <c r="D805" s="707"/>
      <c r="E805" s="708"/>
      <c r="F805" s="706"/>
      <c r="G805" s="707"/>
      <c r="H805" s="707"/>
      <c r="I805" s="707"/>
      <c r="J805" s="707"/>
      <c r="K805" s="709"/>
      <c r="L805" s="270"/>
      <c r="M805" s="705" t="str">
        <f t="shared" si="12"/>
        <v/>
      </c>
    </row>
    <row r="806" spans="1:13" ht="14.45" customHeight="1" x14ac:dyDescent="0.2">
      <c r="A806" s="710"/>
      <c r="B806" s="706"/>
      <c r="C806" s="707"/>
      <c r="D806" s="707"/>
      <c r="E806" s="708"/>
      <c r="F806" s="706"/>
      <c r="G806" s="707"/>
      <c r="H806" s="707"/>
      <c r="I806" s="707"/>
      <c r="J806" s="707"/>
      <c r="K806" s="709"/>
      <c r="L806" s="270"/>
      <c r="M806" s="705" t="str">
        <f t="shared" si="12"/>
        <v/>
      </c>
    </row>
    <row r="807" spans="1:13" ht="14.45" customHeight="1" x14ac:dyDescent="0.2">
      <c r="A807" s="710"/>
      <c r="B807" s="706"/>
      <c r="C807" s="707"/>
      <c r="D807" s="707"/>
      <c r="E807" s="708"/>
      <c r="F807" s="706"/>
      <c r="G807" s="707"/>
      <c r="H807" s="707"/>
      <c r="I807" s="707"/>
      <c r="J807" s="707"/>
      <c r="K807" s="709"/>
      <c r="L807" s="270"/>
      <c r="M807" s="705" t="str">
        <f t="shared" si="12"/>
        <v/>
      </c>
    </row>
    <row r="808" spans="1:13" ht="14.45" customHeight="1" x14ac:dyDescent="0.2">
      <c r="A808" s="710"/>
      <c r="B808" s="706"/>
      <c r="C808" s="707"/>
      <c r="D808" s="707"/>
      <c r="E808" s="708"/>
      <c r="F808" s="706"/>
      <c r="G808" s="707"/>
      <c r="H808" s="707"/>
      <c r="I808" s="707"/>
      <c r="J808" s="707"/>
      <c r="K808" s="709"/>
      <c r="L808" s="270"/>
      <c r="M808" s="705" t="str">
        <f t="shared" si="12"/>
        <v/>
      </c>
    </row>
    <row r="809" spans="1:13" ht="14.45" customHeight="1" x14ac:dyDescent="0.2">
      <c r="A809" s="710"/>
      <c r="B809" s="706"/>
      <c r="C809" s="707"/>
      <c r="D809" s="707"/>
      <c r="E809" s="708"/>
      <c r="F809" s="706"/>
      <c r="G809" s="707"/>
      <c r="H809" s="707"/>
      <c r="I809" s="707"/>
      <c r="J809" s="707"/>
      <c r="K809" s="709"/>
      <c r="L809" s="270"/>
      <c r="M809" s="705" t="str">
        <f t="shared" si="12"/>
        <v/>
      </c>
    </row>
    <row r="810" spans="1:13" ht="14.45" customHeight="1" x14ac:dyDescent="0.2">
      <c r="A810" s="710"/>
      <c r="B810" s="706"/>
      <c r="C810" s="707"/>
      <c r="D810" s="707"/>
      <c r="E810" s="708"/>
      <c r="F810" s="706"/>
      <c r="G810" s="707"/>
      <c r="H810" s="707"/>
      <c r="I810" s="707"/>
      <c r="J810" s="707"/>
      <c r="K810" s="709"/>
      <c r="L810" s="270"/>
      <c r="M810" s="705" t="str">
        <f t="shared" si="12"/>
        <v/>
      </c>
    </row>
    <row r="811" spans="1:13" ht="14.45" customHeight="1" x14ac:dyDescent="0.2">
      <c r="A811" s="710"/>
      <c r="B811" s="706"/>
      <c r="C811" s="707"/>
      <c r="D811" s="707"/>
      <c r="E811" s="708"/>
      <c r="F811" s="706"/>
      <c r="G811" s="707"/>
      <c r="H811" s="707"/>
      <c r="I811" s="707"/>
      <c r="J811" s="707"/>
      <c r="K811" s="709"/>
      <c r="L811" s="270"/>
      <c r="M811" s="705" t="str">
        <f t="shared" si="12"/>
        <v/>
      </c>
    </row>
    <row r="812" spans="1:13" ht="14.45" customHeight="1" x14ac:dyDescent="0.2">
      <c r="A812" s="710"/>
      <c r="B812" s="706"/>
      <c r="C812" s="707"/>
      <c r="D812" s="707"/>
      <c r="E812" s="708"/>
      <c r="F812" s="706"/>
      <c r="G812" s="707"/>
      <c r="H812" s="707"/>
      <c r="I812" s="707"/>
      <c r="J812" s="707"/>
      <c r="K812" s="709"/>
      <c r="L812" s="270"/>
      <c r="M812" s="705" t="str">
        <f t="shared" si="12"/>
        <v/>
      </c>
    </row>
    <row r="813" spans="1:13" ht="14.45" customHeight="1" x14ac:dyDescent="0.2">
      <c r="A813" s="710"/>
      <c r="B813" s="706"/>
      <c r="C813" s="707"/>
      <c r="D813" s="707"/>
      <c r="E813" s="708"/>
      <c r="F813" s="706"/>
      <c r="G813" s="707"/>
      <c r="H813" s="707"/>
      <c r="I813" s="707"/>
      <c r="J813" s="707"/>
      <c r="K813" s="709"/>
      <c r="L813" s="270"/>
      <c r="M813" s="705" t="str">
        <f t="shared" si="12"/>
        <v/>
      </c>
    </row>
    <row r="814" spans="1:13" ht="14.45" customHeight="1" x14ac:dyDescent="0.2">
      <c r="A814" s="710"/>
      <c r="B814" s="706"/>
      <c r="C814" s="707"/>
      <c r="D814" s="707"/>
      <c r="E814" s="708"/>
      <c r="F814" s="706"/>
      <c r="G814" s="707"/>
      <c r="H814" s="707"/>
      <c r="I814" s="707"/>
      <c r="J814" s="707"/>
      <c r="K814" s="709"/>
      <c r="L814" s="270"/>
      <c r="M814" s="705" t="str">
        <f t="shared" si="12"/>
        <v/>
      </c>
    </row>
    <row r="815" spans="1:13" ht="14.45" customHeight="1" x14ac:dyDescent="0.2">
      <c r="A815" s="710"/>
      <c r="B815" s="706"/>
      <c r="C815" s="707"/>
      <c r="D815" s="707"/>
      <c r="E815" s="708"/>
      <c r="F815" s="706"/>
      <c r="G815" s="707"/>
      <c r="H815" s="707"/>
      <c r="I815" s="707"/>
      <c r="J815" s="707"/>
      <c r="K815" s="709"/>
      <c r="L815" s="270"/>
      <c r="M815" s="705" t="str">
        <f t="shared" si="12"/>
        <v/>
      </c>
    </row>
    <row r="816" spans="1:13" ht="14.45" customHeight="1" x14ac:dyDescent="0.2">
      <c r="A816" s="710"/>
      <c r="B816" s="706"/>
      <c r="C816" s="707"/>
      <c r="D816" s="707"/>
      <c r="E816" s="708"/>
      <c r="F816" s="706"/>
      <c r="G816" s="707"/>
      <c r="H816" s="707"/>
      <c r="I816" s="707"/>
      <c r="J816" s="707"/>
      <c r="K816" s="709"/>
      <c r="L816" s="270"/>
      <c r="M816" s="705" t="str">
        <f t="shared" si="12"/>
        <v/>
      </c>
    </row>
    <row r="817" spans="1:13" ht="14.45" customHeight="1" x14ac:dyDescent="0.2">
      <c r="A817" s="710"/>
      <c r="B817" s="706"/>
      <c r="C817" s="707"/>
      <c r="D817" s="707"/>
      <c r="E817" s="708"/>
      <c r="F817" s="706"/>
      <c r="G817" s="707"/>
      <c r="H817" s="707"/>
      <c r="I817" s="707"/>
      <c r="J817" s="707"/>
      <c r="K817" s="709"/>
      <c r="L817" s="270"/>
      <c r="M817" s="705" t="str">
        <f t="shared" si="12"/>
        <v/>
      </c>
    </row>
    <row r="818" spans="1:13" ht="14.45" customHeight="1" x14ac:dyDescent="0.2">
      <c r="A818" s="710"/>
      <c r="B818" s="706"/>
      <c r="C818" s="707"/>
      <c r="D818" s="707"/>
      <c r="E818" s="708"/>
      <c r="F818" s="706"/>
      <c r="G818" s="707"/>
      <c r="H818" s="707"/>
      <c r="I818" s="707"/>
      <c r="J818" s="707"/>
      <c r="K818" s="709"/>
      <c r="L818" s="270"/>
      <c r="M818" s="705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79" priority="3">
      <formula>$M23="HV"</formula>
    </cfRule>
    <cfRule type="expression" dxfId="78" priority="4">
      <formula>$M23="X"</formula>
    </cfRule>
  </conditionalFormatting>
  <conditionalFormatting sqref="A6:K22">
    <cfRule type="expression" dxfId="77" priority="1">
      <formula>$M6="HV"</formula>
    </cfRule>
    <cfRule type="expression" dxfId="76" priority="2">
      <formula>$M6="X"</formula>
    </cfRule>
  </conditionalFormatting>
  <hyperlinks>
    <hyperlink ref="A2" location="Obsah!A1" display="Zpět na Obsah  KL 01  1.-4.měsíc" xr:uid="{297C2303-9CD5-4817-BE72-7EBA66A870E3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5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29" customWidth="1"/>
    <col min="2" max="2" width="61.140625" style="329" customWidth="1"/>
    <col min="3" max="3" width="9.5703125" style="247" hidden="1" customWidth="1" outlineLevel="1"/>
    <col min="4" max="4" width="9.5703125" style="330" customWidth="1" collapsed="1"/>
    <col min="5" max="5" width="2.28515625" style="330" customWidth="1"/>
    <col min="6" max="6" width="9.5703125" style="331" customWidth="1"/>
    <col min="7" max="7" width="9.5703125" style="328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6" t="s">
        <v>175</v>
      </c>
      <c r="B1" s="547"/>
      <c r="C1" s="547"/>
      <c r="D1" s="547"/>
      <c r="E1" s="547"/>
      <c r="F1" s="547"/>
      <c r="G1" s="517"/>
      <c r="H1" s="548"/>
      <c r="I1" s="548"/>
    </row>
    <row r="2" spans="1:10" ht="14.45" customHeight="1" thickBot="1" x14ac:dyDescent="0.25">
      <c r="A2" s="370" t="s">
        <v>328</v>
      </c>
      <c r="B2" s="327"/>
      <c r="C2" s="327"/>
      <c r="D2" s="327"/>
      <c r="E2" s="327"/>
      <c r="F2" s="327"/>
    </row>
    <row r="3" spans="1:10" ht="14.45" customHeight="1" thickBot="1" x14ac:dyDescent="0.25">
      <c r="A3" s="370"/>
      <c r="B3" s="436"/>
      <c r="C3" s="435">
        <v>2019</v>
      </c>
      <c r="D3" s="377">
        <v>2020</v>
      </c>
      <c r="E3" s="11"/>
      <c r="F3" s="525">
        <v>2021</v>
      </c>
      <c r="G3" s="543"/>
      <c r="H3" s="543"/>
      <c r="I3" s="526"/>
    </row>
    <row r="4" spans="1:10" ht="14.45" customHeight="1" thickBot="1" x14ac:dyDescent="0.25">
      <c r="A4" s="381" t="s">
        <v>0</v>
      </c>
      <c r="B4" s="382" t="s">
        <v>239</v>
      </c>
      <c r="C4" s="544" t="s">
        <v>93</v>
      </c>
      <c r="D4" s="545"/>
      <c r="E4" s="383"/>
      <c r="F4" s="378" t="s">
        <v>93</v>
      </c>
      <c r="G4" s="379" t="s">
        <v>94</v>
      </c>
      <c r="H4" s="379" t="s">
        <v>68</v>
      </c>
      <c r="I4" s="380" t="s">
        <v>95</v>
      </c>
    </row>
    <row r="5" spans="1:10" ht="14.45" customHeight="1" x14ac:dyDescent="0.2">
      <c r="A5" s="711" t="s">
        <v>587</v>
      </c>
      <c r="B5" s="712" t="s">
        <v>588</v>
      </c>
      <c r="C5" s="713" t="s">
        <v>329</v>
      </c>
      <c r="D5" s="713" t="s">
        <v>329</v>
      </c>
      <c r="E5" s="713"/>
      <c r="F5" s="713" t="s">
        <v>329</v>
      </c>
      <c r="G5" s="713" t="s">
        <v>329</v>
      </c>
      <c r="H5" s="713" t="s">
        <v>329</v>
      </c>
      <c r="I5" s="714" t="s">
        <v>329</v>
      </c>
      <c r="J5" s="715" t="s">
        <v>73</v>
      </c>
    </row>
    <row r="6" spans="1:10" ht="14.45" customHeight="1" x14ac:dyDescent="0.2">
      <c r="A6" s="711" t="s">
        <v>587</v>
      </c>
      <c r="B6" s="712" t="s">
        <v>589</v>
      </c>
      <c r="C6" s="713">
        <v>1427.8551500000008</v>
      </c>
      <c r="D6" s="713">
        <v>1422.4116600000004</v>
      </c>
      <c r="E6" s="713"/>
      <c r="F6" s="713">
        <v>1656.9141300000006</v>
      </c>
      <c r="G6" s="713">
        <v>0</v>
      </c>
      <c r="H6" s="713">
        <v>1656.9141300000006</v>
      </c>
      <c r="I6" s="714" t="s">
        <v>329</v>
      </c>
      <c r="J6" s="715" t="s">
        <v>1</v>
      </c>
    </row>
    <row r="7" spans="1:10" ht="14.45" customHeight="1" x14ac:dyDescent="0.2">
      <c r="A7" s="711" t="s">
        <v>587</v>
      </c>
      <c r="B7" s="712" t="s">
        <v>590</v>
      </c>
      <c r="C7" s="713">
        <v>6.8267199999999999</v>
      </c>
      <c r="D7" s="713">
        <v>3.4133599999999999</v>
      </c>
      <c r="E7" s="713"/>
      <c r="F7" s="713">
        <v>6.8267199999999999</v>
      </c>
      <c r="G7" s="713">
        <v>0</v>
      </c>
      <c r="H7" s="713">
        <v>6.8267199999999999</v>
      </c>
      <c r="I7" s="714" t="s">
        <v>329</v>
      </c>
      <c r="J7" s="715" t="s">
        <v>1</v>
      </c>
    </row>
    <row r="8" spans="1:10" ht="14.45" customHeight="1" x14ac:dyDescent="0.2">
      <c r="A8" s="711" t="s">
        <v>587</v>
      </c>
      <c r="B8" s="712" t="s">
        <v>591</v>
      </c>
      <c r="C8" s="713">
        <v>163.48893999999996</v>
      </c>
      <c r="D8" s="713">
        <v>153.97227000000001</v>
      </c>
      <c r="E8" s="713"/>
      <c r="F8" s="713">
        <v>158.16678000000005</v>
      </c>
      <c r="G8" s="713">
        <v>0</v>
      </c>
      <c r="H8" s="713">
        <v>158.16678000000005</v>
      </c>
      <c r="I8" s="714" t="s">
        <v>329</v>
      </c>
      <c r="J8" s="715" t="s">
        <v>1</v>
      </c>
    </row>
    <row r="9" spans="1:10" ht="14.45" customHeight="1" x14ac:dyDescent="0.2">
      <c r="A9" s="711" t="s">
        <v>587</v>
      </c>
      <c r="B9" s="712" t="s">
        <v>592</v>
      </c>
      <c r="C9" s="713">
        <v>30.211300000000001</v>
      </c>
      <c r="D9" s="713">
        <v>63.926100000000005</v>
      </c>
      <c r="E9" s="713"/>
      <c r="F9" s="713">
        <v>44.944129999999973</v>
      </c>
      <c r="G9" s="713">
        <v>0</v>
      </c>
      <c r="H9" s="713">
        <v>44.944129999999973</v>
      </c>
      <c r="I9" s="714" t="s">
        <v>329</v>
      </c>
      <c r="J9" s="715" t="s">
        <v>1</v>
      </c>
    </row>
    <row r="10" spans="1:10" ht="14.45" customHeight="1" x14ac:dyDescent="0.2">
      <c r="A10" s="711" t="s">
        <v>587</v>
      </c>
      <c r="B10" s="712" t="s">
        <v>593</v>
      </c>
      <c r="C10" s="713">
        <v>48.621700000000004</v>
      </c>
      <c r="D10" s="713">
        <v>16.766500000000001</v>
      </c>
      <c r="E10" s="713"/>
      <c r="F10" s="713">
        <v>27.286159999999995</v>
      </c>
      <c r="G10" s="713">
        <v>0</v>
      </c>
      <c r="H10" s="713">
        <v>27.286159999999995</v>
      </c>
      <c r="I10" s="714" t="s">
        <v>329</v>
      </c>
      <c r="J10" s="715" t="s">
        <v>1</v>
      </c>
    </row>
    <row r="11" spans="1:10" ht="14.45" customHeight="1" x14ac:dyDescent="0.2">
      <c r="A11" s="711" t="s">
        <v>587</v>
      </c>
      <c r="B11" s="712" t="s">
        <v>594</v>
      </c>
      <c r="C11" s="713">
        <v>0.45650000000000002</v>
      </c>
      <c r="D11" s="713">
        <v>0</v>
      </c>
      <c r="E11" s="713"/>
      <c r="F11" s="713">
        <v>0</v>
      </c>
      <c r="G11" s="713">
        <v>0</v>
      </c>
      <c r="H11" s="713">
        <v>0</v>
      </c>
      <c r="I11" s="714" t="s">
        <v>329</v>
      </c>
      <c r="J11" s="715" t="s">
        <v>1</v>
      </c>
    </row>
    <row r="12" spans="1:10" ht="14.45" customHeight="1" x14ac:dyDescent="0.2">
      <c r="A12" s="711" t="s">
        <v>587</v>
      </c>
      <c r="B12" s="712" t="s">
        <v>595</v>
      </c>
      <c r="C12" s="713">
        <v>72.786569999999969</v>
      </c>
      <c r="D12" s="713">
        <v>70.437600000000018</v>
      </c>
      <c r="E12" s="713"/>
      <c r="F12" s="713">
        <v>63.77273000000001</v>
      </c>
      <c r="G12" s="713">
        <v>0</v>
      </c>
      <c r="H12" s="713">
        <v>63.77273000000001</v>
      </c>
      <c r="I12" s="714" t="s">
        <v>329</v>
      </c>
      <c r="J12" s="715" t="s">
        <v>1</v>
      </c>
    </row>
    <row r="13" spans="1:10" ht="14.45" customHeight="1" x14ac:dyDescent="0.2">
      <c r="A13" s="711" t="s">
        <v>587</v>
      </c>
      <c r="B13" s="712" t="s">
        <v>596</v>
      </c>
      <c r="C13" s="713">
        <v>0.88407999999999998</v>
      </c>
      <c r="D13" s="713">
        <v>2.14168</v>
      </c>
      <c r="E13" s="713"/>
      <c r="F13" s="713">
        <v>0.25519999999999998</v>
      </c>
      <c r="G13" s="713">
        <v>0</v>
      </c>
      <c r="H13" s="713">
        <v>0.25519999999999998</v>
      </c>
      <c r="I13" s="714" t="s">
        <v>329</v>
      </c>
      <c r="J13" s="715" t="s">
        <v>1</v>
      </c>
    </row>
    <row r="14" spans="1:10" ht="14.45" customHeight="1" x14ac:dyDescent="0.2">
      <c r="A14" s="711" t="s">
        <v>587</v>
      </c>
      <c r="B14" s="712" t="s">
        <v>597</v>
      </c>
      <c r="C14" s="713">
        <v>689.39430000000004</v>
      </c>
      <c r="D14" s="713">
        <v>1326.76596</v>
      </c>
      <c r="E14" s="713"/>
      <c r="F14" s="713">
        <v>783.52319999999997</v>
      </c>
      <c r="G14" s="713">
        <v>0</v>
      </c>
      <c r="H14" s="713">
        <v>783.52319999999997</v>
      </c>
      <c r="I14" s="714" t="s">
        <v>329</v>
      </c>
      <c r="J14" s="715" t="s">
        <v>1</v>
      </c>
    </row>
    <row r="15" spans="1:10" ht="14.45" customHeight="1" x14ac:dyDescent="0.2">
      <c r="A15" s="711" t="s">
        <v>587</v>
      </c>
      <c r="B15" s="712" t="s">
        <v>598</v>
      </c>
      <c r="C15" s="713">
        <v>471.2066299999999</v>
      </c>
      <c r="D15" s="713">
        <v>271.45137</v>
      </c>
      <c r="E15" s="713"/>
      <c r="F15" s="713">
        <v>484.4850100000001</v>
      </c>
      <c r="G15" s="713">
        <v>0</v>
      </c>
      <c r="H15" s="713">
        <v>484.4850100000001</v>
      </c>
      <c r="I15" s="714" t="s">
        <v>329</v>
      </c>
      <c r="J15" s="715" t="s">
        <v>1</v>
      </c>
    </row>
    <row r="16" spans="1:10" ht="14.45" customHeight="1" x14ac:dyDescent="0.2">
      <c r="A16" s="711" t="s">
        <v>587</v>
      </c>
      <c r="B16" s="712" t="s">
        <v>599</v>
      </c>
      <c r="C16" s="713">
        <v>2911.7318900000009</v>
      </c>
      <c r="D16" s="713">
        <v>3331.2865000000002</v>
      </c>
      <c r="E16" s="713"/>
      <c r="F16" s="713">
        <v>3226.1740600000003</v>
      </c>
      <c r="G16" s="713">
        <v>0</v>
      </c>
      <c r="H16" s="713">
        <v>3226.1740600000003</v>
      </c>
      <c r="I16" s="714" t="s">
        <v>329</v>
      </c>
      <c r="J16" s="715" t="s">
        <v>600</v>
      </c>
    </row>
    <row r="18" spans="1:10" ht="14.45" customHeight="1" x14ac:dyDescent="0.2">
      <c r="A18" s="711" t="s">
        <v>587</v>
      </c>
      <c r="B18" s="712" t="s">
        <v>588</v>
      </c>
      <c r="C18" s="713" t="s">
        <v>329</v>
      </c>
      <c r="D18" s="713" t="s">
        <v>329</v>
      </c>
      <c r="E18" s="713"/>
      <c r="F18" s="713" t="s">
        <v>329</v>
      </c>
      <c r="G18" s="713" t="s">
        <v>329</v>
      </c>
      <c r="H18" s="713" t="s">
        <v>329</v>
      </c>
      <c r="I18" s="714" t="s">
        <v>329</v>
      </c>
      <c r="J18" s="715" t="s">
        <v>73</v>
      </c>
    </row>
    <row r="19" spans="1:10" ht="14.45" customHeight="1" x14ac:dyDescent="0.2">
      <c r="A19" s="711" t="s">
        <v>601</v>
      </c>
      <c r="B19" s="712" t="s">
        <v>602</v>
      </c>
      <c r="C19" s="713" t="s">
        <v>329</v>
      </c>
      <c r="D19" s="713" t="s">
        <v>329</v>
      </c>
      <c r="E19" s="713"/>
      <c r="F19" s="713" t="s">
        <v>329</v>
      </c>
      <c r="G19" s="713" t="s">
        <v>329</v>
      </c>
      <c r="H19" s="713" t="s">
        <v>329</v>
      </c>
      <c r="I19" s="714" t="s">
        <v>329</v>
      </c>
      <c r="J19" s="715" t="s">
        <v>0</v>
      </c>
    </row>
    <row r="20" spans="1:10" ht="14.45" customHeight="1" x14ac:dyDescent="0.2">
      <c r="A20" s="711" t="s">
        <v>601</v>
      </c>
      <c r="B20" s="712" t="s">
        <v>589</v>
      </c>
      <c r="C20" s="713">
        <v>225.85954000000007</v>
      </c>
      <c r="D20" s="713">
        <v>242.4653099999999</v>
      </c>
      <c r="E20" s="713"/>
      <c r="F20" s="713">
        <v>219.64613000000003</v>
      </c>
      <c r="G20" s="713">
        <v>0</v>
      </c>
      <c r="H20" s="713">
        <v>219.64613000000003</v>
      </c>
      <c r="I20" s="714" t="s">
        <v>329</v>
      </c>
      <c r="J20" s="715" t="s">
        <v>1</v>
      </c>
    </row>
    <row r="21" spans="1:10" ht="14.45" customHeight="1" x14ac:dyDescent="0.2">
      <c r="A21" s="711" t="s">
        <v>601</v>
      </c>
      <c r="B21" s="712" t="s">
        <v>592</v>
      </c>
      <c r="C21" s="713">
        <v>1.11168</v>
      </c>
      <c r="D21" s="713">
        <v>0</v>
      </c>
      <c r="E21" s="713"/>
      <c r="F21" s="713">
        <v>0</v>
      </c>
      <c r="G21" s="713">
        <v>0</v>
      </c>
      <c r="H21" s="713">
        <v>0</v>
      </c>
      <c r="I21" s="714" t="s">
        <v>329</v>
      </c>
      <c r="J21" s="715" t="s">
        <v>1</v>
      </c>
    </row>
    <row r="22" spans="1:10" ht="14.45" customHeight="1" x14ac:dyDescent="0.2">
      <c r="A22" s="711" t="s">
        <v>601</v>
      </c>
      <c r="B22" s="712" t="s">
        <v>593</v>
      </c>
      <c r="C22" s="713">
        <v>0</v>
      </c>
      <c r="D22" s="713">
        <v>3.7949999999999999</v>
      </c>
      <c r="E22" s="713"/>
      <c r="F22" s="713">
        <v>0</v>
      </c>
      <c r="G22" s="713">
        <v>0</v>
      </c>
      <c r="H22" s="713">
        <v>0</v>
      </c>
      <c r="I22" s="714" t="s">
        <v>329</v>
      </c>
      <c r="J22" s="715" t="s">
        <v>1</v>
      </c>
    </row>
    <row r="23" spans="1:10" ht="14.45" customHeight="1" x14ac:dyDescent="0.2">
      <c r="A23" s="711" t="s">
        <v>601</v>
      </c>
      <c r="B23" s="712" t="s">
        <v>595</v>
      </c>
      <c r="C23" s="713">
        <v>10.715999999999998</v>
      </c>
      <c r="D23" s="713">
        <v>10.488809999999997</v>
      </c>
      <c r="E23" s="713"/>
      <c r="F23" s="713">
        <v>14.978869999999999</v>
      </c>
      <c r="G23" s="713">
        <v>0</v>
      </c>
      <c r="H23" s="713">
        <v>14.978869999999999</v>
      </c>
      <c r="I23" s="714" t="s">
        <v>329</v>
      </c>
      <c r="J23" s="715" t="s">
        <v>1</v>
      </c>
    </row>
    <row r="24" spans="1:10" ht="14.45" customHeight="1" x14ac:dyDescent="0.2">
      <c r="A24" s="711" t="s">
        <v>601</v>
      </c>
      <c r="B24" s="712" t="s">
        <v>596</v>
      </c>
      <c r="C24" s="713">
        <v>0.66789999999999994</v>
      </c>
      <c r="D24" s="713">
        <v>0.80188000000000004</v>
      </c>
      <c r="E24" s="713"/>
      <c r="F24" s="713">
        <v>0</v>
      </c>
      <c r="G24" s="713">
        <v>0</v>
      </c>
      <c r="H24" s="713">
        <v>0</v>
      </c>
      <c r="I24" s="714" t="s">
        <v>329</v>
      </c>
      <c r="J24" s="715" t="s">
        <v>1</v>
      </c>
    </row>
    <row r="25" spans="1:10" ht="14.45" customHeight="1" x14ac:dyDescent="0.2">
      <c r="A25" s="711" t="s">
        <v>601</v>
      </c>
      <c r="B25" s="712" t="s">
        <v>598</v>
      </c>
      <c r="C25" s="713">
        <v>64.779690000000002</v>
      </c>
      <c r="D25" s="713">
        <v>19.41047</v>
      </c>
      <c r="E25" s="713"/>
      <c r="F25" s="713">
        <v>40.238870000000006</v>
      </c>
      <c r="G25" s="713">
        <v>0</v>
      </c>
      <c r="H25" s="713">
        <v>40.238870000000006</v>
      </c>
      <c r="I25" s="714" t="s">
        <v>329</v>
      </c>
      <c r="J25" s="715" t="s">
        <v>1</v>
      </c>
    </row>
    <row r="26" spans="1:10" ht="14.45" customHeight="1" x14ac:dyDescent="0.2">
      <c r="A26" s="711" t="s">
        <v>601</v>
      </c>
      <c r="B26" s="712" t="s">
        <v>603</v>
      </c>
      <c r="C26" s="713">
        <v>303.13481000000007</v>
      </c>
      <c r="D26" s="713">
        <v>276.96146999999985</v>
      </c>
      <c r="E26" s="713"/>
      <c r="F26" s="713">
        <v>274.86387000000002</v>
      </c>
      <c r="G26" s="713">
        <v>0</v>
      </c>
      <c r="H26" s="713">
        <v>274.86387000000002</v>
      </c>
      <c r="I26" s="714" t="s">
        <v>329</v>
      </c>
      <c r="J26" s="715" t="s">
        <v>604</v>
      </c>
    </row>
    <row r="27" spans="1:10" ht="14.45" customHeight="1" x14ac:dyDescent="0.2">
      <c r="A27" s="711" t="s">
        <v>329</v>
      </c>
      <c r="B27" s="712" t="s">
        <v>329</v>
      </c>
      <c r="C27" s="713" t="s">
        <v>329</v>
      </c>
      <c r="D27" s="713" t="s">
        <v>329</v>
      </c>
      <c r="E27" s="713"/>
      <c r="F27" s="713" t="s">
        <v>329</v>
      </c>
      <c r="G27" s="713" t="s">
        <v>329</v>
      </c>
      <c r="H27" s="713" t="s">
        <v>329</v>
      </c>
      <c r="I27" s="714" t="s">
        <v>329</v>
      </c>
      <c r="J27" s="715" t="s">
        <v>605</v>
      </c>
    </row>
    <row r="28" spans="1:10" ht="14.45" customHeight="1" x14ac:dyDescent="0.2">
      <c r="A28" s="711" t="s">
        <v>606</v>
      </c>
      <c r="B28" s="712" t="s">
        <v>607</v>
      </c>
      <c r="C28" s="713" t="s">
        <v>329</v>
      </c>
      <c r="D28" s="713" t="s">
        <v>329</v>
      </c>
      <c r="E28" s="713"/>
      <c r="F28" s="713" t="s">
        <v>329</v>
      </c>
      <c r="G28" s="713" t="s">
        <v>329</v>
      </c>
      <c r="H28" s="713" t="s">
        <v>329</v>
      </c>
      <c r="I28" s="714" t="s">
        <v>329</v>
      </c>
      <c r="J28" s="715" t="s">
        <v>0</v>
      </c>
    </row>
    <row r="29" spans="1:10" ht="14.45" customHeight="1" x14ac:dyDescent="0.2">
      <c r="A29" s="711" t="s">
        <v>606</v>
      </c>
      <c r="B29" s="712" t="s">
        <v>595</v>
      </c>
      <c r="C29" s="713">
        <v>0</v>
      </c>
      <c r="D29" s="713">
        <v>1.51936</v>
      </c>
      <c r="E29" s="713"/>
      <c r="F29" s="713">
        <v>0.41666000000000003</v>
      </c>
      <c r="G29" s="713">
        <v>0</v>
      </c>
      <c r="H29" s="713">
        <v>0.41666000000000003</v>
      </c>
      <c r="I29" s="714" t="s">
        <v>329</v>
      </c>
      <c r="J29" s="715" t="s">
        <v>1</v>
      </c>
    </row>
    <row r="30" spans="1:10" ht="14.45" customHeight="1" x14ac:dyDescent="0.2">
      <c r="A30" s="711" t="s">
        <v>606</v>
      </c>
      <c r="B30" s="712" t="s">
        <v>608</v>
      </c>
      <c r="C30" s="713">
        <v>0</v>
      </c>
      <c r="D30" s="713">
        <v>1.51936</v>
      </c>
      <c r="E30" s="713"/>
      <c r="F30" s="713">
        <v>0.41666000000000003</v>
      </c>
      <c r="G30" s="713">
        <v>0</v>
      </c>
      <c r="H30" s="713">
        <v>0.41666000000000003</v>
      </c>
      <c r="I30" s="714" t="s">
        <v>329</v>
      </c>
      <c r="J30" s="715" t="s">
        <v>604</v>
      </c>
    </row>
    <row r="31" spans="1:10" ht="14.45" customHeight="1" x14ac:dyDescent="0.2">
      <c r="A31" s="711" t="s">
        <v>329</v>
      </c>
      <c r="B31" s="712" t="s">
        <v>329</v>
      </c>
      <c r="C31" s="713" t="s">
        <v>329</v>
      </c>
      <c r="D31" s="713" t="s">
        <v>329</v>
      </c>
      <c r="E31" s="713"/>
      <c r="F31" s="713" t="s">
        <v>329</v>
      </c>
      <c r="G31" s="713" t="s">
        <v>329</v>
      </c>
      <c r="H31" s="713" t="s">
        <v>329</v>
      </c>
      <c r="I31" s="714" t="s">
        <v>329</v>
      </c>
      <c r="J31" s="715" t="s">
        <v>605</v>
      </c>
    </row>
    <row r="32" spans="1:10" ht="14.45" customHeight="1" x14ac:dyDescent="0.2">
      <c r="A32" s="711" t="s">
        <v>609</v>
      </c>
      <c r="B32" s="712" t="s">
        <v>610</v>
      </c>
      <c r="C32" s="713" t="s">
        <v>329</v>
      </c>
      <c r="D32" s="713" t="s">
        <v>329</v>
      </c>
      <c r="E32" s="713"/>
      <c r="F32" s="713" t="s">
        <v>329</v>
      </c>
      <c r="G32" s="713" t="s">
        <v>329</v>
      </c>
      <c r="H32" s="713" t="s">
        <v>329</v>
      </c>
      <c r="I32" s="714" t="s">
        <v>329</v>
      </c>
      <c r="J32" s="715" t="s">
        <v>0</v>
      </c>
    </row>
    <row r="33" spans="1:10" ht="14.45" customHeight="1" x14ac:dyDescent="0.2">
      <c r="A33" s="711" t="s">
        <v>609</v>
      </c>
      <c r="B33" s="712" t="s">
        <v>589</v>
      </c>
      <c r="C33" s="713">
        <v>1201.9956100000006</v>
      </c>
      <c r="D33" s="713">
        <v>1179.9463500000006</v>
      </c>
      <c r="E33" s="713"/>
      <c r="F33" s="713">
        <v>1437.2453400000006</v>
      </c>
      <c r="G33" s="713">
        <v>0</v>
      </c>
      <c r="H33" s="713">
        <v>1437.2453400000006</v>
      </c>
      <c r="I33" s="714" t="s">
        <v>329</v>
      </c>
      <c r="J33" s="715" t="s">
        <v>1</v>
      </c>
    </row>
    <row r="34" spans="1:10" ht="14.45" customHeight="1" x14ac:dyDescent="0.2">
      <c r="A34" s="711" t="s">
        <v>609</v>
      </c>
      <c r="B34" s="712" t="s">
        <v>590</v>
      </c>
      <c r="C34" s="713">
        <v>6.8267199999999999</v>
      </c>
      <c r="D34" s="713">
        <v>3.4133599999999999</v>
      </c>
      <c r="E34" s="713"/>
      <c r="F34" s="713">
        <v>6.8267199999999999</v>
      </c>
      <c r="G34" s="713">
        <v>0</v>
      </c>
      <c r="H34" s="713">
        <v>6.8267199999999999</v>
      </c>
      <c r="I34" s="714" t="s">
        <v>329</v>
      </c>
      <c r="J34" s="715" t="s">
        <v>1</v>
      </c>
    </row>
    <row r="35" spans="1:10" ht="14.45" customHeight="1" x14ac:dyDescent="0.2">
      <c r="A35" s="711" t="s">
        <v>609</v>
      </c>
      <c r="B35" s="712" t="s">
        <v>591</v>
      </c>
      <c r="C35" s="713">
        <v>163.48893999999996</v>
      </c>
      <c r="D35" s="713">
        <v>153.97227000000001</v>
      </c>
      <c r="E35" s="713"/>
      <c r="F35" s="713">
        <v>158.16678000000005</v>
      </c>
      <c r="G35" s="713">
        <v>0</v>
      </c>
      <c r="H35" s="713">
        <v>158.16678000000005</v>
      </c>
      <c r="I35" s="714" t="s">
        <v>329</v>
      </c>
      <c r="J35" s="715" t="s">
        <v>1</v>
      </c>
    </row>
    <row r="36" spans="1:10" ht="14.45" customHeight="1" x14ac:dyDescent="0.2">
      <c r="A36" s="711" t="s">
        <v>609</v>
      </c>
      <c r="B36" s="712" t="s">
        <v>592</v>
      </c>
      <c r="C36" s="713">
        <v>29.099620000000002</v>
      </c>
      <c r="D36" s="713">
        <v>63.926100000000005</v>
      </c>
      <c r="E36" s="713"/>
      <c r="F36" s="713">
        <v>44.944129999999973</v>
      </c>
      <c r="G36" s="713">
        <v>0</v>
      </c>
      <c r="H36" s="713">
        <v>44.944129999999973</v>
      </c>
      <c r="I36" s="714" t="s">
        <v>329</v>
      </c>
      <c r="J36" s="715" t="s">
        <v>1</v>
      </c>
    </row>
    <row r="37" spans="1:10" ht="14.45" customHeight="1" x14ac:dyDescent="0.2">
      <c r="A37" s="711" t="s">
        <v>609</v>
      </c>
      <c r="B37" s="712" t="s">
        <v>593</v>
      </c>
      <c r="C37" s="713">
        <v>48.621700000000004</v>
      </c>
      <c r="D37" s="713">
        <v>12.971500000000001</v>
      </c>
      <c r="E37" s="713"/>
      <c r="F37" s="713">
        <v>27.286159999999995</v>
      </c>
      <c r="G37" s="713">
        <v>0</v>
      </c>
      <c r="H37" s="713">
        <v>27.286159999999995</v>
      </c>
      <c r="I37" s="714" t="s">
        <v>329</v>
      </c>
      <c r="J37" s="715" t="s">
        <v>1</v>
      </c>
    </row>
    <row r="38" spans="1:10" ht="14.45" customHeight="1" x14ac:dyDescent="0.2">
      <c r="A38" s="711" t="s">
        <v>609</v>
      </c>
      <c r="B38" s="712" t="s">
        <v>594</v>
      </c>
      <c r="C38" s="713">
        <v>0.45650000000000002</v>
      </c>
      <c r="D38" s="713">
        <v>0</v>
      </c>
      <c r="E38" s="713"/>
      <c r="F38" s="713">
        <v>0</v>
      </c>
      <c r="G38" s="713">
        <v>0</v>
      </c>
      <c r="H38" s="713">
        <v>0</v>
      </c>
      <c r="I38" s="714" t="s">
        <v>329</v>
      </c>
      <c r="J38" s="715" t="s">
        <v>1</v>
      </c>
    </row>
    <row r="39" spans="1:10" ht="14.45" customHeight="1" x14ac:dyDescent="0.2">
      <c r="A39" s="711" t="s">
        <v>609</v>
      </c>
      <c r="B39" s="712" t="s">
        <v>595</v>
      </c>
      <c r="C39" s="713">
        <v>62.070569999999975</v>
      </c>
      <c r="D39" s="713">
        <v>58.429430000000018</v>
      </c>
      <c r="E39" s="713"/>
      <c r="F39" s="713">
        <v>48.377200000000009</v>
      </c>
      <c r="G39" s="713">
        <v>0</v>
      </c>
      <c r="H39" s="713">
        <v>48.377200000000009</v>
      </c>
      <c r="I39" s="714" t="s">
        <v>329</v>
      </c>
      <c r="J39" s="715" t="s">
        <v>1</v>
      </c>
    </row>
    <row r="40" spans="1:10" ht="14.45" customHeight="1" x14ac:dyDescent="0.2">
      <c r="A40" s="711" t="s">
        <v>609</v>
      </c>
      <c r="B40" s="712" t="s">
        <v>596</v>
      </c>
      <c r="C40" s="713">
        <v>0.21618000000000001</v>
      </c>
      <c r="D40" s="713">
        <v>1.3397999999999999</v>
      </c>
      <c r="E40" s="713"/>
      <c r="F40" s="713">
        <v>0.25519999999999998</v>
      </c>
      <c r="G40" s="713">
        <v>0</v>
      </c>
      <c r="H40" s="713">
        <v>0.25519999999999998</v>
      </c>
      <c r="I40" s="714" t="s">
        <v>329</v>
      </c>
      <c r="J40" s="715" t="s">
        <v>1</v>
      </c>
    </row>
    <row r="41" spans="1:10" ht="14.45" customHeight="1" x14ac:dyDescent="0.2">
      <c r="A41" s="711" t="s">
        <v>609</v>
      </c>
      <c r="B41" s="712" t="s">
        <v>598</v>
      </c>
      <c r="C41" s="713">
        <v>406.42693999999989</v>
      </c>
      <c r="D41" s="713">
        <v>252.04089999999999</v>
      </c>
      <c r="E41" s="713"/>
      <c r="F41" s="713">
        <v>444.24614000000008</v>
      </c>
      <c r="G41" s="713">
        <v>0</v>
      </c>
      <c r="H41" s="713">
        <v>444.24614000000008</v>
      </c>
      <c r="I41" s="714" t="s">
        <v>329</v>
      </c>
      <c r="J41" s="715" t="s">
        <v>1</v>
      </c>
    </row>
    <row r="42" spans="1:10" ht="14.45" customHeight="1" x14ac:dyDescent="0.2">
      <c r="A42" s="711" t="s">
        <v>609</v>
      </c>
      <c r="B42" s="712" t="s">
        <v>611</v>
      </c>
      <c r="C42" s="713">
        <v>1919.2027800000001</v>
      </c>
      <c r="D42" s="713">
        <v>1726.0397100000005</v>
      </c>
      <c r="E42" s="713"/>
      <c r="F42" s="713">
        <v>2167.347670000001</v>
      </c>
      <c r="G42" s="713">
        <v>0</v>
      </c>
      <c r="H42" s="713">
        <v>2167.347670000001</v>
      </c>
      <c r="I42" s="714" t="s">
        <v>329</v>
      </c>
      <c r="J42" s="715" t="s">
        <v>604</v>
      </c>
    </row>
    <row r="43" spans="1:10" ht="14.45" customHeight="1" x14ac:dyDescent="0.2">
      <c r="A43" s="711" t="s">
        <v>329</v>
      </c>
      <c r="B43" s="712" t="s">
        <v>329</v>
      </c>
      <c r="C43" s="713" t="s">
        <v>329</v>
      </c>
      <c r="D43" s="713" t="s">
        <v>329</v>
      </c>
      <c r="E43" s="713"/>
      <c r="F43" s="713" t="s">
        <v>329</v>
      </c>
      <c r="G43" s="713" t="s">
        <v>329</v>
      </c>
      <c r="H43" s="713" t="s">
        <v>329</v>
      </c>
      <c r="I43" s="714" t="s">
        <v>329</v>
      </c>
      <c r="J43" s="715" t="s">
        <v>605</v>
      </c>
    </row>
    <row r="44" spans="1:10" ht="14.45" customHeight="1" x14ac:dyDescent="0.2">
      <c r="A44" s="711" t="s">
        <v>612</v>
      </c>
      <c r="B44" s="712" t="s">
        <v>613</v>
      </c>
      <c r="C44" s="713" t="s">
        <v>329</v>
      </c>
      <c r="D44" s="713" t="s">
        <v>329</v>
      </c>
      <c r="E44" s="713"/>
      <c r="F44" s="713" t="s">
        <v>329</v>
      </c>
      <c r="G44" s="713" t="s">
        <v>329</v>
      </c>
      <c r="H44" s="713" t="s">
        <v>329</v>
      </c>
      <c r="I44" s="714" t="s">
        <v>329</v>
      </c>
      <c r="J44" s="715" t="s">
        <v>0</v>
      </c>
    </row>
    <row r="45" spans="1:10" ht="14.45" customHeight="1" x14ac:dyDescent="0.2">
      <c r="A45" s="711" t="s">
        <v>612</v>
      </c>
      <c r="B45" s="712" t="s">
        <v>597</v>
      </c>
      <c r="C45" s="713">
        <v>689.39430000000004</v>
      </c>
      <c r="D45" s="713">
        <v>1326.76596</v>
      </c>
      <c r="E45" s="713"/>
      <c r="F45" s="713">
        <v>783.52319999999997</v>
      </c>
      <c r="G45" s="713">
        <v>0</v>
      </c>
      <c r="H45" s="713">
        <v>783.52319999999997</v>
      </c>
      <c r="I45" s="714" t="s">
        <v>329</v>
      </c>
      <c r="J45" s="715" t="s">
        <v>1</v>
      </c>
    </row>
    <row r="46" spans="1:10" ht="14.45" customHeight="1" x14ac:dyDescent="0.2">
      <c r="A46" s="711" t="s">
        <v>612</v>
      </c>
      <c r="B46" s="712" t="s">
        <v>614</v>
      </c>
      <c r="C46" s="713">
        <v>689.39430000000004</v>
      </c>
      <c r="D46" s="713">
        <v>1326.76596</v>
      </c>
      <c r="E46" s="713"/>
      <c r="F46" s="713">
        <v>783.52319999999997</v>
      </c>
      <c r="G46" s="713">
        <v>0</v>
      </c>
      <c r="H46" s="713">
        <v>783.52319999999997</v>
      </c>
      <c r="I46" s="714" t="s">
        <v>329</v>
      </c>
      <c r="J46" s="715" t="s">
        <v>604</v>
      </c>
    </row>
    <row r="47" spans="1:10" ht="14.45" customHeight="1" x14ac:dyDescent="0.2">
      <c r="A47" s="711" t="s">
        <v>329</v>
      </c>
      <c r="B47" s="712" t="s">
        <v>329</v>
      </c>
      <c r="C47" s="713" t="s">
        <v>329</v>
      </c>
      <c r="D47" s="713" t="s">
        <v>329</v>
      </c>
      <c r="E47" s="713"/>
      <c r="F47" s="713" t="s">
        <v>329</v>
      </c>
      <c r="G47" s="713" t="s">
        <v>329</v>
      </c>
      <c r="H47" s="713" t="s">
        <v>329</v>
      </c>
      <c r="I47" s="714" t="s">
        <v>329</v>
      </c>
      <c r="J47" s="715" t="s">
        <v>605</v>
      </c>
    </row>
    <row r="48" spans="1:10" ht="14.45" customHeight="1" x14ac:dyDescent="0.2">
      <c r="A48" s="711" t="s">
        <v>615</v>
      </c>
      <c r="B48" s="712" t="s">
        <v>616</v>
      </c>
      <c r="C48" s="713" t="s">
        <v>329</v>
      </c>
      <c r="D48" s="713" t="s">
        <v>329</v>
      </c>
      <c r="E48" s="713"/>
      <c r="F48" s="713" t="s">
        <v>329</v>
      </c>
      <c r="G48" s="713" t="s">
        <v>329</v>
      </c>
      <c r="H48" s="713" t="s">
        <v>329</v>
      </c>
      <c r="I48" s="714" t="s">
        <v>329</v>
      </c>
      <c r="J48" s="715" t="s">
        <v>0</v>
      </c>
    </row>
    <row r="49" spans="1:10" ht="14.45" customHeight="1" x14ac:dyDescent="0.2">
      <c r="A49" s="711" t="s">
        <v>615</v>
      </c>
      <c r="B49" s="712" t="s">
        <v>589</v>
      </c>
      <c r="C49" s="713">
        <v>0</v>
      </c>
      <c r="D49" s="713">
        <v>0</v>
      </c>
      <c r="E49" s="713"/>
      <c r="F49" s="713">
        <v>2.266E-2</v>
      </c>
      <c r="G49" s="713">
        <v>0</v>
      </c>
      <c r="H49" s="713">
        <v>2.266E-2</v>
      </c>
      <c r="I49" s="714" t="s">
        <v>329</v>
      </c>
      <c r="J49" s="715" t="s">
        <v>1</v>
      </c>
    </row>
    <row r="50" spans="1:10" ht="14.45" customHeight="1" x14ac:dyDescent="0.2">
      <c r="A50" s="711" t="s">
        <v>615</v>
      </c>
      <c r="B50" s="712" t="s">
        <v>617</v>
      </c>
      <c r="C50" s="713">
        <v>0</v>
      </c>
      <c r="D50" s="713">
        <v>0</v>
      </c>
      <c r="E50" s="713"/>
      <c r="F50" s="713">
        <v>2.266E-2</v>
      </c>
      <c r="G50" s="713">
        <v>0</v>
      </c>
      <c r="H50" s="713">
        <v>2.266E-2</v>
      </c>
      <c r="I50" s="714" t="s">
        <v>329</v>
      </c>
      <c r="J50" s="715" t="s">
        <v>604</v>
      </c>
    </row>
    <row r="51" spans="1:10" ht="14.45" customHeight="1" x14ac:dyDescent="0.2">
      <c r="A51" s="711" t="s">
        <v>329</v>
      </c>
      <c r="B51" s="712" t="s">
        <v>329</v>
      </c>
      <c r="C51" s="713" t="s">
        <v>329</v>
      </c>
      <c r="D51" s="713" t="s">
        <v>329</v>
      </c>
      <c r="E51" s="713"/>
      <c r="F51" s="713" t="s">
        <v>329</v>
      </c>
      <c r="G51" s="713" t="s">
        <v>329</v>
      </c>
      <c r="H51" s="713" t="s">
        <v>329</v>
      </c>
      <c r="I51" s="714" t="s">
        <v>329</v>
      </c>
      <c r="J51" s="715" t="s">
        <v>605</v>
      </c>
    </row>
    <row r="52" spans="1:10" ht="14.45" customHeight="1" x14ac:dyDescent="0.2">
      <c r="A52" s="711" t="s">
        <v>587</v>
      </c>
      <c r="B52" s="712" t="s">
        <v>599</v>
      </c>
      <c r="C52" s="713">
        <v>2911.73189</v>
      </c>
      <c r="D52" s="713">
        <v>3331.2865000000002</v>
      </c>
      <c r="E52" s="713"/>
      <c r="F52" s="713">
        <v>3226.1740600000012</v>
      </c>
      <c r="G52" s="713">
        <v>0</v>
      </c>
      <c r="H52" s="713">
        <v>3226.1740600000012</v>
      </c>
      <c r="I52" s="714" t="s">
        <v>329</v>
      </c>
      <c r="J52" s="715" t="s">
        <v>600</v>
      </c>
    </row>
  </sheetData>
  <mergeCells count="3">
    <mergeCell ref="F3:I3"/>
    <mergeCell ref="C4:D4"/>
    <mergeCell ref="A1:I1"/>
  </mergeCells>
  <conditionalFormatting sqref="F17 F53:F65537">
    <cfRule type="cellIs" dxfId="75" priority="18" stopIfTrue="1" operator="greaterThan">
      <formula>1</formula>
    </cfRule>
  </conditionalFormatting>
  <conditionalFormatting sqref="H5:H16">
    <cfRule type="expression" dxfId="74" priority="14">
      <formula>$H5&gt;0</formula>
    </cfRule>
  </conditionalFormatting>
  <conditionalFormatting sqref="I5:I16">
    <cfRule type="expression" dxfId="73" priority="15">
      <formula>$I5&gt;1</formula>
    </cfRule>
  </conditionalFormatting>
  <conditionalFormatting sqref="B5:B16">
    <cfRule type="expression" dxfId="72" priority="11">
      <formula>OR($J5="NS",$J5="SumaNS",$J5="Účet")</formula>
    </cfRule>
  </conditionalFormatting>
  <conditionalFormatting sqref="B5:D16 F5:I16">
    <cfRule type="expression" dxfId="71" priority="17">
      <formula>AND($J5&lt;&gt;"",$J5&lt;&gt;"mezeraKL")</formula>
    </cfRule>
  </conditionalFormatting>
  <conditionalFormatting sqref="B5:D16 F5:I16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6 B5:D16">
    <cfRule type="expression" dxfId="69" priority="13">
      <formula>OR($J5="SumaNS",$J5="NS")</formula>
    </cfRule>
  </conditionalFormatting>
  <conditionalFormatting sqref="A5:A16">
    <cfRule type="expression" dxfId="68" priority="9">
      <formula>AND($J5&lt;&gt;"mezeraKL",$J5&lt;&gt;"")</formula>
    </cfRule>
  </conditionalFormatting>
  <conditionalFormatting sqref="A5:A16">
    <cfRule type="expression" dxfId="67" priority="10">
      <formula>AND($J5&lt;&gt;"",$J5&lt;&gt;"mezeraKL")</formula>
    </cfRule>
  </conditionalFormatting>
  <conditionalFormatting sqref="H18:H52">
    <cfRule type="expression" dxfId="66" priority="5">
      <formula>$H18&gt;0</formula>
    </cfRule>
  </conditionalFormatting>
  <conditionalFormatting sqref="A18:A52">
    <cfRule type="expression" dxfId="65" priority="2">
      <formula>AND($J18&lt;&gt;"mezeraKL",$J18&lt;&gt;"")</formula>
    </cfRule>
  </conditionalFormatting>
  <conditionalFormatting sqref="I18:I52">
    <cfRule type="expression" dxfId="64" priority="6">
      <formula>$I18&gt;1</formula>
    </cfRule>
  </conditionalFormatting>
  <conditionalFormatting sqref="B18:B52">
    <cfRule type="expression" dxfId="63" priority="1">
      <formula>OR($J18="NS",$J18="SumaNS",$J18="Účet")</formula>
    </cfRule>
  </conditionalFormatting>
  <conditionalFormatting sqref="A18:D52 F18:I52">
    <cfRule type="expression" dxfId="62" priority="8">
      <formula>AND($J18&lt;&gt;"",$J18&lt;&gt;"mezeraKL")</formula>
    </cfRule>
  </conditionalFormatting>
  <conditionalFormatting sqref="B18:D52 F18:I52">
    <cfRule type="expression" dxfId="61" priority="3">
      <formula>OR($J18="KL",$J18="SumaKL")</formula>
    </cfRule>
    <cfRule type="expression" priority="7" stopIfTrue="1">
      <formula>OR($J18="mezeraNS",$J18="mezeraKL")</formula>
    </cfRule>
  </conditionalFormatting>
  <conditionalFormatting sqref="B18:D52 F18:I52">
    <cfRule type="expression" dxfId="60" priority="4">
      <formula>OR($J18="SumaNS",$J18="NS")</formula>
    </cfRule>
  </conditionalFormatting>
  <hyperlinks>
    <hyperlink ref="A2" location="Obsah!A1" display="Zpět na Obsah  KL 01  1.-4.měsíc" xr:uid="{83AAD048-4E3A-4B42-A5C0-873466E7B5DA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24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0" bestFit="1" customWidth="1" collapsed="1"/>
    <col min="4" max="4" width="18.7109375" style="334" customWidth="1"/>
    <col min="5" max="5" width="9" style="457" bestFit="1" customWidth="1"/>
    <col min="6" max="6" width="18.7109375" style="334" customWidth="1"/>
    <col min="7" max="7" width="5" style="330" customWidth="1"/>
    <col min="8" max="8" width="12.42578125" style="330" hidden="1" customWidth="1" outlineLevel="1"/>
    <col min="9" max="9" width="8.5703125" style="330" hidden="1" customWidth="1" outlineLevel="1"/>
    <col min="10" max="10" width="25.7109375" style="330" customWidth="1" collapsed="1"/>
    <col min="11" max="11" width="8.7109375" style="330" customWidth="1"/>
    <col min="12" max="13" width="7.7109375" style="328" customWidth="1"/>
    <col min="14" max="14" width="12.7109375" style="328" customWidth="1"/>
    <col min="15" max="16384" width="8.85546875" style="247"/>
  </cols>
  <sheetData>
    <row r="1" spans="1:14" ht="18.600000000000001" customHeight="1" thickBot="1" x14ac:dyDescent="0.35">
      <c r="A1" s="553" t="s">
        <v>204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</row>
    <row r="2" spans="1:14" ht="14.45" customHeight="1" thickBot="1" x14ac:dyDescent="0.25">
      <c r="A2" s="370" t="s">
        <v>328</v>
      </c>
      <c r="B2" s="66"/>
      <c r="C2" s="332"/>
      <c r="D2" s="332"/>
      <c r="E2" s="456"/>
      <c r="F2" s="332"/>
      <c r="G2" s="332"/>
      <c r="H2" s="332"/>
      <c r="I2" s="332"/>
      <c r="J2" s="332"/>
      <c r="K2" s="332"/>
      <c r="L2" s="333"/>
      <c r="M2" s="333"/>
      <c r="N2" s="333"/>
    </row>
    <row r="3" spans="1:14" ht="14.45" customHeight="1" thickBot="1" x14ac:dyDescent="0.25">
      <c r="A3" s="66"/>
      <c r="B3" s="66"/>
      <c r="C3" s="549"/>
      <c r="D3" s="550"/>
      <c r="E3" s="550"/>
      <c r="F3" s="550"/>
      <c r="G3" s="550"/>
      <c r="H3" s="550"/>
      <c r="I3" s="550"/>
      <c r="J3" s="551" t="s">
        <v>158</v>
      </c>
      <c r="K3" s="552"/>
      <c r="L3" s="203">
        <f>IF(M3&lt;&gt;0,N3/M3,0)</f>
        <v>310.9148401143849</v>
      </c>
      <c r="M3" s="203">
        <f>SUBTOTAL(9,M5:M1048576)</f>
        <v>8963.7499999999982</v>
      </c>
      <c r="N3" s="204">
        <f>SUBTOTAL(9,N5:N1048576)</f>
        <v>2786962.898075317</v>
      </c>
    </row>
    <row r="4" spans="1:14" s="329" customFormat="1" ht="14.45" customHeight="1" thickBot="1" x14ac:dyDescent="0.25">
      <c r="A4" s="716" t="s">
        <v>4</v>
      </c>
      <c r="B4" s="717" t="s">
        <v>5</v>
      </c>
      <c r="C4" s="717" t="s">
        <v>0</v>
      </c>
      <c r="D4" s="717" t="s">
        <v>6</v>
      </c>
      <c r="E4" s="718" t="s">
        <v>7</v>
      </c>
      <c r="F4" s="717" t="s">
        <v>1</v>
      </c>
      <c r="G4" s="717" t="s">
        <v>8</v>
      </c>
      <c r="H4" s="717" t="s">
        <v>9</v>
      </c>
      <c r="I4" s="717" t="s">
        <v>10</v>
      </c>
      <c r="J4" s="719" t="s">
        <v>11</v>
      </c>
      <c r="K4" s="719" t="s">
        <v>12</v>
      </c>
      <c r="L4" s="720" t="s">
        <v>183</v>
      </c>
      <c r="M4" s="720" t="s">
        <v>13</v>
      </c>
      <c r="N4" s="721" t="s">
        <v>200</v>
      </c>
    </row>
    <row r="5" spans="1:14" ht="14.45" customHeight="1" x14ac:dyDescent="0.2">
      <c r="A5" s="722" t="s">
        <v>587</v>
      </c>
      <c r="B5" s="723" t="s">
        <v>588</v>
      </c>
      <c r="C5" s="724" t="s">
        <v>615</v>
      </c>
      <c r="D5" s="725" t="s">
        <v>616</v>
      </c>
      <c r="E5" s="726">
        <v>50113001</v>
      </c>
      <c r="F5" s="725" t="s">
        <v>618</v>
      </c>
      <c r="G5" s="724" t="s">
        <v>619</v>
      </c>
      <c r="H5" s="724">
        <v>175868</v>
      </c>
      <c r="I5" s="724">
        <v>75868</v>
      </c>
      <c r="J5" s="724" t="s">
        <v>620</v>
      </c>
      <c r="K5" s="724" t="s">
        <v>621</v>
      </c>
      <c r="L5" s="727">
        <v>1.133</v>
      </c>
      <c r="M5" s="727">
        <v>20</v>
      </c>
      <c r="N5" s="728">
        <v>22.66</v>
      </c>
    </row>
    <row r="6" spans="1:14" ht="14.45" customHeight="1" x14ac:dyDescent="0.2">
      <c r="A6" s="729" t="s">
        <v>587</v>
      </c>
      <c r="B6" s="730" t="s">
        <v>588</v>
      </c>
      <c r="C6" s="731" t="s">
        <v>601</v>
      </c>
      <c r="D6" s="732" t="s">
        <v>602</v>
      </c>
      <c r="E6" s="733">
        <v>50113001</v>
      </c>
      <c r="F6" s="732" t="s">
        <v>618</v>
      </c>
      <c r="G6" s="731" t="s">
        <v>619</v>
      </c>
      <c r="H6" s="731">
        <v>100362</v>
      </c>
      <c r="I6" s="731">
        <v>362</v>
      </c>
      <c r="J6" s="731" t="s">
        <v>622</v>
      </c>
      <c r="K6" s="731" t="s">
        <v>623</v>
      </c>
      <c r="L6" s="734">
        <v>72.853333333333339</v>
      </c>
      <c r="M6" s="734">
        <v>9</v>
      </c>
      <c r="N6" s="735">
        <v>655.68000000000006</v>
      </c>
    </row>
    <row r="7" spans="1:14" ht="14.45" customHeight="1" x14ac:dyDescent="0.2">
      <c r="A7" s="729" t="s">
        <v>587</v>
      </c>
      <c r="B7" s="730" t="s">
        <v>588</v>
      </c>
      <c r="C7" s="731" t="s">
        <v>601</v>
      </c>
      <c r="D7" s="732" t="s">
        <v>602</v>
      </c>
      <c r="E7" s="733">
        <v>50113001</v>
      </c>
      <c r="F7" s="732" t="s">
        <v>618</v>
      </c>
      <c r="G7" s="731" t="s">
        <v>619</v>
      </c>
      <c r="H7" s="731">
        <v>156926</v>
      </c>
      <c r="I7" s="731">
        <v>56926</v>
      </c>
      <c r="J7" s="731" t="s">
        <v>624</v>
      </c>
      <c r="K7" s="731" t="s">
        <v>625</v>
      </c>
      <c r="L7" s="734">
        <v>48.4</v>
      </c>
      <c r="M7" s="734">
        <v>105</v>
      </c>
      <c r="N7" s="735">
        <v>5082</v>
      </c>
    </row>
    <row r="8" spans="1:14" ht="14.45" customHeight="1" x14ac:dyDescent="0.2">
      <c r="A8" s="729" t="s">
        <v>587</v>
      </c>
      <c r="B8" s="730" t="s">
        <v>588</v>
      </c>
      <c r="C8" s="731" t="s">
        <v>601</v>
      </c>
      <c r="D8" s="732" t="s">
        <v>602</v>
      </c>
      <c r="E8" s="733">
        <v>50113001</v>
      </c>
      <c r="F8" s="732" t="s">
        <v>618</v>
      </c>
      <c r="G8" s="731" t="s">
        <v>619</v>
      </c>
      <c r="H8" s="731">
        <v>905097</v>
      </c>
      <c r="I8" s="731">
        <v>158767</v>
      </c>
      <c r="J8" s="731" t="s">
        <v>626</v>
      </c>
      <c r="K8" s="731" t="s">
        <v>627</v>
      </c>
      <c r="L8" s="734">
        <v>167.54100085046255</v>
      </c>
      <c r="M8" s="734">
        <v>30</v>
      </c>
      <c r="N8" s="735">
        <v>5026.2300255138762</v>
      </c>
    </row>
    <row r="9" spans="1:14" ht="14.45" customHeight="1" x14ac:dyDescent="0.2">
      <c r="A9" s="729" t="s">
        <v>587</v>
      </c>
      <c r="B9" s="730" t="s">
        <v>588</v>
      </c>
      <c r="C9" s="731" t="s">
        <v>601</v>
      </c>
      <c r="D9" s="732" t="s">
        <v>602</v>
      </c>
      <c r="E9" s="733">
        <v>50113001</v>
      </c>
      <c r="F9" s="732" t="s">
        <v>618</v>
      </c>
      <c r="G9" s="731" t="s">
        <v>619</v>
      </c>
      <c r="H9" s="731">
        <v>103070</v>
      </c>
      <c r="I9" s="731">
        <v>103070</v>
      </c>
      <c r="J9" s="731" t="s">
        <v>628</v>
      </c>
      <c r="K9" s="731" t="s">
        <v>629</v>
      </c>
      <c r="L9" s="734">
        <v>337.74</v>
      </c>
      <c r="M9" s="734">
        <v>1</v>
      </c>
      <c r="N9" s="735">
        <v>337.74</v>
      </c>
    </row>
    <row r="10" spans="1:14" ht="14.45" customHeight="1" x14ac:dyDescent="0.2">
      <c r="A10" s="729" t="s">
        <v>587</v>
      </c>
      <c r="B10" s="730" t="s">
        <v>588</v>
      </c>
      <c r="C10" s="731" t="s">
        <v>601</v>
      </c>
      <c r="D10" s="732" t="s">
        <v>602</v>
      </c>
      <c r="E10" s="733">
        <v>50113001</v>
      </c>
      <c r="F10" s="732" t="s">
        <v>618</v>
      </c>
      <c r="G10" s="731" t="s">
        <v>619</v>
      </c>
      <c r="H10" s="731">
        <v>990249</v>
      </c>
      <c r="I10" s="731">
        <v>0</v>
      </c>
      <c r="J10" s="731" t="s">
        <v>630</v>
      </c>
      <c r="K10" s="731" t="s">
        <v>329</v>
      </c>
      <c r="L10" s="734">
        <v>150.94</v>
      </c>
      <c r="M10" s="734">
        <v>2</v>
      </c>
      <c r="N10" s="735">
        <v>301.88</v>
      </c>
    </row>
    <row r="11" spans="1:14" ht="14.45" customHeight="1" x14ac:dyDescent="0.2">
      <c r="A11" s="729" t="s">
        <v>587</v>
      </c>
      <c r="B11" s="730" t="s">
        <v>588</v>
      </c>
      <c r="C11" s="731" t="s">
        <v>601</v>
      </c>
      <c r="D11" s="732" t="s">
        <v>602</v>
      </c>
      <c r="E11" s="733">
        <v>50113001</v>
      </c>
      <c r="F11" s="732" t="s">
        <v>618</v>
      </c>
      <c r="G11" s="731" t="s">
        <v>619</v>
      </c>
      <c r="H11" s="731">
        <v>850308</v>
      </c>
      <c r="I11" s="731">
        <v>130719</v>
      </c>
      <c r="J11" s="731" t="s">
        <v>631</v>
      </c>
      <c r="K11" s="731" t="s">
        <v>329</v>
      </c>
      <c r="L11" s="734">
        <v>115.39999999999998</v>
      </c>
      <c r="M11" s="734">
        <v>2</v>
      </c>
      <c r="N11" s="735">
        <v>230.79999999999995</v>
      </c>
    </row>
    <row r="12" spans="1:14" ht="14.45" customHeight="1" x14ac:dyDescent="0.2">
      <c r="A12" s="729" t="s">
        <v>587</v>
      </c>
      <c r="B12" s="730" t="s">
        <v>588</v>
      </c>
      <c r="C12" s="731" t="s">
        <v>601</v>
      </c>
      <c r="D12" s="732" t="s">
        <v>602</v>
      </c>
      <c r="E12" s="733">
        <v>50113001</v>
      </c>
      <c r="F12" s="732" t="s">
        <v>618</v>
      </c>
      <c r="G12" s="731" t="s">
        <v>619</v>
      </c>
      <c r="H12" s="731">
        <v>238119</v>
      </c>
      <c r="I12" s="731">
        <v>238119</v>
      </c>
      <c r="J12" s="731" t="s">
        <v>632</v>
      </c>
      <c r="K12" s="731" t="s">
        <v>633</v>
      </c>
      <c r="L12" s="734">
        <v>75.036666666666676</v>
      </c>
      <c r="M12" s="734">
        <v>3</v>
      </c>
      <c r="N12" s="735">
        <v>225.11</v>
      </c>
    </row>
    <row r="13" spans="1:14" ht="14.45" customHeight="1" x14ac:dyDescent="0.2">
      <c r="A13" s="729" t="s">
        <v>587</v>
      </c>
      <c r="B13" s="730" t="s">
        <v>588</v>
      </c>
      <c r="C13" s="731" t="s">
        <v>601</v>
      </c>
      <c r="D13" s="732" t="s">
        <v>602</v>
      </c>
      <c r="E13" s="733">
        <v>50113001</v>
      </c>
      <c r="F13" s="732" t="s">
        <v>618</v>
      </c>
      <c r="G13" s="731" t="s">
        <v>619</v>
      </c>
      <c r="H13" s="731">
        <v>51366</v>
      </c>
      <c r="I13" s="731">
        <v>51366</v>
      </c>
      <c r="J13" s="731" t="s">
        <v>634</v>
      </c>
      <c r="K13" s="731" t="s">
        <v>635</v>
      </c>
      <c r="L13" s="734">
        <v>171.59999999999994</v>
      </c>
      <c r="M13" s="734">
        <v>15</v>
      </c>
      <c r="N13" s="735">
        <v>2573.9999999999991</v>
      </c>
    </row>
    <row r="14" spans="1:14" ht="14.45" customHeight="1" x14ac:dyDescent="0.2">
      <c r="A14" s="729" t="s">
        <v>587</v>
      </c>
      <c r="B14" s="730" t="s">
        <v>588</v>
      </c>
      <c r="C14" s="731" t="s">
        <v>601</v>
      </c>
      <c r="D14" s="732" t="s">
        <v>602</v>
      </c>
      <c r="E14" s="733">
        <v>50113001</v>
      </c>
      <c r="F14" s="732" t="s">
        <v>618</v>
      </c>
      <c r="G14" s="731" t="s">
        <v>619</v>
      </c>
      <c r="H14" s="731">
        <v>241993</v>
      </c>
      <c r="I14" s="731">
        <v>241993</v>
      </c>
      <c r="J14" s="731" t="s">
        <v>636</v>
      </c>
      <c r="K14" s="731" t="s">
        <v>637</v>
      </c>
      <c r="L14" s="734">
        <v>94.289999999999992</v>
      </c>
      <c r="M14" s="734">
        <v>2</v>
      </c>
      <c r="N14" s="735">
        <v>188.57999999999998</v>
      </c>
    </row>
    <row r="15" spans="1:14" ht="14.45" customHeight="1" x14ac:dyDescent="0.2">
      <c r="A15" s="729" t="s">
        <v>587</v>
      </c>
      <c r="B15" s="730" t="s">
        <v>588</v>
      </c>
      <c r="C15" s="731" t="s">
        <v>601</v>
      </c>
      <c r="D15" s="732" t="s">
        <v>602</v>
      </c>
      <c r="E15" s="733">
        <v>50113001</v>
      </c>
      <c r="F15" s="732" t="s">
        <v>618</v>
      </c>
      <c r="G15" s="731" t="s">
        <v>619</v>
      </c>
      <c r="H15" s="731">
        <v>224964</v>
      </c>
      <c r="I15" s="731">
        <v>224964</v>
      </c>
      <c r="J15" s="731" t="s">
        <v>638</v>
      </c>
      <c r="K15" s="731" t="s">
        <v>639</v>
      </c>
      <c r="L15" s="734">
        <v>107.75000000000001</v>
      </c>
      <c r="M15" s="734">
        <v>9</v>
      </c>
      <c r="N15" s="735">
        <v>969.75000000000011</v>
      </c>
    </row>
    <row r="16" spans="1:14" ht="14.45" customHeight="1" x14ac:dyDescent="0.2">
      <c r="A16" s="729" t="s">
        <v>587</v>
      </c>
      <c r="B16" s="730" t="s">
        <v>588</v>
      </c>
      <c r="C16" s="731" t="s">
        <v>601</v>
      </c>
      <c r="D16" s="732" t="s">
        <v>602</v>
      </c>
      <c r="E16" s="733">
        <v>50113001</v>
      </c>
      <c r="F16" s="732" t="s">
        <v>618</v>
      </c>
      <c r="G16" s="731" t="s">
        <v>619</v>
      </c>
      <c r="H16" s="731">
        <v>224965</v>
      </c>
      <c r="I16" s="731">
        <v>224965</v>
      </c>
      <c r="J16" s="731" t="s">
        <v>640</v>
      </c>
      <c r="K16" s="731" t="s">
        <v>641</v>
      </c>
      <c r="L16" s="734">
        <v>107.75</v>
      </c>
      <c r="M16" s="734">
        <v>7</v>
      </c>
      <c r="N16" s="735">
        <v>754.25</v>
      </c>
    </row>
    <row r="17" spans="1:14" ht="14.45" customHeight="1" x14ac:dyDescent="0.2">
      <c r="A17" s="729" t="s">
        <v>587</v>
      </c>
      <c r="B17" s="730" t="s">
        <v>588</v>
      </c>
      <c r="C17" s="731" t="s">
        <v>601</v>
      </c>
      <c r="D17" s="732" t="s">
        <v>602</v>
      </c>
      <c r="E17" s="733">
        <v>50113001</v>
      </c>
      <c r="F17" s="732" t="s">
        <v>618</v>
      </c>
      <c r="G17" s="731" t="s">
        <v>619</v>
      </c>
      <c r="H17" s="731">
        <v>202878</v>
      </c>
      <c r="I17" s="731">
        <v>202878</v>
      </c>
      <c r="J17" s="731" t="s">
        <v>642</v>
      </c>
      <c r="K17" s="731" t="s">
        <v>643</v>
      </c>
      <c r="L17" s="734">
        <v>51.142857142857146</v>
      </c>
      <c r="M17" s="734">
        <v>7</v>
      </c>
      <c r="N17" s="735">
        <v>358</v>
      </c>
    </row>
    <row r="18" spans="1:14" ht="14.45" customHeight="1" x14ac:dyDescent="0.2">
      <c r="A18" s="729" t="s">
        <v>587</v>
      </c>
      <c r="B18" s="730" t="s">
        <v>588</v>
      </c>
      <c r="C18" s="731" t="s">
        <v>601</v>
      </c>
      <c r="D18" s="732" t="s">
        <v>602</v>
      </c>
      <c r="E18" s="733">
        <v>50113001</v>
      </c>
      <c r="F18" s="732" t="s">
        <v>618</v>
      </c>
      <c r="G18" s="731" t="s">
        <v>619</v>
      </c>
      <c r="H18" s="731">
        <v>394712</v>
      </c>
      <c r="I18" s="731">
        <v>0</v>
      </c>
      <c r="J18" s="731" t="s">
        <v>644</v>
      </c>
      <c r="K18" s="731" t="s">
        <v>645</v>
      </c>
      <c r="L18" s="734">
        <v>28.75</v>
      </c>
      <c r="M18" s="734">
        <v>648</v>
      </c>
      <c r="N18" s="735">
        <v>18630</v>
      </c>
    </row>
    <row r="19" spans="1:14" ht="14.45" customHeight="1" x14ac:dyDescent="0.2">
      <c r="A19" s="729" t="s">
        <v>587</v>
      </c>
      <c r="B19" s="730" t="s">
        <v>588</v>
      </c>
      <c r="C19" s="731" t="s">
        <v>601</v>
      </c>
      <c r="D19" s="732" t="s">
        <v>602</v>
      </c>
      <c r="E19" s="733">
        <v>50113001</v>
      </c>
      <c r="F19" s="732" t="s">
        <v>618</v>
      </c>
      <c r="G19" s="731" t="s">
        <v>619</v>
      </c>
      <c r="H19" s="731">
        <v>840987</v>
      </c>
      <c r="I19" s="731">
        <v>0</v>
      </c>
      <c r="J19" s="731" t="s">
        <v>646</v>
      </c>
      <c r="K19" s="731" t="s">
        <v>647</v>
      </c>
      <c r="L19" s="734">
        <v>199.67000000000002</v>
      </c>
      <c r="M19" s="734">
        <v>29</v>
      </c>
      <c r="N19" s="735">
        <v>5790.43</v>
      </c>
    </row>
    <row r="20" spans="1:14" ht="14.45" customHeight="1" x14ac:dyDescent="0.2">
      <c r="A20" s="729" t="s">
        <v>587</v>
      </c>
      <c r="B20" s="730" t="s">
        <v>588</v>
      </c>
      <c r="C20" s="731" t="s">
        <v>601</v>
      </c>
      <c r="D20" s="732" t="s">
        <v>602</v>
      </c>
      <c r="E20" s="733">
        <v>50113001</v>
      </c>
      <c r="F20" s="732" t="s">
        <v>618</v>
      </c>
      <c r="G20" s="731" t="s">
        <v>619</v>
      </c>
      <c r="H20" s="731">
        <v>499359</v>
      </c>
      <c r="I20" s="731">
        <v>0</v>
      </c>
      <c r="J20" s="731" t="s">
        <v>648</v>
      </c>
      <c r="K20" s="731" t="s">
        <v>649</v>
      </c>
      <c r="L20" s="734">
        <v>24.035</v>
      </c>
      <c r="M20" s="734">
        <v>6</v>
      </c>
      <c r="N20" s="735">
        <v>144.21</v>
      </c>
    </row>
    <row r="21" spans="1:14" ht="14.45" customHeight="1" x14ac:dyDescent="0.2">
      <c r="A21" s="729" t="s">
        <v>587</v>
      </c>
      <c r="B21" s="730" t="s">
        <v>588</v>
      </c>
      <c r="C21" s="731" t="s">
        <v>601</v>
      </c>
      <c r="D21" s="732" t="s">
        <v>602</v>
      </c>
      <c r="E21" s="733">
        <v>50113001</v>
      </c>
      <c r="F21" s="732" t="s">
        <v>618</v>
      </c>
      <c r="G21" s="731" t="s">
        <v>619</v>
      </c>
      <c r="H21" s="731">
        <v>502124</v>
      </c>
      <c r="I21" s="731">
        <v>0</v>
      </c>
      <c r="J21" s="731" t="s">
        <v>650</v>
      </c>
      <c r="K21" s="731" t="s">
        <v>651</v>
      </c>
      <c r="L21" s="734">
        <v>284.74099203408952</v>
      </c>
      <c r="M21" s="734">
        <v>1</v>
      </c>
      <c r="N21" s="735">
        <v>284.74099203408952</v>
      </c>
    </row>
    <row r="22" spans="1:14" ht="14.45" customHeight="1" x14ac:dyDescent="0.2">
      <c r="A22" s="729" t="s">
        <v>587</v>
      </c>
      <c r="B22" s="730" t="s">
        <v>588</v>
      </c>
      <c r="C22" s="731" t="s">
        <v>601</v>
      </c>
      <c r="D22" s="732" t="s">
        <v>602</v>
      </c>
      <c r="E22" s="733">
        <v>50113001</v>
      </c>
      <c r="F22" s="732" t="s">
        <v>618</v>
      </c>
      <c r="G22" s="731" t="s">
        <v>619</v>
      </c>
      <c r="H22" s="731">
        <v>230426</v>
      </c>
      <c r="I22" s="731">
        <v>230426</v>
      </c>
      <c r="J22" s="731" t="s">
        <v>652</v>
      </c>
      <c r="K22" s="731" t="s">
        <v>653</v>
      </c>
      <c r="L22" s="734">
        <v>76.924117647058836</v>
      </c>
      <c r="M22" s="734">
        <v>51</v>
      </c>
      <c r="N22" s="735">
        <v>3923.1300000000006</v>
      </c>
    </row>
    <row r="23" spans="1:14" ht="14.45" customHeight="1" x14ac:dyDescent="0.2">
      <c r="A23" s="729" t="s">
        <v>587</v>
      </c>
      <c r="B23" s="730" t="s">
        <v>588</v>
      </c>
      <c r="C23" s="731" t="s">
        <v>601</v>
      </c>
      <c r="D23" s="732" t="s">
        <v>602</v>
      </c>
      <c r="E23" s="733">
        <v>50113001</v>
      </c>
      <c r="F23" s="732" t="s">
        <v>618</v>
      </c>
      <c r="G23" s="731" t="s">
        <v>619</v>
      </c>
      <c r="H23" s="731">
        <v>394627</v>
      </c>
      <c r="I23" s="731">
        <v>0</v>
      </c>
      <c r="J23" s="731" t="s">
        <v>654</v>
      </c>
      <c r="K23" s="731" t="s">
        <v>329</v>
      </c>
      <c r="L23" s="734">
        <v>134.16496149250077</v>
      </c>
      <c r="M23" s="734">
        <v>22</v>
      </c>
      <c r="N23" s="735">
        <v>2951.6291528350171</v>
      </c>
    </row>
    <row r="24" spans="1:14" ht="14.45" customHeight="1" x14ac:dyDescent="0.2">
      <c r="A24" s="729" t="s">
        <v>587</v>
      </c>
      <c r="B24" s="730" t="s">
        <v>588</v>
      </c>
      <c r="C24" s="731" t="s">
        <v>601</v>
      </c>
      <c r="D24" s="732" t="s">
        <v>602</v>
      </c>
      <c r="E24" s="733">
        <v>50113001</v>
      </c>
      <c r="F24" s="732" t="s">
        <v>618</v>
      </c>
      <c r="G24" s="731" t="s">
        <v>619</v>
      </c>
      <c r="H24" s="731">
        <v>930224</v>
      </c>
      <c r="I24" s="731">
        <v>0</v>
      </c>
      <c r="J24" s="731" t="s">
        <v>655</v>
      </c>
      <c r="K24" s="731" t="s">
        <v>329</v>
      </c>
      <c r="L24" s="734">
        <v>247.74298974741055</v>
      </c>
      <c r="M24" s="734">
        <v>2</v>
      </c>
      <c r="N24" s="735">
        <v>495.48597949482109</v>
      </c>
    </row>
    <row r="25" spans="1:14" ht="14.45" customHeight="1" x14ac:dyDescent="0.2">
      <c r="A25" s="729" t="s">
        <v>587</v>
      </c>
      <c r="B25" s="730" t="s">
        <v>588</v>
      </c>
      <c r="C25" s="731" t="s">
        <v>601</v>
      </c>
      <c r="D25" s="732" t="s">
        <v>602</v>
      </c>
      <c r="E25" s="733">
        <v>50113001</v>
      </c>
      <c r="F25" s="732" t="s">
        <v>618</v>
      </c>
      <c r="G25" s="731" t="s">
        <v>619</v>
      </c>
      <c r="H25" s="731">
        <v>921335</v>
      </c>
      <c r="I25" s="731">
        <v>0</v>
      </c>
      <c r="J25" s="731" t="s">
        <v>656</v>
      </c>
      <c r="K25" s="731" t="s">
        <v>329</v>
      </c>
      <c r="L25" s="734">
        <v>57.228677508194558</v>
      </c>
      <c r="M25" s="734">
        <v>380</v>
      </c>
      <c r="N25" s="735">
        <v>21746.897453113932</v>
      </c>
    </row>
    <row r="26" spans="1:14" ht="14.45" customHeight="1" x14ac:dyDescent="0.2">
      <c r="A26" s="729" t="s">
        <v>587</v>
      </c>
      <c r="B26" s="730" t="s">
        <v>588</v>
      </c>
      <c r="C26" s="731" t="s">
        <v>601</v>
      </c>
      <c r="D26" s="732" t="s">
        <v>602</v>
      </c>
      <c r="E26" s="733">
        <v>50113001</v>
      </c>
      <c r="F26" s="732" t="s">
        <v>618</v>
      </c>
      <c r="G26" s="731" t="s">
        <v>619</v>
      </c>
      <c r="H26" s="731">
        <v>920352</v>
      </c>
      <c r="I26" s="731">
        <v>0</v>
      </c>
      <c r="J26" s="731" t="s">
        <v>657</v>
      </c>
      <c r="K26" s="731" t="s">
        <v>329</v>
      </c>
      <c r="L26" s="734">
        <v>114.95160529285475</v>
      </c>
      <c r="M26" s="734">
        <v>110</v>
      </c>
      <c r="N26" s="735">
        <v>12644.676582214022</v>
      </c>
    </row>
    <row r="27" spans="1:14" ht="14.45" customHeight="1" x14ac:dyDescent="0.2">
      <c r="A27" s="729" t="s">
        <v>587</v>
      </c>
      <c r="B27" s="730" t="s">
        <v>588</v>
      </c>
      <c r="C27" s="731" t="s">
        <v>601</v>
      </c>
      <c r="D27" s="732" t="s">
        <v>602</v>
      </c>
      <c r="E27" s="733">
        <v>50113001</v>
      </c>
      <c r="F27" s="732" t="s">
        <v>618</v>
      </c>
      <c r="G27" s="731" t="s">
        <v>619</v>
      </c>
      <c r="H27" s="731">
        <v>900803</v>
      </c>
      <c r="I27" s="731">
        <v>1000</v>
      </c>
      <c r="J27" s="731" t="s">
        <v>658</v>
      </c>
      <c r="K27" s="731" t="s">
        <v>329</v>
      </c>
      <c r="L27" s="734">
        <v>47.916998122721708</v>
      </c>
      <c r="M27" s="734">
        <v>1</v>
      </c>
      <c r="N27" s="735">
        <v>47.916998122721708</v>
      </c>
    </row>
    <row r="28" spans="1:14" ht="14.45" customHeight="1" x14ac:dyDescent="0.2">
      <c r="A28" s="729" t="s">
        <v>587</v>
      </c>
      <c r="B28" s="730" t="s">
        <v>588</v>
      </c>
      <c r="C28" s="731" t="s">
        <v>601</v>
      </c>
      <c r="D28" s="732" t="s">
        <v>602</v>
      </c>
      <c r="E28" s="733">
        <v>50113001</v>
      </c>
      <c r="F28" s="732" t="s">
        <v>618</v>
      </c>
      <c r="G28" s="731" t="s">
        <v>619</v>
      </c>
      <c r="H28" s="731">
        <v>394072</v>
      </c>
      <c r="I28" s="731">
        <v>1000</v>
      </c>
      <c r="J28" s="731" t="s">
        <v>659</v>
      </c>
      <c r="K28" s="731" t="s">
        <v>329</v>
      </c>
      <c r="L28" s="734">
        <v>687.83608189136521</v>
      </c>
      <c r="M28" s="734">
        <v>1</v>
      </c>
      <c r="N28" s="735">
        <v>687.83608189136521</v>
      </c>
    </row>
    <row r="29" spans="1:14" ht="14.45" customHeight="1" x14ac:dyDescent="0.2">
      <c r="A29" s="729" t="s">
        <v>587</v>
      </c>
      <c r="B29" s="730" t="s">
        <v>588</v>
      </c>
      <c r="C29" s="731" t="s">
        <v>601</v>
      </c>
      <c r="D29" s="732" t="s">
        <v>602</v>
      </c>
      <c r="E29" s="733">
        <v>50113001</v>
      </c>
      <c r="F29" s="732" t="s">
        <v>618</v>
      </c>
      <c r="G29" s="731" t="s">
        <v>619</v>
      </c>
      <c r="H29" s="731">
        <v>900321</v>
      </c>
      <c r="I29" s="731">
        <v>0</v>
      </c>
      <c r="J29" s="731" t="s">
        <v>660</v>
      </c>
      <c r="K29" s="731" t="s">
        <v>329</v>
      </c>
      <c r="L29" s="734">
        <v>963.06883296261969</v>
      </c>
      <c r="M29" s="734">
        <v>2</v>
      </c>
      <c r="N29" s="735">
        <v>1926.1376659252394</v>
      </c>
    </row>
    <row r="30" spans="1:14" ht="14.45" customHeight="1" x14ac:dyDescent="0.2">
      <c r="A30" s="729" t="s">
        <v>587</v>
      </c>
      <c r="B30" s="730" t="s">
        <v>588</v>
      </c>
      <c r="C30" s="731" t="s">
        <v>601</v>
      </c>
      <c r="D30" s="732" t="s">
        <v>602</v>
      </c>
      <c r="E30" s="733">
        <v>50113001</v>
      </c>
      <c r="F30" s="732" t="s">
        <v>618</v>
      </c>
      <c r="G30" s="731" t="s">
        <v>619</v>
      </c>
      <c r="H30" s="731">
        <v>930676</v>
      </c>
      <c r="I30" s="731">
        <v>0</v>
      </c>
      <c r="J30" s="731" t="s">
        <v>661</v>
      </c>
      <c r="K30" s="731" t="s">
        <v>329</v>
      </c>
      <c r="L30" s="734">
        <v>82.791208704467849</v>
      </c>
      <c r="M30" s="734">
        <v>259</v>
      </c>
      <c r="N30" s="735">
        <v>21442.923054457173</v>
      </c>
    </row>
    <row r="31" spans="1:14" ht="14.45" customHeight="1" x14ac:dyDescent="0.2">
      <c r="A31" s="729" t="s">
        <v>587</v>
      </c>
      <c r="B31" s="730" t="s">
        <v>588</v>
      </c>
      <c r="C31" s="731" t="s">
        <v>601</v>
      </c>
      <c r="D31" s="732" t="s">
        <v>602</v>
      </c>
      <c r="E31" s="733">
        <v>50113001</v>
      </c>
      <c r="F31" s="732" t="s">
        <v>618</v>
      </c>
      <c r="G31" s="731" t="s">
        <v>619</v>
      </c>
      <c r="H31" s="731">
        <v>900071</v>
      </c>
      <c r="I31" s="731">
        <v>0</v>
      </c>
      <c r="J31" s="731" t="s">
        <v>662</v>
      </c>
      <c r="K31" s="731" t="s">
        <v>329</v>
      </c>
      <c r="L31" s="734">
        <v>141.37430456013283</v>
      </c>
      <c r="M31" s="734">
        <v>8</v>
      </c>
      <c r="N31" s="735">
        <v>1130.9944364810626</v>
      </c>
    </row>
    <row r="32" spans="1:14" ht="14.45" customHeight="1" x14ac:dyDescent="0.2">
      <c r="A32" s="729" t="s">
        <v>587</v>
      </c>
      <c r="B32" s="730" t="s">
        <v>588</v>
      </c>
      <c r="C32" s="731" t="s">
        <v>601</v>
      </c>
      <c r="D32" s="732" t="s">
        <v>602</v>
      </c>
      <c r="E32" s="733">
        <v>50113001</v>
      </c>
      <c r="F32" s="732" t="s">
        <v>618</v>
      </c>
      <c r="G32" s="731" t="s">
        <v>619</v>
      </c>
      <c r="H32" s="731">
        <v>921412</v>
      </c>
      <c r="I32" s="731">
        <v>0</v>
      </c>
      <c r="J32" s="731" t="s">
        <v>663</v>
      </c>
      <c r="K32" s="731" t="s">
        <v>329</v>
      </c>
      <c r="L32" s="734">
        <v>58.99646297674478</v>
      </c>
      <c r="M32" s="734">
        <v>1260</v>
      </c>
      <c r="N32" s="735">
        <v>74335.543350698426</v>
      </c>
    </row>
    <row r="33" spans="1:14" ht="14.45" customHeight="1" x14ac:dyDescent="0.2">
      <c r="A33" s="729" t="s">
        <v>587</v>
      </c>
      <c r="B33" s="730" t="s">
        <v>588</v>
      </c>
      <c r="C33" s="731" t="s">
        <v>601</v>
      </c>
      <c r="D33" s="732" t="s">
        <v>602</v>
      </c>
      <c r="E33" s="733">
        <v>50113001</v>
      </c>
      <c r="F33" s="732" t="s">
        <v>618</v>
      </c>
      <c r="G33" s="731" t="s">
        <v>619</v>
      </c>
      <c r="H33" s="731">
        <v>840220</v>
      </c>
      <c r="I33" s="731">
        <v>0</v>
      </c>
      <c r="J33" s="731" t="s">
        <v>664</v>
      </c>
      <c r="K33" s="731" t="s">
        <v>329</v>
      </c>
      <c r="L33" s="734">
        <v>214.28999999999996</v>
      </c>
      <c r="M33" s="734">
        <v>5</v>
      </c>
      <c r="N33" s="735">
        <v>1071.4499999999998</v>
      </c>
    </row>
    <row r="34" spans="1:14" ht="14.45" customHeight="1" x14ac:dyDescent="0.2">
      <c r="A34" s="729" t="s">
        <v>587</v>
      </c>
      <c r="B34" s="730" t="s">
        <v>588</v>
      </c>
      <c r="C34" s="731" t="s">
        <v>601</v>
      </c>
      <c r="D34" s="732" t="s">
        <v>602</v>
      </c>
      <c r="E34" s="733">
        <v>50113001</v>
      </c>
      <c r="F34" s="732" t="s">
        <v>618</v>
      </c>
      <c r="G34" s="731" t="s">
        <v>619</v>
      </c>
      <c r="H34" s="731">
        <v>189997</v>
      </c>
      <c r="I34" s="731">
        <v>89997</v>
      </c>
      <c r="J34" s="731" t="s">
        <v>665</v>
      </c>
      <c r="K34" s="731" t="s">
        <v>666</v>
      </c>
      <c r="L34" s="734">
        <v>191.06</v>
      </c>
      <c r="M34" s="734">
        <v>66</v>
      </c>
      <c r="N34" s="735">
        <v>12609.960000000001</v>
      </c>
    </row>
    <row r="35" spans="1:14" ht="14.45" customHeight="1" x14ac:dyDescent="0.2">
      <c r="A35" s="729" t="s">
        <v>587</v>
      </c>
      <c r="B35" s="730" t="s">
        <v>588</v>
      </c>
      <c r="C35" s="731" t="s">
        <v>601</v>
      </c>
      <c r="D35" s="732" t="s">
        <v>602</v>
      </c>
      <c r="E35" s="733">
        <v>50113001</v>
      </c>
      <c r="F35" s="732" t="s">
        <v>618</v>
      </c>
      <c r="G35" s="731" t="s">
        <v>619</v>
      </c>
      <c r="H35" s="731">
        <v>119686</v>
      </c>
      <c r="I35" s="731">
        <v>119686</v>
      </c>
      <c r="J35" s="731" t="s">
        <v>667</v>
      </c>
      <c r="K35" s="731" t="s">
        <v>668</v>
      </c>
      <c r="L35" s="734">
        <v>77.319999999999993</v>
      </c>
      <c r="M35" s="734">
        <v>5</v>
      </c>
      <c r="N35" s="735">
        <v>386.59999999999997</v>
      </c>
    </row>
    <row r="36" spans="1:14" ht="14.45" customHeight="1" x14ac:dyDescent="0.2">
      <c r="A36" s="729" t="s">
        <v>587</v>
      </c>
      <c r="B36" s="730" t="s">
        <v>588</v>
      </c>
      <c r="C36" s="731" t="s">
        <v>601</v>
      </c>
      <c r="D36" s="732" t="s">
        <v>602</v>
      </c>
      <c r="E36" s="733">
        <v>50113001</v>
      </c>
      <c r="F36" s="732" t="s">
        <v>618</v>
      </c>
      <c r="G36" s="731" t="s">
        <v>619</v>
      </c>
      <c r="H36" s="731">
        <v>848241</v>
      </c>
      <c r="I36" s="731">
        <v>107854</v>
      </c>
      <c r="J36" s="731" t="s">
        <v>669</v>
      </c>
      <c r="K36" s="731" t="s">
        <v>670</v>
      </c>
      <c r="L36" s="734">
        <v>1896.43</v>
      </c>
      <c r="M36" s="734">
        <v>2</v>
      </c>
      <c r="N36" s="735">
        <v>3792.86</v>
      </c>
    </row>
    <row r="37" spans="1:14" ht="14.45" customHeight="1" x14ac:dyDescent="0.2">
      <c r="A37" s="729" t="s">
        <v>587</v>
      </c>
      <c r="B37" s="730" t="s">
        <v>588</v>
      </c>
      <c r="C37" s="731" t="s">
        <v>601</v>
      </c>
      <c r="D37" s="732" t="s">
        <v>602</v>
      </c>
      <c r="E37" s="733">
        <v>50113001</v>
      </c>
      <c r="F37" s="732" t="s">
        <v>618</v>
      </c>
      <c r="G37" s="731" t="s">
        <v>619</v>
      </c>
      <c r="H37" s="731">
        <v>200863</v>
      </c>
      <c r="I37" s="731">
        <v>200863</v>
      </c>
      <c r="J37" s="731" t="s">
        <v>671</v>
      </c>
      <c r="K37" s="731" t="s">
        <v>672</v>
      </c>
      <c r="L37" s="734">
        <v>86.511000179255177</v>
      </c>
      <c r="M37" s="734">
        <v>200</v>
      </c>
      <c r="N37" s="735">
        <v>17302.200035851034</v>
      </c>
    </row>
    <row r="38" spans="1:14" ht="14.45" customHeight="1" x14ac:dyDescent="0.2">
      <c r="A38" s="729" t="s">
        <v>587</v>
      </c>
      <c r="B38" s="730" t="s">
        <v>588</v>
      </c>
      <c r="C38" s="731" t="s">
        <v>601</v>
      </c>
      <c r="D38" s="732" t="s">
        <v>602</v>
      </c>
      <c r="E38" s="733">
        <v>50113001</v>
      </c>
      <c r="F38" s="732" t="s">
        <v>618</v>
      </c>
      <c r="G38" s="731" t="s">
        <v>619</v>
      </c>
      <c r="H38" s="731">
        <v>246111</v>
      </c>
      <c r="I38" s="731">
        <v>246111</v>
      </c>
      <c r="J38" s="731" t="s">
        <v>671</v>
      </c>
      <c r="K38" s="731" t="s">
        <v>673</v>
      </c>
      <c r="L38" s="734">
        <v>89.17</v>
      </c>
      <c r="M38" s="734">
        <v>10</v>
      </c>
      <c r="N38" s="735">
        <v>891.7</v>
      </c>
    </row>
    <row r="39" spans="1:14" ht="14.45" customHeight="1" x14ac:dyDescent="0.2">
      <c r="A39" s="729" t="s">
        <v>587</v>
      </c>
      <c r="B39" s="730" t="s">
        <v>588</v>
      </c>
      <c r="C39" s="731" t="s">
        <v>601</v>
      </c>
      <c r="D39" s="732" t="s">
        <v>602</v>
      </c>
      <c r="E39" s="733">
        <v>50113001</v>
      </c>
      <c r="F39" s="732" t="s">
        <v>618</v>
      </c>
      <c r="G39" s="731" t="s">
        <v>619</v>
      </c>
      <c r="H39" s="731">
        <v>173197</v>
      </c>
      <c r="I39" s="731">
        <v>173197</v>
      </c>
      <c r="J39" s="731" t="s">
        <v>674</v>
      </c>
      <c r="K39" s="731" t="s">
        <v>675</v>
      </c>
      <c r="L39" s="734">
        <v>142.51999999999992</v>
      </c>
      <c r="M39" s="734">
        <v>1</v>
      </c>
      <c r="N39" s="735">
        <v>142.51999999999992</v>
      </c>
    </row>
    <row r="40" spans="1:14" ht="14.45" customHeight="1" x14ac:dyDescent="0.2">
      <c r="A40" s="729" t="s">
        <v>587</v>
      </c>
      <c r="B40" s="730" t="s">
        <v>588</v>
      </c>
      <c r="C40" s="731" t="s">
        <v>601</v>
      </c>
      <c r="D40" s="732" t="s">
        <v>602</v>
      </c>
      <c r="E40" s="733">
        <v>50113001</v>
      </c>
      <c r="F40" s="732" t="s">
        <v>618</v>
      </c>
      <c r="G40" s="731" t="s">
        <v>619</v>
      </c>
      <c r="H40" s="731">
        <v>243240</v>
      </c>
      <c r="I40" s="731">
        <v>243240</v>
      </c>
      <c r="J40" s="731" t="s">
        <v>676</v>
      </c>
      <c r="K40" s="731" t="s">
        <v>677</v>
      </c>
      <c r="L40" s="734">
        <v>80.324285714285708</v>
      </c>
      <c r="M40" s="734">
        <v>7</v>
      </c>
      <c r="N40" s="735">
        <v>562.27</v>
      </c>
    </row>
    <row r="41" spans="1:14" ht="14.45" customHeight="1" x14ac:dyDescent="0.2">
      <c r="A41" s="729" t="s">
        <v>587</v>
      </c>
      <c r="B41" s="730" t="s">
        <v>588</v>
      </c>
      <c r="C41" s="731" t="s">
        <v>601</v>
      </c>
      <c r="D41" s="732" t="s">
        <v>602</v>
      </c>
      <c r="E41" s="733">
        <v>50113013</v>
      </c>
      <c r="F41" s="732" t="s">
        <v>678</v>
      </c>
      <c r="G41" s="731" t="s">
        <v>619</v>
      </c>
      <c r="H41" s="731">
        <v>201958</v>
      </c>
      <c r="I41" s="731">
        <v>201958</v>
      </c>
      <c r="J41" s="731" t="s">
        <v>679</v>
      </c>
      <c r="K41" s="731" t="s">
        <v>680</v>
      </c>
      <c r="L41" s="734">
        <v>238.2299999999999</v>
      </c>
      <c r="M41" s="734">
        <v>31</v>
      </c>
      <c r="N41" s="735">
        <v>7385.1299999999974</v>
      </c>
    </row>
    <row r="42" spans="1:14" ht="14.45" customHeight="1" x14ac:dyDescent="0.2">
      <c r="A42" s="729" t="s">
        <v>587</v>
      </c>
      <c r="B42" s="730" t="s">
        <v>588</v>
      </c>
      <c r="C42" s="731" t="s">
        <v>601</v>
      </c>
      <c r="D42" s="732" t="s">
        <v>602</v>
      </c>
      <c r="E42" s="733">
        <v>50113013</v>
      </c>
      <c r="F42" s="732" t="s">
        <v>678</v>
      </c>
      <c r="G42" s="731" t="s">
        <v>619</v>
      </c>
      <c r="H42" s="731">
        <v>101066</v>
      </c>
      <c r="I42" s="731">
        <v>1066</v>
      </c>
      <c r="J42" s="731" t="s">
        <v>681</v>
      </c>
      <c r="K42" s="731" t="s">
        <v>682</v>
      </c>
      <c r="L42" s="734">
        <v>57.153999999999996</v>
      </c>
      <c r="M42" s="734">
        <v>5</v>
      </c>
      <c r="N42" s="735">
        <v>285.77</v>
      </c>
    </row>
    <row r="43" spans="1:14" ht="14.45" customHeight="1" x14ac:dyDescent="0.2">
      <c r="A43" s="729" t="s">
        <v>587</v>
      </c>
      <c r="B43" s="730" t="s">
        <v>588</v>
      </c>
      <c r="C43" s="731" t="s">
        <v>601</v>
      </c>
      <c r="D43" s="732" t="s">
        <v>602</v>
      </c>
      <c r="E43" s="733">
        <v>50113013</v>
      </c>
      <c r="F43" s="732" t="s">
        <v>678</v>
      </c>
      <c r="G43" s="731" t="s">
        <v>619</v>
      </c>
      <c r="H43" s="731">
        <v>96414</v>
      </c>
      <c r="I43" s="731">
        <v>96414</v>
      </c>
      <c r="J43" s="731" t="s">
        <v>683</v>
      </c>
      <c r="K43" s="731" t="s">
        <v>684</v>
      </c>
      <c r="L43" s="734">
        <v>58.541428571428568</v>
      </c>
      <c r="M43" s="734">
        <v>14</v>
      </c>
      <c r="N43" s="735">
        <v>819.57999999999993</v>
      </c>
    </row>
    <row r="44" spans="1:14" ht="14.45" customHeight="1" x14ac:dyDescent="0.2">
      <c r="A44" s="729" t="s">
        <v>587</v>
      </c>
      <c r="B44" s="730" t="s">
        <v>588</v>
      </c>
      <c r="C44" s="731" t="s">
        <v>601</v>
      </c>
      <c r="D44" s="732" t="s">
        <v>602</v>
      </c>
      <c r="E44" s="733">
        <v>50113013</v>
      </c>
      <c r="F44" s="732" t="s">
        <v>678</v>
      </c>
      <c r="G44" s="731" t="s">
        <v>295</v>
      </c>
      <c r="H44" s="731">
        <v>134595</v>
      </c>
      <c r="I44" s="731">
        <v>134595</v>
      </c>
      <c r="J44" s="731" t="s">
        <v>685</v>
      </c>
      <c r="K44" s="731" t="s">
        <v>686</v>
      </c>
      <c r="L44" s="734">
        <v>409.01</v>
      </c>
      <c r="M44" s="734">
        <v>1</v>
      </c>
      <c r="N44" s="735">
        <v>409.01</v>
      </c>
    </row>
    <row r="45" spans="1:14" ht="14.45" customHeight="1" x14ac:dyDescent="0.2">
      <c r="A45" s="729" t="s">
        <v>587</v>
      </c>
      <c r="B45" s="730" t="s">
        <v>588</v>
      </c>
      <c r="C45" s="731" t="s">
        <v>601</v>
      </c>
      <c r="D45" s="732" t="s">
        <v>602</v>
      </c>
      <c r="E45" s="733">
        <v>50113013</v>
      </c>
      <c r="F45" s="732" t="s">
        <v>678</v>
      </c>
      <c r="G45" s="731" t="s">
        <v>619</v>
      </c>
      <c r="H45" s="731">
        <v>101076</v>
      </c>
      <c r="I45" s="731">
        <v>1076</v>
      </c>
      <c r="J45" s="731" t="s">
        <v>687</v>
      </c>
      <c r="K45" s="731" t="s">
        <v>688</v>
      </c>
      <c r="L45" s="734">
        <v>77.659999999999982</v>
      </c>
      <c r="M45" s="734">
        <v>2</v>
      </c>
      <c r="N45" s="735">
        <v>155.31999999999996</v>
      </c>
    </row>
    <row r="46" spans="1:14" ht="14.45" customHeight="1" x14ac:dyDescent="0.2">
      <c r="A46" s="729" t="s">
        <v>587</v>
      </c>
      <c r="B46" s="730" t="s">
        <v>588</v>
      </c>
      <c r="C46" s="731" t="s">
        <v>601</v>
      </c>
      <c r="D46" s="732" t="s">
        <v>602</v>
      </c>
      <c r="E46" s="733">
        <v>50113013</v>
      </c>
      <c r="F46" s="732" t="s">
        <v>678</v>
      </c>
      <c r="G46" s="731" t="s">
        <v>619</v>
      </c>
      <c r="H46" s="731">
        <v>166366</v>
      </c>
      <c r="I46" s="731">
        <v>66366</v>
      </c>
      <c r="J46" s="731" t="s">
        <v>689</v>
      </c>
      <c r="K46" s="731" t="s">
        <v>690</v>
      </c>
      <c r="L46" s="734">
        <v>23.309999999999995</v>
      </c>
      <c r="M46" s="734">
        <v>10</v>
      </c>
      <c r="N46" s="735">
        <v>233.09999999999997</v>
      </c>
    </row>
    <row r="47" spans="1:14" ht="14.45" customHeight="1" x14ac:dyDescent="0.2">
      <c r="A47" s="729" t="s">
        <v>587</v>
      </c>
      <c r="B47" s="730" t="s">
        <v>588</v>
      </c>
      <c r="C47" s="731" t="s">
        <v>601</v>
      </c>
      <c r="D47" s="732" t="s">
        <v>602</v>
      </c>
      <c r="E47" s="733">
        <v>50113013</v>
      </c>
      <c r="F47" s="732" t="s">
        <v>678</v>
      </c>
      <c r="G47" s="731" t="s">
        <v>619</v>
      </c>
      <c r="H47" s="731">
        <v>225174</v>
      </c>
      <c r="I47" s="731">
        <v>225174</v>
      </c>
      <c r="J47" s="731" t="s">
        <v>691</v>
      </c>
      <c r="K47" s="731" t="s">
        <v>692</v>
      </c>
      <c r="L47" s="734">
        <v>42.990000000000009</v>
      </c>
      <c r="M47" s="734">
        <v>8</v>
      </c>
      <c r="N47" s="735">
        <v>343.92000000000007</v>
      </c>
    </row>
    <row r="48" spans="1:14" ht="14.45" customHeight="1" x14ac:dyDescent="0.2">
      <c r="A48" s="729" t="s">
        <v>587</v>
      </c>
      <c r="B48" s="730" t="s">
        <v>588</v>
      </c>
      <c r="C48" s="731" t="s">
        <v>601</v>
      </c>
      <c r="D48" s="732" t="s">
        <v>602</v>
      </c>
      <c r="E48" s="733">
        <v>50113013</v>
      </c>
      <c r="F48" s="732" t="s">
        <v>678</v>
      </c>
      <c r="G48" s="731" t="s">
        <v>619</v>
      </c>
      <c r="H48" s="731">
        <v>225175</v>
      </c>
      <c r="I48" s="731">
        <v>225175</v>
      </c>
      <c r="J48" s="731" t="s">
        <v>691</v>
      </c>
      <c r="K48" s="731" t="s">
        <v>693</v>
      </c>
      <c r="L48" s="734">
        <v>38.874035087719292</v>
      </c>
      <c r="M48" s="734">
        <v>57</v>
      </c>
      <c r="N48" s="735">
        <v>2215.8199999999997</v>
      </c>
    </row>
    <row r="49" spans="1:14" ht="14.45" customHeight="1" x14ac:dyDescent="0.2">
      <c r="A49" s="729" t="s">
        <v>587</v>
      </c>
      <c r="B49" s="730" t="s">
        <v>588</v>
      </c>
      <c r="C49" s="731" t="s">
        <v>606</v>
      </c>
      <c r="D49" s="732" t="s">
        <v>607</v>
      </c>
      <c r="E49" s="733">
        <v>50113013</v>
      </c>
      <c r="F49" s="732" t="s">
        <v>678</v>
      </c>
      <c r="G49" s="731" t="s">
        <v>619</v>
      </c>
      <c r="H49" s="731">
        <v>172972</v>
      </c>
      <c r="I49" s="731">
        <v>72972</v>
      </c>
      <c r="J49" s="731" t="s">
        <v>694</v>
      </c>
      <c r="K49" s="731" t="s">
        <v>695</v>
      </c>
      <c r="L49" s="734">
        <v>203.72000000000003</v>
      </c>
      <c r="M49" s="734">
        <v>4</v>
      </c>
      <c r="N49" s="735">
        <v>814.88000000000011</v>
      </c>
    </row>
    <row r="50" spans="1:14" ht="14.45" customHeight="1" x14ac:dyDescent="0.2">
      <c r="A50" s="729" t="s">
        <v>587</v>
      </c>
      <c r="B50" s="730" t="s">
        <v>588</v>
      </c>
      <c r="C50" s="731" t="s">
        <v>606</v>
      </c>
      <c r="D50" s="732" t="s">
        <v>607</v>
      </c>
      <c r="E50" s="733">
        <v>50113013</v>
      </c>
      <c r="F50" s="732" t="s">
        <v>678</v>
      </c>
      <c r="G50" s="731" t="s">
        <v>619</v>
      </c>
      <c r="H50" s="731">
        <v>96414</v>
      </c>
      <c r="I50" s="731">
        <v>96414</v>
      </c>
      <c r="J50" s="731" t="s">
        <v>683</v>
      </c>
      <c r="K50" s="731" t="s">
        <v>684</v>
      </c>
      <c r="L50" s="734">
        <v>58.53</v>
      </c>
      <c r="M50" s="734">
        <v>3</v>
      </c>
      <c r="N50" s="735">
        <v>175.59</v>
      </c>
    </row>
    <row r="51" spans="1:14" ht="14.45" customHeight="1" x14ac:dyDescent="0.2">
      <c r="A51" s="729" t="s">
        <v>587</v>
      </c>
      <c r="B51" s="730" t="s">
        <v>588</v>
      </c>
      <c r="C51" s="731" t="s">
        <v>606</v>
      </c>
      <c r="D51" s="732" t="s">
        <v>607</v>
      </c>
      <c r="E51" s="733">
        <v>50113013</v>
      </c>
      <c r="F51" s="732" t="s">
        <v>678</v>
      </c>
      <c r="G51" s="731" t="s">
        <v>295</v>
      </c>
      <c r="H51" s="731">
        <v>134595</v>
      </c>
      <c r="I51" s="731">
        <v>134595</v>
      </c>
      <c r="J51" s="731" t="s">
        <v>685</v>
      </c>
      <c r="K51" s="731" t="s">
        <v>686</v>
      </c>
      <c r="L51" s="734">
        <v>412.83500000000004</v>
      </c>
      <c r="M51" s="734">
        <v>2</v>
      </c>
      <c r="N51" s="735">
        <v>825.67000000000007</v>
      </c>
    </row>
    <row r="52" spans="1:14" ht="14.45" customHeight="1" x14ac:dyDescent="0.2">
      <c r="A52" s="729" t="s">
        <v>587</v>
      </c>
      <c r="B52" s="730" t="s">
        <v>588</v>
      </c>
      <c r="C52" s="731" t="s">
        <v>606</v>
      </c>
      <c r="D52" s="732" t="s">
        <v>607</v>
      </c>
      <c r="E52" s="733">
        <v>50113013</v>
      </c>
      <c r="F52" s="732" t="s">
        <v>678</v>
      </c>
      <c r="G52" s="731" t="s">
        <v>696</v>
      </c>
      <c r="H52" s="731">
        <v>173750</v>
      </c>
      <c r="I52" s="731">
        <v>173750</v>
      </c>
      <c r="J52" s="731" t="s">
        <v>697</v>
      </c>
      <c r="K52" s="731" t="s">
        <v>698</v>
      </c>
      <c r="L52" s="734">
        <v>717.89</v>
      </c>
      <c r="M52" s="734">
        <v>2</v>
      </c>
      <c r="N52" s="735">
        <v>1435.78</v>
      </c>
    </row>
    <row r="53" spans="1:14" ht="14.45" customHeight="1" x14ac:dyDescent="0.2">
      <c r="A53" s="729" t="s">
        <v>587</v>
      </c>
      <c r="B53" s="730" t="s">
        <v>588</v>
      </c>
      <c r="C53" s="731" t="s">
        <v>606</v>
      </c>
      <c r="D53" s="732" t="s">
        <v>607</v>
      </c>
      <c r="E53" s="733">
        <v>50113013</v>
      </c>
      <c r="F53" s="732" t="s">
        <v>678</v>
      </c>
      <c r="G53" s="731" t="s">
        <v>619</v>
      </c>
      <c r="H53" s="731">
        <v>105114</v>
      </c>
      <c r="I53" s="731">
        <v>5114</v>
      </c>
      <c r="J53" s="731" t="s">
        <v>699</v>
      </c>
      <c r="K53" s="731" t="s">
        <v>700</v>
      </c>
      <c r="L53" s="734">
        <v>73.989999999999995</v>
      </c>
      <c r="M53" s="734">
        <v>4</v>
      </c>
      <c r="N53" s="735">
        <v>295.95999999999998</v>
      </c>
    </row>
    <row r="54" spans="1:14" ht="14.45" customHeight="1" x14ac:dyDescent="0.2">
      <c r="A54" s="729" t="s">
        <v>587</v>
      </c>
      <c r="B54" s="730" t="s">
        <v>588</v>
      </c>
      <c r="C54" s="731" t="s">
        <v>609</v>
      </c>
      <c r="D54" s="732" t="s">
        <v>610</v>
      </c>
      <c r="E54" s="733">
        <v>50113001</v>
      </c>
      <c r="F54" s="732" t="s">
        <v>618</v>
      </c>
      <c r="G54" s="731" t="s">
        <v>619</v>
      </c>
      <c r="H54" s="731">
        <v>196886</v>
      </c>
      <c r="I54" s="731">
        <v>96886</v>
      </c>
      <c r="J54" s="731" t="s">
        <v>701</v>
      </c>
      <c r="K54" s="731" t="s">
        <v>702</v>
      </c>
      <c r="L54" s="734">
        <v>50.16</v>
      </c>
      <c r="M54" s="734">
        <v>16</v>
      </c>
      <c r="N54" s="735">
        <v>802.56</v>
      </c>
    </row>
    <row r="55" spans="1:14" ht="14.45" customHeight="1" x14ac:dyDescent="0.2">
      <c r="A55" s="729" t="s">
        <v>587</v>
      </c>
      <c r="B55" s="730" t="s">
        <v>588</v>
      </c>
      <c r="C55" s="731" t="s">
        <v>609</v>
      </c>
      <c r="D55" s="732" t="s">
        <v>610</v>
      </c>
      <c r="E55" s="733">
        <v>50113001</v>
      </c>
      <c r="F55" s="732" t="s">
        <v>618</v>
      </c>
      <c r="G55" s="731" t="s">
        <v>619</v>
      </c>
      <c r="H55" s="731">
        <v>846758</v>
      </c>
      <c r="I55" s="731">
        <v>103387</v>
      </c>
      <c r="J55" s="731" t="s">
        <v>703</v>
      </c>
      <c r="K55" s="731" t="s">
        <v>704</v>
      </c>
      <c r="L55" s="734">
        <v>81.219999999999985</v>
      </c>
      <c r="M55" s="734">
        <v>3</v>
      </c>
      <c r="N55" s="735">
        <v>243.65999999999997</v>
      </c>
    </row>
    <row r="56" spans="1:14" ht="14.45" customHeight="1" x14ac:dyDescent="0.2">
      <c r="A56" s="729" t="s">
        <v>587</v>
      </c>
      <c r="B56" s="730" t="s">
        <v>588</v>
      </c>
      <c r="C56" s="731" t="s">
        <v>609</v>
      </c>
      <c r="D56" s="732" t="s">
        <v>610</v>
      </c>
      <c r="E56" s="733">
        <v>50113001</v>
      </c>
      <c r="F56" s="732" t="s">
        <v>618</v>
      </c>
      <c r="G56" s="731" t="s">
        <v>329</v>
      </c>
      <c r="H56" s="731">
        <v>172775</v>
      </c>
      <c r="I56" s="731">
        <v>172775</v>
      </c>
      <c r="J56" s="731" t="s">
        <v>705</v>
      </c>
      <c r="K56" s="731" t="s">
        <v>706</v>
      </c>
      <c r="L56" s="734">
        <v>538.18999999999994</v>
      </c>
      <c r="M56" s="734">
        <v>4</v>
      </c>
      <c r="N56" s="735">
        <v>2152.7599999999998</v>
      </c>
    </row>
    <row r="57" spans="1:14" ht="14.45" customHeight="1" x14ac:dyDescent="0.2">
      <c r="A57" s="729" t="s">
        <v>587</v>
      </c>
      <c r="B57" s="730" t="s">
        <v>588</v>
      </c>
      <c r="C57" s="731" t="s">
        <v>609</v>
      </c>
      <c r="D57" s="732" t="s">
        <v>610</v>
      </c>
      <c r="E57" s="733">
        <v>50113001</v>
      </c>
      <c r="F57" s="732" t="s">
        <v>618</v>
      </c>
      <c r="G57" s="731" t="s">
        <v>619</v>
      </c>
      <c r="H57" s="731">
        <v>501927</v>
      </c>
      <c r="I57" s="731">
        <v>172774</v>
      </c>
      <c r="J57" s="731" t="s">
        <v>705</v>
      </c>
      <c r="K57" s="731" t="s">
        <v>707</v>
      </c>
      <c r="L57" s="734">
        <v>266.22000000000003</v>
      </c>
      <c r="M57" s="734">
        <v>1</v>
      </c>
      <c r="N57" s="735">
        <v>266.22000000000003</v>
      </c>
    </row>
    <row r="58" spans="1:14" ht="14.45" customHeight="1" x14ac:dyDescent="0.2">
      <c r="A58" s="729" t="s">
        <v>587</v>
      </c>
      <c r="B58" s="730" t="s">
        <v>588</v>
      </c>
      <c r="C58" s="731" t="s">
        <v>609</v>
      </c>
      <c r="D58" s="732" t="s">
        <v>610</v>
      </c>
      <c r="E58" s="733">
        <v>50113001</v>
      </c>
      <c r="F58" s="732" t="s">
        <v>618</v>
      </c>
      <c r="G58" s="731" t="s">
        <v>619</v>
      </c>
      <c r="H58" s="731">
        <v>100362</v>
      </c>
      <c r="I58" s="731">
        <v>362</v>
      </c>
      <c r="J58" s="731" t="s">
        <v>622</v>
      </c>
      <c r="K58" s="731" t="s">
        <v>623</v>
      </c>
      <c r="L58" s="734">
        <v>72.855000000000004</v>
      </c>
      <c r="M58" s="734">
        <v>12</v>
      </c>
      <c r="N58" s="735">
        <v>874.26</v>
      </c>
    </row>
    <row r="59" spans="1:14" ht="14.45" customHeight="1" x14ac:dyDescent="0.2">
      <c r="A59" s="729" t="s">
        <v>587</v>
      </c>
      <c r="B59" s="730" t="s">
        <v>588</v>
      </c>
      <c r="C59" s="731" t="s">
        <v>609</v>
      </c>
      <c r="D59" s="732" t="s">
        <v>610</v>
      </c>
      <c r="E59" s="733">
        <v>50113001</v>
      </c>
      <c r="F59" s="732" t="s">
        <v>618</v>
      </c>
      <c r="G59" s="731" t="s">
        <v>619</v>
      </c>
      <c r="H59" s="731">
        <v>92305</v>
      </c>
      <c r="I59" s="731">
        <v>92305</v>
      </c>
      <c r="J59" s="731" t="s">
        <v>708</v>
      </c>
      <c r="K59" s="731" t="s">
        <v>709</v>
      </c>
      <c r="L59" s="734">
        <v>5044.05</v>
      </c>
      <c r="M59" s="734">
        <v>1</v>
      </c>
      <c r="N59" s="735">
        <v>5044.05</v>
      </c>
    </row>
    <row r="60" spans="1:14" ht="14.45" customHeight="1" x14ac:dyDescent="0.2">
      <c r="A60" s="729" t="s">
        <v>587</v>
      </c>
      <c r="B60" s="730" t="s">
        <v>588</v>
      </c>
      <c r="C60" s="731" t="s">
        <v>609</v>
      </c>
      <c r="D60" s="732" t="s">
        <v>610</v>
      </c>
      <c r="E60" s="733">
        <v>50113001</v>
      </c>
      <c r="F60" s="732" t="s">
        <v>618</v>
      </c>
      <c r="G60" s="731" t="s">
        <v>619</v>
      </c>
      <c r="H60" s="731">
        <v>183513</v>
      </c>
      <c r="I60" s="731">
        <v>183513</v>
      </c>
      <c r="J60" s="731" t="s">
        <v>710</v>
      </c>
      <c r="K60" s="731" t="s">
        <v>711</v>
      </c>
      <c r="L60" s="734">
        <v>1900.7100000000003</v>
      </c>
      <c r="M60" s="734">
        <v>2</v>
      </c>
      <c r="N60" s="735">
        <v>3801.4200000000005</v>
      </c>
    </row>
    <row r="61" spans="1:14" ht="14.45" customHeight="1" x14ac:dyDescent="0.2">
      <c r="A61" s="729" t="s">
        <v>587</v>
      </c>
      <c r="B61" s="730" t="s">
        <v>588</v>
      </c>
      <c r="C61" s="731" t="s">
        <v>609</v>
      </c>
      <c r="D61" s="732" t="s">
        <v>610</v>
      </c>
      <c r="E61" s="733">
        <v>50113001</v>
      </c>
      <c r="F61" s="732" t="s">
        <v>618</v>
      </c>
      <c r="G61" s="731" t="s">
        <v>619</v>
      </c>
      <c r="H61" s="731">
        <v>156926</v>
      </c>
      <c r="I61" s="731">
        <v>56926</v>
      </c>
      <c r="J61" s="731" t="s">
        <v>624</v>
      </c>
      <c r="K61" s="731" t="s">
        <v>625</v>
      </c>
      <c r="L61" s="734">
        <v>48.4</v>
      </c>
      <c r="M61" s="734">
        <v>147</v>
      </c>
      <c r="N61" s="735">
        <v>7114.7999999999993</v>
      </c>
    </row>
    <row r="62" spans="1:14" ht="14.45" customHeight="1" x14ac:dyDescent="0.2">
      <c r="A62" s="729" t="s">
        <v>587</v>
      </c>
      <c r="B62" s="730" t="s">
        <v>588</v>
      </c>
      <c r="C62" s="731" t="s">
        <v>609</v>
      </c>
      <c r="D62" s="732" t="s">
        <v>610</v>
      </c>
      <c r="E62" s="733">
        <v>50113001</v>
      </c>
      <c r="F62" s="732" t="s">
        <v>618</v>
      </c>
      <c r="G62" s="731" t="s">
        <v>619</v>
      </c>
      <c r="H62" s="731">
        <v>110555</v>
      </c>
      <c r="I62" s="731">
        <v>10555</v>
      </c>
      <c r="J62" s="731" t="s">
        <v>624</v>
      </c>
      <c r="K62" s="731" t="s">
        <v>712</v>
      </c>
      <c r="L62" s="734">
        <v>254.98000000000002</v>
      </c>
      <c r="M62" s="734">
        <v>9</v>
      </c>
      <c r="N62" s="735">
        <v>2294.8200000000002</v>
      </c>
    </row>
    <row r="63" spans="1:14" ht="14.45" customHeight="1" x14ac:dyDescent="0.2">
      <c r="A63" s="729" t="s">
        <v>587</v>
      </c>
      <c r="B63" s="730" t="s">
        <v>588</v>
      </c>
      <c r="C63" s="731" t="s">
        <v>609</v>
      </c>
      <c r="D63" s="732" t="s">
        <v>610</v>
      </c>
      <c r="E63" s="733">
        <v>50113001</v>
      </c>
      <c r="F63" s="732" t="s">
        <v>618</v>
      </c>
      <c r="G63" s="731" t="s">
        <v>619</v>
      </c>
      <c r="H63" s="731">
        <v>173321</v>
      </c>
      <c r="I63" s="731">
        <v>173321</v>
      </c>
      <c r="J63" s="731" t="s">
        <v>713</v>
      </c>
      <c r="K63" s="731" t="s">
        <v>714</v>
      </c>
      <c r="L63" s="734">
        <v>605.44000000000005</v>
      </c>
      <c r="M63" s="734">
        <v>0.2</v>
      </c>
      <c r="N63" s="735">
        <v>121.08800000000001</v>
      </c>
    </row>
    <row r="64" spans="1:14" ht="14.45" customHeight="1" x14ac:dyDescent="0.2">
      <c r="A64" s="729" t="s">
        <v>587</v>
      </c>
      <c r="B64" s="730" t="s">
        <v>588</v>
      </c>
      <c r="C64" s="731" t="s">
        <v>609</v>
      </c>
      <c r="D64" s="732" t="s">
        <v>610</v>
      </c>
      <c r="E64" s="733">
        <v>50113001</v>
      </c>
      <c r="F64" s="732" t="s">
        <v>618</v>
      </c>
      <c r="G64" s="731" t="s">
        <v>619</v>
      </c>
      <c r="H64" s="731">
        <v>173319</v>
      </c>
      <c r="I64" s="731">
        <v>173319</v>
      </c>
      <c r="J64" s="731" t="s">
        <v>715</v>
      </c>
      <c r="K64" s="731" t="s">
        <v>716</v>
      </c>
      <c r="L64" s="734">
        <v>419.53999999999996</v>
      </c>
      <c r="M64" s="734">
        <v>1.8499999999999999</v>
      </c>
      <c r="N64" s="735">
        <v>776.14899999999989</v>
      </c>
    </row>
    <row r="65" spans="1:14" ht="14.45" customHeight="1" x14ac:dyDescent="0.2">
      <c r="A65" s="729" t="s">
        <v>587</v>
      </c>
      <c r="B65" s="730" t="s">
        <v>588</v>
      </c>
      <c r="C65" s="731" t="s">
        <v>609</v>
      </c>
      <c r="D65" s="732" t="s">
        <v>610</v>
      </c>
      <c r="E65" s="733">
        <v>50113001</v>
      </c>
      <c r="F65" s="732" t="s">
        <v>618</v>
      </c>
      <c r="G65" s="731" t="s">
        <v>619</v>
      </c>
      <c r="H65" s="731">
        <v>169595</v>
      </c>
      <c r="I65" s="731">
        <v>69595</v>
      </c>
      <c r="J65" s="731" t="s">
        <v>717</v>
      </c>
      <c r="K65" s="731" t="s">
        <v>718</v>
      </c>
      <c r="L65" s="734">
        <v>612.61</v>
      </c>
      <c r="M65" s="734">
        <v>2</v>
      </c>
      <c r="N65" s="735">
        <v>1225.22</v>
      </c>
    </row>
    <row r="66" spans="1:14" ht="14.45" customHeight="1" x14ac:dyDescent="0.2">
      <c r="A66" s="729" t="s">
        <v>587</v>
      </c>
      <c r="B66" s="730" t="s">
        <v>588</v>
      </c>
      <c r="C66" s="731" t="s">
        <v>609</v>
      </c>
      <c r="D66" s="732" t="s">
        <v>610</v>
      </c>
      <c r="E66" s="733">
        <v>50113001</v>
      </c>
      <c r="F66" s="732" t="s">
        <v>618</v>
      </c>
      <c r="G66" s="731" t="s">
        <v>619</v>
      </c>
      <c r="H66" s="731">
        <v>172490</v>
      </c>
      <c r="I66" s="731">
        <v>172490</v>
      </c>
      <c r="J66" s="731" t="s">
        <v>719</v>
      </c>
      <c r="K66" s="731" t="s">
        <v>720</v>
      </c>
      <c r="L66" s="734">
        <v>361.24</v>
      </c>
      <c r="M66" s="734">
        <v>5</v>
      </c>
      <c r="N66" s="735">
        <v>1806.2</v>
      </c>
    </row>
    <row r="67" spans="1:14" ht="14.45" customHeight="1" x14ac:dyDescent="0.2">
      <c r="A67" s="729" t="s">
        <v>587</v>
      </c>
      <c r="B67" s="730" t="s">
        <v>588</v>
      </c>
      <c r="C67" s="731" t="s">
        <v>609</v>
      </c>
      <c r="D67" s="732" t="s">
        <v>610</v>
      </c>
      <c r="E67" s="733">
        <v>50113001</v>
      </c>
      <c r="F67" s="732" t="s">
        <v>618</v>
      </c>
      <c r="G67" s="731" t="s">
        <v>619</v>
      </c>
      <c r="H67" s="731">
        <v>172492</v>
      </c>
      <c r="I67" s="731">
        <v>172492</v>
      </c>
      <c r="J67" s="731" t="s">
        <v>719</v>
      </c>
      <c r="K67" s="731" t="s">
        <v>721</v>
      </c>
      <c r="L67" s="734">
        <v>203.94</v>
      </c>
      <c r="M67" s="734">
        <v>10</v>
      </c>
      <c r="N67" s="735">
        <v>2039.4</v>
      </c>
    </row>
    <row r="68" spans="1:14" ht="14.45" customHeight="1" x14ac:dyDescent="0.2">
      <c r="A68" s="729" t="s">
        <v>587</v>
      </c>
      <c r="B68" s="730" t="s">
        <v>588</v>
      </c>
      <c r="C68" s="731" t="s">
        <v>609</v>
      </c>
      <c r="D68" s="732" t="s">
        <v>610</v>
      </c>
      <c r="E68" s="733">
        <v>50113001</v>
      </c>
      <c r="F68" s="732" t="s">
        <v>618</v>
      </c>
      <c r="G68" s="731" t="s">
        <v>619</v>
      </c>
      <c r="H68" s="731">
        <v>208451</v>
      </c>
      <c r="I68" s="731">
        <v>208451</v>
      </c>
      <c r="J68" s="731" t="s">
        <v>722</v>
      </c>
      <c r="K68" s="731" t="s">
        <v>723</v>
      </c>
      <c r="L68" s="734">
        <v>631.39999999999986</v>
      </c>
      <c r="M68" s="734">
        <v>2</v>
      </c>
      <c r="N68" s="735">
        <v>1262.7999999999997</v>
      </c>
    </row>
    <row r="69" spans="1:14" ht="14.45" customHeight="1" x14ac:dyDescent="0.2">
      <c r="A69" s="729" t="s">
        <v>587</v>
      </c>
      <c r="B69" s="730" t="s">
        <v>588</v>
      </c>
      <c r="C69" s="731" t="s">
        <v>609</v>
      </c>
      <c r="D69" s="732" t="s">
        <v>610</v>
      </c>
      <c r="E69" s="733">
        <v>50113001</v>
      </c>
      <c r="F69" s="732" t="s">
        <v>618</v>
      </c>
      <c r="G69" s="731" t="s">
        <v>619</v>
      </c>
      <c r="H69" s="731">
        <v>208452</v>
      </c>
      <c r="I69" s="731">
        <v>208452</v>
      </c>
      <c r="J69" s="731" t="s">
        <v>724</v>
      </c>
      <c r="K69" s="731" t="s">
        <v>725</v>
      </c>
      <c r="L69" s="734">
        <v>362.56</v>
      </c>
      <c r="M69" s="734">
        <v>2</v>
      </c>
      <c r="N69" s="735">
        <v>725.12</v>
      </c>
    </row>
    <row r="70" spans="1:14" ht="14.45" customHeight="1" x14ac:dyDescent="0.2">
      <c r="A70" s="729" t="s">
        <v>587</v>
      </c>
      <c r="B70" s="730" t="s">
        <v>588</v>
      </c>
      <c r="C70" s="731" t="s">
        <v>609</v>
      </c>
      <c r="D70" s="732" t="s">
        <v>610</v>
      </c>
      <c r="E70" s="733">
        <v>50113001</v>
      </c>
      <c r="F70" s="732" t="s">
        <v>618</v>
      </c>
      <c r="G70" s="731" t="s">
        <v>619</v>
      </c>
      <c r="H70" s="731">
        <v>187822</v>
      </c>
      <c r="I70" s="731">
        <v>87822</v>
      </c>
      <c r="J70" s="731" t="s">
        <v>726</v>
      </c>
      <c r="K70" s="731" t="s">
        <v>727</v>
      </c>
      <c r="L70" s="734">
        <v>1322.32</v>
      </c>
      <c r="M70" s="734">
        <v>1</v>
      </c>
      <c r="N70" s="735">
        <v>1322.32</v>
      </c>
    </row>
    <row r="71" spans="1:14" ht="14.45" customHeight="1" x14ac:dyDescent="0.2">
      <c r="A71" s="729" t="s">
        <v>587</v>
      </c>
      <c r="B71" s="730" t="s">
        <v>588</v>
      </c>
      <c r="C71" s="731" t="s">
        <v>609</v>
      </c>
      <c r="D71" s="732" t="s">
        <v>610</v>
      </c>
      <c r="E71" s="733">
        <v>50113001</v>
      </c>
      <c r="F71" s="732" t="s">
        <v>618</v>
      </c>
      <c r="G71" s="731" t="s">
        <v>619</v>
      </c>
      <c r="H71" s="731">
        <v>395180</v>
      </c>
      <c r="I71" s="731">
        <v>0</v>
      </c>
      <c r="J71" s="731" t="s">
        <v>728</v>
      </c>
      <c r="K71" s="731" t="s">
        <v>329</v>
      </c>
      <c r="L71" s="734">
        <v>296.2</v>
      </c>
      <c r="M71" s="734">
        <v>1</v>
      </c>
      <c r="N71" s="735">
        <v>296.2</v>
      </c>
    </row>
    <row r="72" spans="1:14" ht="14.45" customHeight="1" x14ac:dyDescent="0.2">
      <c r="A72" s="729" t="s">
        <v>587</v>
      </c>
      <c r="B72" s="730" t="s">
        <v>588</v>
      </c>
      <c r="C72" s="731" t="s">
        <v>609</v>
      </c>
      <c r="D72" s="732" t="s">
        <v>610</v>
      </c>
      <c r="E72" s="733">
        <v>50113001</v>
      </c>
      <c r="F72" s="732" t="s">
        <v>618</v>
      </c>
      <c r="G72" s="731" t="s">
        <v>619</v>
      </c>
      <c r="H72" s="731">
        <v>132992</v>
      </c>
      <c r="I72" s="731">
        <v>32992</v>
      </c>
      <c r="J72" s="731" t="s">
        <v>729</v>
      </c>
      <c r="K72" s="731" t="s">
        <v>730</v>
      </c>
      <c r="L72" s="734">
        <v>108.39</v>
      </c>
      <c r="M72" s="734">
        <v>1</v>
      </c>
      <c r="N72" s="735">
        <v>108.39</v>
      </c>
    </row>
    <row r="73" spans="1:14" ht="14.45" customHeight="1" x14ac:dyDescent="0.2">
      <c r="A73" s="729" t="s">
        <v>587</v>
      </c>
      <c r="B73" s="730" t="s">
        <v>588</v>
      </c>
      <c r="C73" s="731" t="s">
        <v>609</v>
      </c>
      <c r="D73" s="732" t="s">
        <v>610</v>
      </c>
      <c r="E73" s="733">
        <v>50113001</v>
      </c>
      <c r="F73" s="732" t="s">
        <v>618</v>
      </c>
      <c r="G73" s="731" t="s">
        <v>619</v>
      </c>
      <c r="H73" s="731">
        <v>120053</v>
      </c>
      <c r="I73" s="731">
        <v>20053</v>
      </c>
      <c r="J73" s="731" t="s">
        <v>731</v>
      </c>
      <c r="K73" s="731" t="s">
        <v>673</v>
      </c>
      <c r="L73" s="734">
        <v>99.730000000000018</v>
      </c>
      <c r="M73" s="734">
        <v>10</v>
      </c>
      <c r="N73" s="735">
        <v>997.30000000000018</v>
      </c>
    </row>
    <row r="74" spans="1:14" ht="14.45" customHeight="1" x14ac:dyDescent="0.2">
      <c r="A74" s="729" t="s">
        <v>587</v>
      </c>
      <c r="B74" s="730" t="s">
        <v>588</v>
      </c>
      <c r="C74" s="731" t="s">
        <v>609</v>
      </c>
      <c r="D74" s="732" t="s">
        <v>610</v>
      </c>
      <c r="E74" s="733">
        <v>50113001</v>
      </c>
      <c r="F74" s="732" t="s">
        <v>618</v>
      </c>
      <c r="G74" s="731" t="s">
        <v>619</v>
      </c>
      <c r="H74" s="731">
        <v>162320</v>
      </c>
      <c r="I74" s="731">
        <v>62320</v>
      </c>
      <c r="J74" s="731" t="s">
        <v>732</v>
      </c>
      <c r="K74" s="731" t="s">
        <v>733</v>
      </c>
      <c r="L74" s="734">
        <v>82.105000000000004</v>
      </c>
      <c r="M74" s="734">
        <v>2</v>
      </c>
      <c r="N74" s="735">
        <v>164.21</v>
      </c>
    </row>
    <row r="75" spans="1:14" ht="14.45" customHeight="1" x14ac:dyDescent="0.2">
      <c r="A75" s="729" t="s">
        <v>587</v>
      </c>
      <c r="B75" s="730" t="s">
        <v>588</v>
      </c>
      <c r="C75" s="731" t="s">
        <v>609</v>
      </c>
      <c r="D75" s="732" t="s">
        <v>610</v>
      </c>
      <c r="E75" s="733">
        <v>50113001</v>
      </c>
      <c r="F75" s="732" t="s">
        <v>618</v>
      </c>
      <c r="G75" s="731" t="s">
        <v>619</v>
      </c>
      <c r="H75" s="731">
        <v>162318</v>
      </c>
      <c r="I75" s="731">
        <v>62318</v>
      </c>
      <c r="J75" s="731" t="s">
        <v>734</v>
      </c>
      <c r="K75" s="731" t="s">
        <v>735</v>
      </c>
      <c r="L75" s="734">
        <v>122.23000000000003</v>
      </c>
      <c r="M75" s="734">
        <v>1</v>
      </c>
      <c r="N75" s="735">
        <v>122.23000000000003</v>
      </c>
    </row>
    <row r="76" spans="1:14" ht="14.45" customHeight="1" x14ac:dyDescent="0.2">
      <c r="A76" s="729" t="s">
        <v>587</v>
      </c>
      <c r="B76" s="730" t="s">
        <v>588</v>
      </c>
      <c r="C76" s="731" t="s">
        <v>609</v>
      </c>
      <c r="D76" s="732" t="s">
        <v>610</v>
      </c>
      <c r="E76" s="733">
        <v>50113001</v>
      </c>
      <c r="F76" s="732" t="s">
        <v>618</v>
      </c>
      <c r="G76" s="731" t="s">
        <v>619</v>
      </c>
      <c r="H76" s="731">
        <v>149317</v>
      </c>
      <c r="I76" s="731">
        <v>49317</v>
      </c>
      <c r="J76" s="731" t="s">
        <v>736</v>
      </c>
      <c r="K76" s="731" t="s">
        <v>737</v>
      </c>
      <c r="L76" s="734">
        <v>299</v>
      </c>
      <c r="M76" s="734">
        <v>1</v>
      </c>
      <c r="N76" s="735">
        <v>299</v>
      </c>
    </row>
    <row r="77" spans="1:14" ht="14.45" customHeight="1" x14ac:dyDescent="0.2">
      <c r="A77" s="729" t="s">
        <v>587</v>
      </c>
      <c r="B77" s="730" t="s">
        <v>588</v>
      </c>
      <c r="C77" s="731" t="s">
        <v>609</v>
      </c>
      <c r="D77" s="732" t="s">
        <v>610</v>
      </c>
      <c r="E77" s="733">
        <v>50113001</v>
      </c>
      <c r="F77" s="732" t="s">
        <v>618</v>
      </c>
      <c r="G77" s="731" t="s">
        <v>619</v>
      </c>
      <c r="H77" s="731">
        <v>196963</v>
      </c>
      <c r="I77" s="731">
        <v>96963</v>
      </c>
      <c r="J77" s="731" t="s">
        <v>738</v>
      </c>
      <c r="K77" s="731" t="s">
        <v>739</v>
      </c>
      <c r="L77" s="734">
        <v>379.19333333333327</v>
      </c>
      <c r="M77" s="734">
        <v>9</v>
      </c>
      <c r="N77" s="735">
        <v>3412.7399999999993</v>
      </c>
    </row>
    <row r="78" spans="1:14" ht="14.45" customHeight="1" x14ac:dyDescent="0.2">
      <c r="A78" s="729" t="s">
        <v>587</v>
      </c>
      <c r="B78" s="730" t="s">
        <v>588</v>
      </c>
      <c r="C78" s="731" t="s">
        <v>609</v>
      </c>
      <c r="D78" s="732" t="s">
        <v>610</v>
      </c>
      <c r="E78" s="733">
        <v>50113001</v>
      </c>
      <c r="F78" s="732" t="s">
        <v>618</v>
      </c>
      <c r="G78" s="731" t="s">
        <v>619</v>
      </c>
      <c r="H78" s="731">
        <v>187814</v>
      </c>
      <c r="I78" s="731">
        <v>87814</v>
      </c>
      <c r="J78" s="731" t="s">
        <v>740</v>
      </c>
      <c r="K78" s="731" t="s">
        <v>741</v>
      </c>
      <c r="L78" s="734">
        <v>472.53</v>
      </c>
      <c r="M78" s="734">
        <v>2</v>
      </c>
      <c r="N78" s="735">
        <v>945.06</v>
      </c>
    </row>
    <row r="79" spans="1:14" ht="14.45" customHeight="1" x14ac:dyDescent="0.2">
      <c r="A79" s="729" t="s">
        <v>587</v>
      </c>
      <c r="B79" s="730" t="s">
        <v>588</v>
      </c>
      <c r="C79" s="731" t="s">
        <v>609</v>
      </c>
      <c r="D79" s="732" t="s">
        <v>610</v>
      </c>
      <c r="E79" s="733">
        <v>50113001</v>
      </c>
      <c r="F79" s="732" t="s">
        <v>618</v>
      </c>
      <c r="G79" s="731" t="s">
        <v>619</v>
      </c>
      <c r="H79" s="731">
        <v>187226</v>
      </c>
      <c r="I79" s="731">
        <v>87226</v>
      </c>
      <c r="J79" s="731" t="s">
        <v>742</v>
      </c>
      <c r="K79" s="731" t="s">
        <v>743</v>
      </c>
      <c r="L79" s="734">
        <v>17243.374999999996</v>
      </c>
      <c r="M79" s="734">
        <v>30</v>
      </c>
      <c r="N79" s="735">
        <v>517301.24999999988</v>
      </c>
    </row>
    <row r="80" spans="1:14" ht="14.45" customHeight="1" x14ac:dyDescent="0.2">
      <c r="A80" s="729" t="s">
        <v>587</v>
      </c>
      <c r="B80" s="730" t="s">
        <v>588</v>
      </c>
      <c r="C80" s="731" t="s">
        <v>609</v>
      </c>
      <c r="D80" s="732" t="s">
        <v>610</v>
      </c>
      <c r="E80" s="733">
        <v>50113001</v>
      </c>
      <c r="F80" s="732" t="s">
        <v>618</v>
      </c>
      <c r="G80" s="731" t="s">
        <v>619</v>
      </c>
      <c r="H80" s="731">
        <v>502338</v>
      </c>
      <c r="I80" s="731">
        <v>9999999</v>
      </c>
      <c r="J80" s="731" t="s">
        <v>744</v>
      </c>
      <c r="K80" s="731" t="s">
        <v>745</v>
      </c>
      <c r="L80" s="734">
        <v>1082.1759999999999</v>
      </c>
      <c r="M80" s="734">
        <v>5</v>
      </c>
      <c r="N80" s="735">
        <v>5410.8799999999992</v>
      </c>
    </row>
    <row r="81" spans="1:14" ht="14.45" customHeight="1" x14ac:dyDescent="0.2">
      <c r="A81" s="729" t="s">
        <v>587</v>
      </c>
      <c r="B81" s="730" t="s">
        <v>588</v>
      </c>
      <c r="C81" s="731" t="s">
        <v>609</v>
      </c>
      <c r="D81" s="732" t="s">
        <v>610</v>
      </c>
      <c r="E81" s="733">
        <v>50113001</v>
      </c>
      <c r="F81" s="732" t="s">
        <v>618</v>
      </c>
      <c r="G81" s="731" t="s">
        <v>619</v>
      </c>
      <c r="H81" s="731">
        <v>843646</v>
      </c>
      <c r="I81" s="731">
        <v>0</v>
      </c>
      <c r="J81" s="731" t="s">
        <v>746</v>
      </c>
      <c r="K81" s="731" t="s">
        <v>747</v>
      </c>
      <c r="L81" s="734">
        <v>656.43000000000006</v>
      </c>
      <c r="M81" s="734">
        <v>1</v>
      </c>
      <c r="N81" s="735">
        <v>656.43000000000006</v>
      </c>
    </row>
    <row r="82" spans="1:14" ht="14.45" customHeight="1" x14ac:dyDescent="0.2">
      <c r="A82" s="729" t="s">
        <v>587</v>
      </c>
      <c r="B82" s="730" t="s">
        <v>588</v>
      </c>
      <c r="C82" s="731" t="s">
        <v>609</v>
      </c>
      <c r="D82" s="732" t="s">
        <v>610</v>
      </c>
      <c r="E82" s="733">
        <v>50113001</v>
      </c>
      <c r="F82" s="732" t="s">
        <v>618</v>
      </c>
      <c r="G82" s="731" t="s">
        <v>619</v>
      </c>
      <c r="H82" s="731">
        <v>193105</v>
      </c>
      <c r="I82" s="731">
        <v>93105</v>
      </c>
      <c r="J82" s="731" t="s">
        <v>748</v>
      </c>
      <c r="K82" s="731" t="s">
        <v>749</v>
      </c>
      <c r="L82" s="734">
        <v>204.09</v>
      </c>
      <c r="M82" s="734">
        <v>1</v>
      </c>
      <c r="N82" s="735">
        <v>204.09</v>
      </c>
    </row>
    <row r="83" spans="1:14" ht="14.45" customHeight="1" x14ac:dyDescent="0.2">
      <c r="A83" s="729" t="s">
        <v>587</v>
      </c>
      <c r="B83" s="730" t="s">
        <v>588</v>
      </c>
      <c r="C83" s="731" t="s">
        <v>609</v>
      </c>
      <c r="D83" s="732" t="s">
        <v>610</v>
      </c>
      <c r="E83" s="733">
        <v>50113001</v>
      </c>
      <c r="F83" s="732" t="s">
        <v>618</v>
      </c>
      <c r="G83" s="731" t="s">
        <v>619</v>
      </c>
      <c r="H83" s="731">
        <v>184090</v>
      </c>
      <c r="I83" s="731">
        <v>84090</v>
      </c>
      <c r="J83" s="731" t="s">
        <v>750</v>
      </c>
      <c r="K83" s="731" t="s">
        <v>751</v>
      </c>
      <c r="L83" s="734">
        <v>60.080000000000013</v>
      </c>
      <c r="M83" s="734">
        <v>3</v>
      </c>
      <c r="N83" s="735">
        <v>180.24000000000004</v>
      </c>
    </row>
    <row r="84" spans="1:14" ht="14.45" customHeight="1" x14ac:dyDescent="0.2">
      <c r="A84" s="729" t="s">
        <v>587</v>
      </c>
      <c r="B84" s="730" t="s">
        <v>588</v>
      </c>
      <c r="C84" s="731" t="s">
        <v>609</v>
      </c>
      <c r="D84" s="732" t="s">
        <v>610</v>
      </c>
      <c r="E84" s="733">
        <v>50113001</v>
      </c>
      <c r="F84" s="732" t="s">
        <v>618</v>
      </c>
      <c r="G84" s="731" t="s">
        <v>696</v>
      </c>
      <c r="H84" s="731">
        <v>136755</v>
      </c>
      <c r="I84" s="731">
        <v>136755</v>
      </c>
      <c r="J84" s="731" t="s">
        <v>752</v>
      </c>
      <c r="K84" s="731" t="s">
        <v>753</v>
      </c>
      <c r="L84" s="734">
        <v>3982.5033333333336</v>
      </c>
      <c r="M84" s="734">
        <v>3</v>
      </c>
      <c r="N84" s="735">
        <v>11947.51</v>
      </c>
    </row>
    <row r="85" spans="1:14" ht="14.45" customHeight="1" x14ac:dyDescent="0.2">
      <c r="A85" s="729" t="s">
        <v>587</v>
      </c>
      <c r="B85" s="730" t="s">
        <v>588</v>
      </c>
      <c r="C85" s="731" t="s">
        <v>609</v>
      </c>
      <c r="D85" s="732" t="s">
        <v>610</v>
      </c>
      <c r="E85" s="733">
        <v>50113001</v>
      </c>
      <c r="F85" s="732" t="s">
        <v>618</v>
      </c>
      <c r="G85" s="731" t="s">
        <v>619</v>
      </c>
      <c r="H85" s="731">
        <v>232606</v>
      </c>
      <c r="I85" s="731">
        <v>232606</v>
      </c>
      <c r="J85" s="731" t="s">
        <v>754</v>
      </c>
      <c r="K85" s="731" t="s">
        <v>755</v>
      </c>
      <c r="L85" s="734">
        <v>156.33499999999998</v>
      </c>
      <c r="M85" s="734">
        <v>2</v>
      </c>
      <c r="N85" s="735">
        <v>312.66999999999996</v>
      </c>
    </row>
    <row r="86" spans="1:14" ht="14.45" customHeight="1" x14ac:dyDescent="0.2">
      <c r="A86" s="729" t="s">
        <v>587</v>
      </c>
      <c r="B86" s="730" t="s">
        <v>588</v>
      </c>
      <c r="C86" s="731" t="s">
        <v>609</v>
      </c>
      <c r="D86" s="732" t="s">
        <v>610</v>
      </c>
      <c r="E86" s="733">
        <v>50113001</v>
      </c>
      <c r="F86" s="732" t="s">
        <v>618</v>
      </c>
      <c r="G86" s="731" t="s">
        <v>619</v>
      </c>
      <c r="H86" s="731">
        <v>846599</v>
      </c>
      <c r="I86" s="731">
        <v>107754</v>
      </c>
      <c r="J86" s="731" t="s">
        <v>756</v>
      </c>
      <c r="K86" s="731" t="s">
        <v>329</v>
      </c>
      <c r="L86" s="734">
        <v>131.19084507042257</v>
      </c>
      <c r="M86" s="734">
        <v>71</v>
      </c>
      <c r="N86" s="735">
        <v>9314.5500000000029</v>
      </c>
    </row>
    <row r="87" spans="1:14" ht="14.45" customHeight="1" x14ac:dyDescent="0.2">
      <c r="A87" s="729" t="s">
        <v>587</v>
      </c>
      <c r="B87" s="730" t="s">
        <v>588</v>
      </c>
      <c r="C87" s="731" t="s">
        <v>609</v>
      </c>
      <c r="D87" s="732" t="s">
        <v>610</v>
      </c>
      <c r="E87" s="733">
        <v>50113001</v>
      </c>
      <c r="F87" s="732" t="s">
        <v>618</v>
      </c>
      <c r="G87" s="731" t="s">
        <v>619</v>
      </c>
      <c r="H87" s="731">
        <v>905097</v>
      </c>
      <c r="I87" s="731">
        <v>158767</v>
      </c>
      <c r="J87" s="731" t="s">
        <v>626</v>
      </c>
      <c r="K87" s="731" t="s">
        <v>627</v>
      </c>
      <c r="L87" s="734">
        <v>167.4956255315391</v>
      </c>
      <c r="M87" s="734">
        <v>96</v>
      </c>
      <c r="N87" s="735">
        <v>16079.580051027755</v>
      </c>
    </row>
    <row r="88" spans="1:14" ht="14.45" customHeight="1" x14ac:dyDescent="0.2">
      <c r="A88" s="729" t="s">
        <v>587</v>
      </c>
      <c r="B88" s="730" t="s">
        <v>588</v>
      </c>
      <c r="C88" s="731" t="s">
        <v>609</v>
      </c>
      <c r="D88" s="732" t="s">
        <v>610</v>
      </c>
      <c r="E88" s="733">
        <v>50113001</v>
      </c>
      <c r="F88" s="732" t="s">
        <v>618</v>
      </c>
      <c r="G88" s="731" t="s">
        <v>619</v>
      </c>
      <c r="H88" s="731">
        <v>23987</v>
      </c>
      <c r="I88" s="731">
        <v>23987</v>
      </c>
      <c r="J88" s="731" t="s">
        <v>757</v>
      </c>
      <c r="K88" s="731" t="s">
        <v>758</v>
      </c>
      <c r="L88" s="734">
        <v>167.42000000000002</v>
      </c>
      <c r="M88" s="734">
        <v>9</v>
      </c>
      <c r="N88" s="735">
        <v>1506.7800000000002</v>
      </c>
    </row>
    <row r="89" spans="1:14" ht="14.45" customHeight="1" x14ac:dyDescent="0.2">
      <c r="A89" s="729" t="s">
        <v>587</v>
      </c>
      <c r="B89" s="730" t="s">
        <v>588</v>
      </c>
      <c r="C89" s="731" t="s">
        <v>609</v>
      </c>
      <c r="D89" s="732" t="s">
        <v>610</v>
      </c>
      <c r="E89" s="733">
        <v>50113001</v>
      </c>
      <c r="F89" s="732" t="s">
        <v>618</v>
      </c>
      <c r="G89" s="731" t="s">
        <v>619</v>
      </c>
      <c r="H89" s="731">
        <v>225888</v>
      </c>
      <c r="I89" s="731">
        <v>225888</v>
      </c>
      <c r="J89" s="731" t="s">
        <v>759</v>
      </c>
      <c r="K89" s="731" t="s">
        <v>760</v>
      </c>
      <c r="L89" s="734">
        <v>706.64</v>
      </c>
      <c r="M89" s="734">
        <v>2</v>
      </c>
      <c r="N89" s="735">
        <v>1413.28</v>
      </c>
    </row>
    <row r="90" spans="1:14" ht="14.45" customHeight="1" x14ac:dyDescent="0.2">
      <c r="A90" s="729" t="s">
        <v>587</v>
      </c>
      <c r="B90" s="730" t="s">
        <v>588</v>
      </c>
      <c r="C90" s="731" t="s">
        <v>609</v>
      </c>
      <c r="D90" s="732" t="s">
        <v>610</v>
      </c>
      <c r="E90" s="733">
        <v>50113001</v>
      </c>
      <c r="F90" s="732" t="s">
        <v>618</v>
      </c>
      <c r="G90" s="731" t="s">
        <v>619</v>
      </c>
      <c r="H90" s="731">
        <v>103070</v>
      </c>
      <c r="I90" s="731">
        <v>103070</v>
      </c>
      <c r="J90" s="731" t="s">
        <v>628</v>
      </c>
      <c r="K90" s="731" t="s">
        <v>629</v>
      </c>
      <c r="L90" s="734">
        <v>337.74</v>
      </c>
      <c r="M90" s="734">
        <v>1</v>
      </c>
      <c r="N90" s="735">
        <v>337.74</v>
      </c>
    </row>
    <row r="91" spans="1:14" ht="14.45" customHeight="1" x14ac:dyDescent="0.2">
      <c r="A91" s="729" t="s">
        <v>587</v>
      </c>
      <c r="B91" s="730" t="s">
        <v>588</v>
      </c>
      <c r="C91" s="731" t="s">
        <v>609</v>
      </c>
      <c r="D91" s="732" t="s">
        <v>610</v>
      </c>
      <c r="E91" s="733">
        <v>50113001</v>
      </c>
      <c r="F91" s="732" t="s">
        <v>618</v>
      </c>
      <c r="G91" s="731" t="s">
        <v>619</v>
      </c>
      <c r="H91" s="731">
        <v>990249</v>
      </c>
      <c r="I91" s="731">
        <v>0</v>
      </c>
      <c r="J91" s="731" t="s">
        <v>630</v>
      </c>
      <c r="K91" s="731" t="s">
        <v>329</v>
      </c>
      <c r="L91" s="734">
        <v>150.22333333333333</v>
      </c>
      <c r="M91" s="734">
        <v>18</v>
      </c>
      <c r="N91" s="735">
        <v>2704.02</v>
      </c>
    </row>
    <row r="92" spans="1:14" ht="14.45" customHeight="1" x14ac:dyDescent="0.2">
      <c r="A92" s="729" t="s">
        <v>587</v>
      </c>
      <c r="B92" s="730" t="s">
        <v>588</v>
      </c>
      <c r="C92" s="731" t="s">
        <v>609</v>
      </c>
      <c r="D92" s="732" t="s">
        <v>610</v>
      </c>
      <c r="E92" s="733">
        <v>50113001</v>
      </c>
      <c r="F92" s="732" t="s">
        <v>618</v>
      </c>
      <c r="G92" s="731" t="s">
        <v>619</v>
      </c>
      <c r="H92" s="731">
        <v>850308</v>
      </c>
      <c r="I92" s="731">
        <v>130719</v>
      </c>
      <c r="J92" s="731" t="s">
        <v>631</v>
      </c>
      <c r="K92" s="731" t="s">
        <v>329</v>
      </c>
      <c r="L92" s="734">
        <v>115.8382614015962</v>
      </c>
      <c r="M92" s="734">
        <v>23</v>
      </c>
      <c r="N92" s="735">
        <v>2664.2800122367125</v>
      </c>
    </row>
    <row r="93" spans="1:14" ht="14.45" customHeight="1" x14ac:dyDescent="0.2">
      <c r="A93" s="729" t="s">
        <v>587</v>
      </c>
      <c r="B93" s="730" t="s">
        <v>588</v>
      </c>
      <c r="C93" s="731" t="s">
        <v>609</v>
      </c>
      <c r="D93" s="732" t="s">
        <v>610</v>
      </c>
      <c r="E93" s="733">
        <v>50113001</v>
      </c>
      <c r="F93" s="732" t="s">
        <v>618</v>
      </c>
      <c r="G93" s="731" t="s">
        <v>696</v>
      </c>
      <c r="H93" s="731">
        <v>237770</v>
      </c>
      <c r="I93" s="731">
        <v>237770</v>
      </c>
      <c r="J93" s="731" t="s">
        <v>761</v>
      </c>
      <c r="K93" s="731" t="s">
        <v>762</v>
      </c>
      <c r="L93" s="734">
        <v>89.45</v>
      </c>
      <c r="M93" s="734">
        <v>4</v>
      </c>
      <c r="N93" s="735">
        <v>357.8</v>
      </c>
    </row>
    <row r="94" spans="1:14" ht="14.45" customHeight="1" x14ac:dyDescent="0.2">
      <c r="A94" s="729" t="s">
        <v>587</v>
      </c>
      <c r="B94" s="730" t="s">
        <v>588</v>
      </c>
      <c r="C94" s="731" t="s">
        <v>609</v>
      </c>
      <c r="D94" s="732" t="s">
        <v>610</v>
      </c>
      <c r="E94" s="733">
        <v>50113001</v>
      </c>
      <c r="F94" s="732" t="s">
        <v>618</v>
      </c>
      <c r="G94" s="731" t="s">
        <v>619</v>
      </c>
      <c r="H94" s="731">
        <v>156675</v>
      </c>
      <c r="I94" s="731">
        <v>56675</v>
      </c>
      <c r="J94" s="731" t="s">
        <v>763</v>
      </c>
      <c r="K94" s="731" t="s">
        <v>764</v>
      </c>
      <c r="L94" s="734">
        <v>72.63000031911335</v>
      </c>
      <c r="M94" s="734">
        <v>1</v>
      </c>
      <c r="N94" s="735">
        <v>72.63000031911335</v>
      </c>
    </row>
    <row r="95" spans="1:14" ht="14.45" customHeight="1" x14ac:dyDescent="0.2">
      <c r="A95" s="729" t="s">
        <v>587</v>
      </c>
      <c r="B95" s="730" t="s">
        <v>588</v>
      </c>
      <c r="C95" s="731" t="s">
        <v>609</v>
      </c>
      <c r="D95" s="732" t="s">
        <v>610</v>
      </c>
      <c r="E95" s="733">
        <v>50113001</v>
      </c>
      <c r="F95" s="732" t="s">
        <v>618</v>
      </c>
      <c r="G95" s="731" t="s">
        <v>619</v>
      </c>
      <c r="H95" s="731">
        <v>238119</v>
      </c>
      <c r="I95" s="731">
        <v>238119</v>
      </c>
      <c r="J95" s="731" t="s">
        <v>632</v>
      </c>
      <c r="K95" s="731" t="s">
        <v>633</v>
      </c>
      <c r="L95" s="734">
        <v>74.478000000000009</v>
      </c>
      <c r="M95" s="734">
        <v>10</v>
      </c>
      <c r="N95" s="735">
        <v>744.78000000000009</v>
      </c>
    </row>
    <row r="96" spans="1:14" ht="14.45" customHeight="1" x14ac:dyDescent="0.2">
      <c r="A96" s="729" t="s">
        <v>587</v>
      </c>
      <c r="B96" s="730" t="s">
        <v>588</v>
      </c>
      <c r="C96" s="731" t="s">
        <v>609</v>
      </c>
      <c r="D96" s="732" t="s">
        <v>610</v>
      </c>
      <c r="E96" s="733">
        <v>50113001</v>
      </c>
      <c r="F96" s="732" t="s">
        <v>618</v>
      </c>
      <c r="G96" s="731" t="s">
        <v>696</v>
      </c>
      <c r="H96" s="731">
        <v>239807</v>
      </c>
      <c r="I96" s="731">
        <v>239807</v>
      </c>
      <c r="J96" s="731" t="s">
        <v>765</v>
      </c>
      <c r="K96" s="731" t="s">
        <v>766</v>
      </c>
      <c r="L96" s="734">
        <v>40.39</v>
      </c>
      <c r="M96" s="734">
        <v>1</v>
      </c>
      <c r="N96" s="735">
        <v>40.39</v>
      </c>
    </row>
    <row r="97" spans="1:14" ht="14.45" customHeight="1" x14ac:dyDescent="0.2">
      <c r="A97" s="729" t="s">
        <v>587</v>
      </c>
      <c r="B97" s="730" t="s">
        <v>588</v>
      </c>
      <c r="C97" s="731" t="s">
        <v>609</v>
      </c>
      <c r="D97" s="732" t="s">
        <v>610</v>
      </c>
      <c r="E97" s="733">
        <v>50113001</v>
      </c>
      <c r="F97" s="732" t="s">
        <v>618</v>
      </c>
      <c r="G97" s="731" t="s">
        <v>619</v>
      </c>
      <c r="H97" s="731">
        <v>221744</v>
      </c>
      <c r="I97" s="731">
        <v>221744</v>
      </c>
      <c r="J97" s="731" t="s">
        <v>767</v>
      </c>
      <c r="K97" s="731" t="s">
        <v>768</v>
      </c>
      <c r="L97" s="734">
        <v>33</v>
      </c>
      <c r="M97" s="734">
        <v>7</v>
      </c>
      <c r="N97" s="735">
        <v>231</v>
      </c>
    </row>
    <row r="98" spans="1:14" ht="14.45" customHeight="1" x14ac:dyDescent="0.2">
      <c r="A98" s="729" t="s">
        <v>587</v>
      </c>
      <c r="B98" s="730" t="s">
        <v>588</v>
      </c>
      <c r="C98" s="731" t="s">
        <v>609</v>
      </c>
      <c r="D98" s="732" t="s">
        <v>610</v>
      </c>
      <c r="E98" s="733">
        <v>50113001</v>
      </c>
      <c r="F98" s="732" t="s">
        <v>618</v>
      </c>
      <c r="G98" s="731" t="s">
        <v>619</v>
      </c>
      <c r="H98" s="731">
        <v>47256</v>
      </c>
      <c r="I98" s="731">
        <v>47256</v>
      </c>
      <c r="J98" s="731" t="s">
        <v>769</v>
      </c>
      <c r="K98" s="731" t="s">
        <v>770</v>
      </c>
      <c r="L98" s="734">
        <v>222.19999999999996</v>
      </c>
      <c r="M98" s="734">
        <v>2</v>
      </c>
      <c r="N98" s="735">
        <v>444.39999999999992</v>
      </c>
    </row>
    <row r="99" spans="1:14" ht="14.45" customHeight="1" x14ac:dyDescent="0.2">
      <c r="A99" s="729" t="s">
        <v>587</v>
      </c>
      <c r="B99" s="730" t="s">
        <v>588</v>
      </c>
      <c r="C99" s="731" t="s">
        <v>609</v>
      </c>
      <c r="D99" s="732" t="s">
        <v>610</v>
      </c>
      <c r="E99" s="733">
        <v>50113001</v>
      </c>
      <c r="F99" s="732" t="s">
        <v>618</v>
      </c>
      <c r="G99" s="731" t="s">
        <v>329</v>
      </c>
      <c r="H99" s="731">
        <v>131739</v>
      </c>
      <c r="I99" s="731">
        <v>31739</v>
      </c>
      <c r="J99" s="731" t="s">
        <v>771</v>
      </c>
      <c r="K99" s="731" t="s">
        <v>329</v>
      </c>
      <c r="L99" s="734">
        <v>71.800666666666686</v>
      </c>
      <c r="M99" s="734">
        <v>30</v>
      </c>
      <c r="N99" s="735">
        <v>2154.0200000000004</v>
      </c>
    </row>
    <row r="100" spans="1:14" ht="14.45" customHeight="1" x14ac:dyDescent="0.2">
      <c r="A100" s="729" t="s">
        <v>587</v>
      </c>
      <c r="B100" s="730" t="s">
        <v>588</v>
      </c>
      <c r="C100" s="731" t="s">
        <v>609</v>
      </c>
      <c r="D100" s="732" t="s">
        <v>610</v>
      </c>
      <c r="E100" s="733">
        <v>50113001</v>
      </c>
      <c r="F100" s="732" t="s">
        <v>618</v>
      </c>
      <c r="G100" s="731" t="s">
        <v>619</v>
      </c>
      <c r="H100" s="731">
        <v>193746</v>
      </c>
      <c r="I100" s="731">
        <v>93746</v>
      </c>
      <c r="J100" s="731" t="s">
        <v>772</v>
      </c>
      <c r="K100" s="731" t="s">
        <v>773</v>
      </c>
      <c r="L100" s="734">
        <v>523.88874927489519</v>
      </c>
      <c r="M100" s="734">
        <v>8</v>
      </c>
      <c r="N100" s="735">
        <v>4191.1099941991615</v>
      </c>
    </row>
    <row r="101" spans="1:14" ht="14.45" customHeight="1" x14ac:dyDescent="0.2">
      <c r="A101" s="729" t="s">
        <v>587</v>
      </c>
      <c r="B101" s="730" t="s">
        <v>588</v>
      </c>
      <c r="C101" s="731" t="s">
        <v>609</v>
      </c>
      <c r="D101" s="732" t="s">
        <v>610</v>
      </c>
      <c r="E101" s="733">
        <v>50113001</v>
      </c>
      <c r="F101" s="732" t="s">
        <v>618</v>
      </c>
      <c r="G101" s="731" t="s">
        <v>329</v>
      </c>
      <c r="H101" s="731">
        <v>103575</v>
      </c>
      <c r="I101" s="731">
        <v>3575</v>
      </c>
      <c r="J101" s="731" t="s">
        <v>774</v>
      </c>
      <c r="K101" s="731" t="s">
        <v>775</v>
      </c>
      <c r="L101" s="734">
        <v>80.51444444444445</v>
      </c>
      <c r="M101" s="734">
        <v>9</v>
      </c>
      <c r="N101" s="735">
        <v>724.63</v>
      </c>
    </row>
    <row r="102" spans="1:14" ht="14.45" customHeight="1" x14ac:dyDescent="0.2">
      <c r="A102" s="729" t="s">
        <v>587</v>
      </c>
      <c r="B102" s="730" t="s">
        <v>588</v>
      </c>
      <c r="C102" s="731" t="s">
        <v>609</v>
      </c>
      <c r="D102" s="732" t="s">
        <v>610</v>
      </c>
      <c r="E102" s="733">
        <v>50113001</v>
      </c>
      <c r="F102" s="732" t="s">
        <v>618</v>
      </c>
      <c r="G102" s="731" t="s">
        <v>619</v>
      </c>
      <c r="H102" s="731">
        <v>214355</v>
      </c>
      <c r="I102" s="731">
        <v>214355</v>
      </c>
      <c r="J102" s="731" t="s">
        <v>776</v>
      </c>
      <c r="K102" s="731" t="s">
        <v>777</v>
      </c>
      <c r="L102" s="734">
        <v>276.44</v>
      </c>
      <c r="M102" s="734">
        <v>4</v>
      </c>
      <c r="N102" s="735">
        <v>1105.76</v>
      </c>
    </row>
    <row r="103" spans="1:14" ht="14.45" customHeight="1" x14ac:dyDescent="0.2">
      <c r="A103" s="729" t="s">
        <v>587</v>
      </c>
      <c r="B103" s="730" t="s">
        <v>588</v>
      </c>
      <c r="C103" s="731" t="s">
        <v>609</v>
      </c>
      <c r="D103" s="732" t="s">
        <v>610</v>
      </c>
      <c r="E103" s="733">
        <v>50113001</v>
      </c>
      <c r="F103" s="732" t="s">
        <v>618</v>
      </c>
      <c r="G103" s="731" t="s">
        <v>619</v>
      </c>
      <c r="H103" s="731">
        <v>216572</v>
      </c>
      <c r="I103" s="731">
        <v>216572</v>
      </c>
      <c r="J103" s="731" t="s">
        <v>778</v>
      </c>
      <c r="K103" s="731" t="s">
        <v>779</v>
      </c>
      <c r="L103" s="734">
        <v>43.810833333333328</v>
      </c>
      <c r="M103" s="734">
        <v>12</v>
      </c>
      <c r="N103" s="735">
        <v>525.7299999999999</v>
      </c>
    </row>
    <row r="104" spans="1:14" ht="14.45" customHeight="1" x14ac:dyDescent="0.2">
      <c r="A104" s="729" t="s">
        <v>587</v>
      </c>
      <c r="B104" s="730" t="s">
        <v>588</v>
      </c>
      <c r="C104" s="731" t="s">
        <v>609</v>
      </c>
      <c r="D104" s="732" t="s">
        <v>610</v>
      </c>
      <c r="E104" s="733">
        <v>50113001</v>
      </c>
      <c r="F104" s="732" t="s">
        <v>618</v>
      </c>
      <c r="G104" s="731" t="s">
        <v>619</v>
      </c>
      <c r="H104" s="731">
        <v>51366</v>
      </c>
      <c r="I104" s="731">
        <v>51366</v>
      </c>
      <c r="J104" s="731" t="s">
        <v>634</v>
      </c>
      <c r="K104" s="731" t="s">
        <v>635</v>
      </c>
      <c r="L104" s="734">
        <v>171.59999999999994</v>
      </c>
      <c r="M104" s="734">
        <v>22</v>
      </c>
      <c r="N104" s="735">
        <v>3775.1999999999989</v>
      </c>
    </row>
    <row r="105" spans="1:14" ht="14.45" customHeight="1" x14ac:dyDescent="0.2">
      <c r="A105" s="729" t="s">
        <v>587</v>
      </c>
      <c r="B105" s="730" t="s">
        <v>588</v>
      </c>
      <c r="C105" s="731" t="s">
        <v>609</v>
      </c>
      <c r="D105" s="732" t="s">
        <v>610</v>
      </c>
      <c r="E105" s="733">
        <v>50113001</v>
      </c>
      <c r="F105" s="732" t="s">
        <v>618</v>
      </c>
      <c r="G105" s="731" t="s">
        <v>619</v>
      </c>
      <c r="H105" s="731">
        <v>51367</v>
      </c>
      <c r="I105" s="731">
        <v>51367</v>
      </c>
      <c r="J105" s="731" t="s">
        <v>634</v>
      </c>
      <c r="K105" s="731" t="s">
        <v>780</v>
      </c>
      <c r="L105" s="734">
        <v>92.950000000000031</v>
      </c>
      <c r="M105" s="734">
        <v>13</v>
      </c>
      <c r="N105" s="735">
        <v>1208.3500000000004</v>
      </c>
    </row>
    <row r="106" spans="1:14" ht="14.45" customHeight="1" x14ac:dyDescent="0.2">
      <c r="A106" s="729" t="s">
        <v>587</v>
      </c>
      <c r="B106" s="730" t="s">
        <v>588</v>
      </c>
      <c r="C106" s="731" t="s">
        <v>609</v>
      </c>
      <c r="D106" s="732" t="s">
        <v>610</v>
      </c>
      <c r="E106" s="733">
        <v>50113001</v>
      </c>
      <c r="F106" s="732" t="s">
        <v>618</v>
      </c>
      <c r="G106" s="731" t="s">
        <v>619</v>
      </c>
      <c r="H106" s="731">
        <v>241993</v>
      </c>
      <c r="I106" s="731">
        <v>241993</v>
      </c>
      <c r="J106" s="731" t="s">
        <v>636</v>
      </c>
      <c r="K106" s="731" t="s">
        <v>637</v>
      </c>
      <c r="L106" s="734">
        <v>94.29</v>
      </c>
      <c r="M106" s="734">
        <v>1</v>
      </c>
      <c r="N106" s="735">
        <v>94.29</v>
      </c>
    </row>
    <row r="107" spans="1:14" ht="14.45" customHeight="1" x14ac:dyDescent="0.2">
      <c r="A107" s="729" t="s">
        <v>587</v>
      </c>
      <c r="B107" s="730" t="s">
        <v>588</v>
      </c>
      <c r="C107" s="731" t="s">
        <v>609</v>
      </c>
      <c r="D107" s="732" t="s">
        <v>610</v>
      </c>
      <c r="E107" s="733">
        <v>50113001</v>
      </c>
      <c r="F107" s="732" t="s">
        <v>618</v>
      </c>
      <c r="G107" s="731" t="s">
        <v>619</v>
      </c>
      <c r="H107" s="731">
        <v>241992</v>
      </c>
      <c r="I107" s="731">
        <v>241992</v>
      </c>
      <c r="J107" s="731" t="s">
        <v>781</v>
      </c>
      <c r="K107" s="731" t="s">
        <v>782</v>
      </c>
      <c r="L107" s="734">
        <v>61.63</v>
      </c>
      <c r="M107" s="734">
        <v>2</v>
      </c>
      <c r="N107" s="735">
        <v>123.26</v>
      </c>
    </row>
    <row r="108" spans="1:14" ht="14.45" customHeight="1" x14ac:dyDescent="0.2">
      <c r="A108" s="729" t="s">
        <v>587</v>
      </c>
      <c r="B108" s="730" t="s">
        <v>588</v>
      </c>
      <c r="C108" s="731" t="s">
        <v>609</v>
      </c>
      <c r="D108" s="732" t="s">
        <v>610</v>
      </c>
      <c r="E108" s="733">
        <v>50113001</v>
      </c>
      <c r="F108" s="732" t="s">
        <v>618</v>
      </c>
      <c r="G108" s="731" t="s">
        <v>619</v>
      </c>
      <c r="H108" s="731">
        <v>224964</v>
      </c>
      <c r="I108" s="731">
        <v>224964</v>
      </c>
      <c r="J108" s="731" t="s">
        <v>638</v>
      </c>
      <c r="K108" s="731" t="s">
        <v>639</v>
      </c>
      <c r="L108" s="734">
        <v>107.75</v>
      </c>
      <c r="M108" s="734">
        <v>11</v>
      </c>
      <c r="N108" s="735">
        <v>1185.25</v>
      </c>
    </row>
    <row r="109" spans="1:14" ht="14.45" customHeight="1" x14ac:dyDescent="0.2">
      <c r="A109" s="729" t="s">
        <v>587</v>
      </c>
      <c r="B109" s="730" t="s">
        <v>588</v>
      </c>
      <c r="C109" s="731" t="s">
        <v>609</v>
      </c>
      <c r="D109" s="732" t="s">
        <v>610</v>
      </c>
      <c r="E109" s="733">
        <v>50113001</v>
      </c>
      <c r="F109" s="732" t="s">
        <v>618</v>
      </c>
      <c r="G109" s="731" t="s">
        <v>619</v>
      </c>
      <c r="H109" s="731">
        <v>224965</v>
      </c>
      <c r="I109" s="731">
        <v>224965</v>
      </c>
      <c r="J109" s="731" t="s">
        <v>640</v>
      </c>
      <c r="K109" s="731" t="s">
        <v>641</v>
      </c>
      <c r="L109" s="734">
        <v>107.75000005917745</v>
      </c>
      <c r="M109" s="734">
        <v>8</v>
      </c>
      <c r="N109" s="735">
        <v>862.00000047341962</v>
      </c>
    </row>
    <row r="110" spans="1:14" ht="14.45" customHeight="1" x14ac:dyDescent="0.2">
      <c r="A110" s="729" t="s">
        <v>587</v>
      </c>
      <c r="B110" s="730" t="s">
        <v>588</v>
      </c>
      <c r="C110" s="731" t="s">
        <v>609</v>
      </c>
      <c r="D110" s="732" t="s">
        <v>610</v>
      </c>
      <c r="E110" s="733">
        <v>50113001</v>
      </c>
      <c r="F110" s="732" t="s">
        <v>618</v>
      </c>
      <c r="G110" s="731" t="s">
        <v>329</v>
      </c>
      <c r="H110" s="731">
        <v>227475</v>
      </c>
      <c r="I110" s="731">
        <v>227475</v>
      </c>
      <c r="J110" s="731" t="s">
        <v>783</v>
      </c>
      <c r="K110" s="731" t="s">
        <v>784</v>
      </c>
      <c r="L110" s="734">
        <v>1287.1799999999998</v>
      </c>
      <c r="M110" s="734">
        <v>3</v>
      </c>
      <c r="N110" s="735">
        <v>3861.5399999999995</v>
      </c>
    </row>
    <row r="111" spans="1:14" ht="14.45" customHeight="1" x14ac:dyDescent="0.2">
      <c r="A111" s="729" t="s">
        <v>587</v>
      </c>
      <c r="B111" s="730" t="s">
        <v>588</v>
      </c>
      <c r="C111" s="731" t="s">
        <v>609</v>
      </c>
      <c r="D111" s="732" t="s">
        <v>610</v>
      </c>
      <c r="E111" s="733">
        <v>50113001</v>
      </c>
      <c r="F111" s="732" t="s">
        <v>618</v>
      </c>
      <c r="G111" s="731" t="s">
        <v>619</v>
      </c>
      <c r="H111" s="731">
        <v>202878</v>
      </c>
      <c r="I111" s="731">
        <v>202878</v>
      </c>
      <c r="J111" s="731" t="s">
        <v>642</v>
      </c>
      <c r="K111" s="731" t="s">
        <v>643</v>
      </c>
      <c r="L111" s="734">
        <v>51.964999999999996</v>
      </c>
      <c r="M111" s="734">
        <v>12</v>
      </c>
      <c r="N111" s="735">
        <v>623.57999999999993</v>
      </c>
    </row>
    <row r="112" spans="1:14" ht="14.45" customHeight="1" x14ac:dyDescent="0.2">
      <c r="A112" s="729" t="s">
        <v>587</v>
      </c>
      <c r="B112" s="730" t="s">
        <v>588</v>
      </c>
      <c r="C112" s="731" t="s">
        <v>609</v>
      </c>
      <c r="D112" s="732" t="s">
        <v>610</v>
      </c>
      <c r="E112" s="733">
        <v>50113001</v>
      </c>
      <c r="F112" s="732" t="s">
        <v>618</v>
      </c>
      <c r="G112" s="731" t="s">
        <v>619</v>
      </c>
      <c r="H112" s="731">
        <v>394712</v>
      </c>
      <c r="I112" s="731">
        <v>0</v>
      </c>
      <c r="J112" s="731" t="s">
        <v>644</v>
      </c>
      <c r="K112" s="731" t="s">
        <v>645</v>
      </c>
      <c r="L112" s="734">
        <v>28.75</v>
      </c>
      <c r="M112" s="734">
        <v>768</v>
      </c>
      <c r="N112" s="735">
        <v>22080</v>
      </c>
    </row>
    <row r="113" spans="1:14" ht="14.45" customHeight="1" x14ac:dyDescent="0.2">
      <c r="A113" s="729" t="s">
        <v>587</v>
      </c>
      <c r="B113" s="730" t="s">
        <v>588</v>
      </c>
      <c r="C113" s="731" t="s">
        <v>609</v>
      </c>
      <c r="D113" s="732" t="s">
        <v>610</v>
      </c>
      <c r="E113" s="733">
        <v>50113001</v>
      </c>
      <c r="F113" s="732" t="s">
        <v>618</v>
      </c>
      <c r="G113" s="731" t="s">
        <v>619</v>
      </c>
      <c r="H113" s="731">
        <v>840987</v>
      </c>
      <c r="I113" s="731">
        <v>0</v>
      </c>
      <c r="J113" s="731" t="s">
        <v>646</v>
      </c>
      <c r="K113" s="731" t="s">
        <v>647</v>
      </c>
      <c r="L113" s="734">
        <v>199.67000000000002</v>
      </c>
      <c r="M113" s="734">
        <v>36</v>
      </c>
      <c r="N113" s="735">
        <v>7188.1200000000008</v>
      </c>
    </row>
    <row r="114" spans="1:14" ht="14.45" customHeight="1" x14ac:dyDescent="0.2">
      <c r="A114" s="729" t="s">
        <v>587</v>
      </c>
      <c r="B114" s="730" t="s">
        <v>588</v>
      </c>
      <c r="C114" s="731" t="s">
        <v>609</v>
      </c>
      <c r="D114" s="732" t="s">
        <v>610</v>
      </c>
      <c r="E114" s="733">
        <v>50113001</v>
      </c>
      <c r="F114" s="732" t="s">
        <v>618</v>
      </c>
      <c r="G114" s="731" t="s">
        <v>329</v>
      </c>
      <c r="H114" s="731">
        <v>499614</v>
      </c>
      <c r="I114" s="731">
        <v>0</v>
      </c>
      <c r="J114" s="731" t="s">
        <v>785</v>
      </c>
      <c r="K114" s="731" t="s">
        <v>786</v>
      </c>
      <c r="L114" s="734">
        <v>421.51342391270708</v>
      </c>
      <c r="M114" s="734">
        <v>2</v>
      </c>
      <c r="N114" s="735">
        <v>843.02684782541417</v>
      </c>
    </row>
    <row r="115" spans="1:14" ht="14.45" customHeight="1" x14ac:dyDescent="0.2">
      <c r="A115" s="729" t="s">
        <v>587</v>
      </c>
      <c r="B115" s="730" t="s">
        <v>588</v>
      </c>
      <c r="C115" s="731" t="s">
        <v>609</v>
      </c>
      <c r="D115" s="732" t="s">
        <v>610</v>
      </c>
      <c r="E115" s="733">
        <v>50113001</v>
      </c>
      <c r="F115" s="732" t="s">
        <v>618</v>
      </c>
      <c r="G115" s="731" t="s">
        <v>619</v>
      </c>
      <c r="H115" s="731">
        <v>920020</v>
      </c>
      <c r="I115" s="731">
        <v>1000</v>
      </c>
      <c r="J115" s="731" t="s">
        <v>787</v>
      </c>
      <c r="K115" s="731" t="s">
        <v>788</v>
      </c>
      <c r="L115" s="734">
        <v>210.45602950924038</v>
      </c>
      <c r="M115" s="734">
        <v>15</v>
      </c>
      <c r="N115" s="735">
        <v>3156.8404426386055</v>
      </c>
    </row>
    <row r="116" spans="1:14" ht="14.45" customHeight="1" x14ac:dyDescent="0.2">
      <c r="A116" s="729" t="s">
        <v>587</v>
      </c>
      <c r="B116" s="730" t="s">
        <v>588</v>
      </c>
      <c r="C116" s="731" t="s">
        <v>609</v>
      </c>
      <c r="D116" s="732" t="s">
        <v>610</v>
      </c>
      <c r="E116" s="733">
        <v>50113001</v>
      </c>
      <c r="F116" s="732" t="s">
        <v>618</v>
      </c>
      <c r="G116" s="731" t="s">
        <v>619</v>
      </c>
      <c r="H116" s="731">
        <v>502513</v>
      </c>
      <c r="I116" s="731">
        <v>1000</v>
      </c>
      <c r="J116" s="731" t="s">
        <v>789</v>
      </c>
      <c r="K116" s="731" t="s">
        <v>790</v>
      </c>
      <c r="L116" s="734">
        <v>502.10776855361911</v>
      </c>
      <c r="M116" s="734">
        <v>10</v>
      </c>
      <c r="N116" s="735">
        <v>5021.077685536191</v>
      </c>
    </row>
    <row r="117" spans="1:14" ht="14.45" customHeight="1" x14ac:dyDescent="0.2">
      <c r="A117" s="729" t="s">
        <v>587</v>
      </c>
      <c r="B117" s="730" t="s">
        <v>588</v>
      </c>
      <c r="C117" s="731" t="s">
        <v>609</v>
      </c>
      <c r="D117" s="732" t="s">
        <v>610</v>
      </c>
      <c r="E117" s="733">
        <v>50113001</v>
      </c>
      <c r="F117" s="732" t="s">
        <v>618</v>
      </c>
      <c r="G117" s="731" t="s">
        <v>619</v>
      </c>
      <c r="H117" s="731">
        <v>845628</v>
      </c>
      <c r="I117" s="731">
        <v>1000</v>
      </c>
      <c r="J117" s="731" t="s">
        <v>791</v>
      </c>
      <c r="K117" s="731" t="s">
        <v>792</v>
      </c>
      <c r="L117" s="734">
        <v>554.87774695792575</v>
      </c>
      <c r="M117" s="734">
        <v>19</v>
      </c>
      <c r="N117" s="735">
        <v>10542.67719220059</v>
      </c>
    </row>
    <row r="118" spans="1:14" ht="14.45" customHeight="1" x14ac:dyDescent="0.2">
      <c r="A118" s="729" t="s">
        <v>587</v>
      </c>
      <c r="B118" s="730" t="s">
        <v>588</v>
      </c>
      <c r="C118" s="731" t="s">
        <v>609</v>
      </c>
      <c r="D118" s="732" t="s">
        <v>610</v>
      </c>
      <c r="E118" s="733">
        <v>50113001</v>
      </c>
      <c r="F118" s="732" t="s">
        <v>618</v>
      </c>
      <c r="G118" s="731" t="s">
        <v>619</v>
      </c>
      <c r="H118" s="731">
        <v>502124</v>
      </c>
      <c r="I118" s="731">
        <v>0</v>
      </c>
      <c r="J118" s="731" t="s">
        <v>650</v>
      </c>
      <c r="K118" s="731" t="s">
        <v>651</v>
      </c>
      <c r="L118" s="734">
        <v>207.2777194050889</v>
      </c>
      <c r="M118" s="734">
        <v>52</v>
      </c>
      <c r="N118" s="735">
        <v>10778.441409064622</v>
      </c>
    </row>
    <row r="119" spans="1:14" ht="14.45" customHeight="1" x14ac:dyDescent="0.2">
      <c r="A119" s="729" t="s">
        <v>587</v>
      </c>
      <c r="B119" s="730" t="s">
        <v>588</v>
      </c>
      <c r="C119" s="731" t="s">
        <v>609</v>
      </c>
      <c r="D119" s="732" t="s">
        <v>610</v>
      </c>
      <c r="E119" s="733">
        <v>50113001</v>
      </c>
      <c r="F119" s="732" t="s">
        <v>618</v>
      </c>
      <c r="G119" s="731" t="s">
        <v>619</v>
      </c>
      <c r="H119" s="731">
        <v>501507</v>
      </c>
      <c r="I119" s="731">
        <v>0</v>
      </c>
      <c r="J119" s="731" t="s">
        <v>793</v>
      </c>
      <c r="K119" s="731" t="s">
        <v>794</v>
      </c>
      <c r="L119" s="734">
        <v>658.49840080554441</v>
      </c>
      <c r="M119" s="734">
        <v>3</v>
      </c>
      <c r="N119" s="735">
        <v>1975.4952024166332</v>
      </c>
    </row>
    <row r="120" spans="1:14" ht="14.45" customHeight="1" x14ac:dyDescent="0.2">
      <c r="A120" s="729" t="s">
        <v>587</v>
      </c>
      <c r="B120" s="730" t="s">
        <v>588</v>
      </c>
      <c r="C120" s="731" t="s">
        <v>609</v>
      </c>
      <c r="D120" s="732" t="s">
        <v>610</v>
      </c>
      <c r="E120" s="733">
        <v>50113001</v>
      </c>
      <c r="F120" s="732" t="s">
        <v>618</v>
      </c>
      <c r="G120" s="731" t="s">
        <v>619</v>
      </c>
      <c r="H120" s="731">
        <v>502123</v>
      </c>
      <c r="I120" s="731">
        <v>0</v>
      </c>
      <c r="J120" s="731" t="s">
        <v>795</v>
      </c>
      <c r="K120" s="731" t="s">
        <v>796</v>
      </c>
      <c r="L120" s="734">
        <v>125.47644973136404</v>
      </c>
      <c r="M120" s="734">
        <v>452</v>
      </c>
      <c r="N120" s="735">
        <v>56715.35527857655</v>
      </c>
    </row>
    <row r="121" spans="1:14" ht="14.45" customHeight="1" x14ac:dyDescent="0.2">
      <c r="A121" s="729" t="s">
        <v>587</v>
      </c>
      <c r="B121" s="730" t="s">
        <v>588</v>
      </c>
      <c r="C121" s="731" t="s">
        <v>609</v>
      </c>
      <c r="D121" s="732" t="s">
        <v>610</v>
      </c>
      <c r="E121" s="733">
        <v>50113001</v>
      </c>
      <c r="F121" s="732" t="s">
        <v>618</v>
      </c>
      <c r="G121" s="731" t="s">
        <v>619</v>
      </c>
      <c r="H121" s="731">
        <v>989303</v>
      </c>
      <c r="I121" s="731">
        <v>0</v>
      </c>
      <c r="J121" s="731" t="s">
        <v>797</v>
      </c>
      <c r="K121" s="731" t="s">
        <v>329</v>
      </c>
      <c r="L121" s="734">
        <v>102.44571428571427</v>
      </c>
      <c r="M121" s="734">
        <v>7</v>
      </c>
      <c r="N121" s="735">
        <v>717.11999999999989</v>
      </c>
    </row>
    <row r="122" spans="1:14" ht="14.45" customHeight="1" x14ac:dyDescent="0.2">
      <c r="A122" s="729" t="s">
        <v>587</v>
      </c>
      <c r="B122" s="730" t="s">
        <v>588</v>
      </c>
      <c r="C122" s="731" t="s">
        <v>609</v>
      </c>
      <c r="D122" s="732" t="s">
        <v>610</v>
      </c>
      <c r="E122" s="733">
        <v>50113001</v>
      </c>
      <c r="F122" s="732" t="s">
        <v>618</v>
      </c>
      <c r="G122" s="731" t="s">
        <v>619</v>
      </c>
      <c r="H122" s="731">
        <v>102486</v>
      </c>
      <c r="I122" s="731">
        <v>2486</v>
      </c>
      <c r="J122" s="731" t="s">
        <v>798</v>
      </c>
      <c r="K122" s="731" t="s">
        <v>799</v>
      </c>
      <c r="L122" s="734">
        <v>122.06166666666668</v>
      </c>
      <c r="M122" s="734">
        <v>6</v>
      </c>
      <c r="N122" s="735">
        <v>732.37000000000012</v>
      </c>
    </row>
    <row r="123" spans="1:14" ht="14.45" customHeight="1" x14ac:dyDescent="0.2">
      <c r="A123" s="729" t="s">
        <v>587</v>
      </c>
      <c r="B123" s="730" t="s">
        <v>588</v>
      </c>
      <c r="C123" s="731" t="s">
        <v>609</v>
      </c>
      <c r="D123" s="732" t="s">
        <v>610</v>
      </c>
      <c r="E123" s="733">
        <v>50113001</v>
      </c>
      <c r="F123" s="732" t="s">
        <v>618</v>
      </c>
      <c r="G123" s="731" t="s">
        <v>619</v>
      </c>
      <c r="H123" s="731">
        <v>230426</v>
      </c>
      <c r="I123" s="731">
        <v>230426</v>
      </c>
      <c r="J123" s="731" t="s">
        <v>652</v>
      </c>
      <c r="K123" s="731" t="s">
        <v>653</v>
      </c>
      <c r="L123" s="734">
        <v>77.066000000000003</v>
      </c>
      <c r="M123" s="734">
        <v>10</v>
      </c>
      <c r="N123" s="735">
        <v>770.66000000000008</v>
      </c>
    </row>
    <row r="124" spans="1:14" ht="14.45" customHeight="1" x14ac:dyDescent="0.2">
      <c r="A124" s="729" t="s">
        <v>587</v>
      </c>
      <c r="B124" s="730" t="s">
        <v>588</v>
      </c>
      <c r="C124" s="731" t="s">
        <v>609</v>
      </c>
      <c r="D124" s="732" t="s">
        <v>610</v>
      </c>
      <c r="E124" s="733">
        <v>50113001</v>
      </c>
      <c r="F124" s="732" t="s">
        <v>618</v>
      </c>
      <c r="G124" s="731" t="s">
        <v>619</v>
      </c>
      <c r="H124" s="731">
        <v>100489</v>
      </c>
      <c r="I124" s="731">
        <v>489</v>
      </c>
      <c r="J124" s="731" t="s">
        <v>652</v>
      </c>
      <c r="K124" s="731" t="s">
        <v>800</v>
      </c>
      <c r="L124" s="734">
        <v>47.139999999999993</v>
      </c>
      <c r="M124" s="734">
        <v>14</v>
      </c>
      <c r="N124" s="735">
        <v>659.95999999999992</v>
      </c>
    </row>
    <row r="125" spans="1:14" ht="14.45" customHeight="1" x14ac:dyDescent="0.2">
      <c r="A125" s="729" t="s">
        <v>587</v>
      </c>
      <c r="B125" s="730" t="s">
        <v>588</v>
      </c>
      <c r="C125" s="731" t="s">
        <v>609</v>
      </c>
      <c r="D125" s="732" t="s">
        <v>610</v>
      </c>
      <c r="E125" s="733">
        <v>50113001</v>
      </c>
      <c r="F125" s="732" t="s">
        <v>618</v>
      </c>
      <c r="G125" s="731" t="s">
        <v>329</v>
      </c>
      <c r="H125" s="731">
        <v>994895</v>
      </c>
      <c r="I125" s="731">
        <v>194780</v>
      </c>
      <c r="J125" s="731" t="s">
        <v>801</v>
      </c>
      <c r="K125" s="731" t="s">
        <v>802</v>
      </c>
      <c r="L125" s="734">
        <v>916.56000000000006</v>
      </c>
      <c r="M125" s="734">
        <v>20</v>
      </c>
      <c r="N125" s="735">
        <v>18331.2</v>
      </c>
    </row>
    <row r="126" spans="1:14" ht="14.45" customHeight="1" x14ac:dyDescent="0.2">
      <c r="A126" s="729" t="s">
        <v>587</v>
      </c>
      <c r="B126" s="730" t="s">
        <v>588</v>
      </c>
      <c r="C126" s="731" t="s">
        <v>609</v>
      </c>
      <c r="D126" s="732" t="s">
        <v>610</v>
      </c>
      <c r="E126" s="733">
        <v>50113001</v>
      </c>
      <c r="F126" s="732" t="s">
        <v>618</v>
      </c>
      <c r="G126" s="731" t="s">
        <v>619</v>
      </c>
      <c r="H126" s="731">
        <v>29938</v>
      </c>
      <c r="I126" s="731">
        <v>29938</v>
      </c>
      <c r="J126" s="731" t="s">
        <v>803</v>
      </c>
      <c r="K126" s="731" t="s">
        <v>804</v>
      </c>
      <c r="L126" s="734">
        <v>2057.2800000000007</v>
      </c>
      <c r="M126" s="734">
        <v>1</v>
      </c>
      <c r="N126" s="735">
        <v>2057.2800000000007</v>
      </c>
    </row>
    <row r="127" spans="1:14" ht="14.45" customHeight="1" x14ac:dyDescent="0.2">
      <c r="A127" s="729" t="s">
        <v>587</v>
      </c>
      <c r="B127" s="730" t="s">
        <v>588</v>
      </c>
      <c r="C127" s="731" t="s">
        <v>609</v>
      </c>
      <c r="D127" s="732" t="s">
        <v>610</v>
      </c>
      <c r="E127" s="733">
        <v>50113001</v>
      </c>
      <c r="F127" s="732" t="s">
        <v>618</v>
      </c>
      <c r="G127" s="731" t="s">
        <v>619</v>
      </c>
      <c r="H127" s="731">
        <v>125853</v>
      </c>
      <c r="I127" s="731">
        <v>25853</v>
      </c>
      <c r="J127" s="731" t="s">
        <v>803</v>
      </c>
      <c r="K127" s="731" t="s">
        <v>805</v>
      </c>
      <c r="L127" s="734">
        <v>664.11</v>
      </c>
      <c r="M127" s="734">
        <v>1</v>
      </c>
      <c r="N127" s="735">
        <v>664.11</v>
      </c>
    </row>
    <row r="128" spans="1:14" ht="14.45" customHeight="1" x14ac:dyDescent="0.2">
      <c r="A128" s="729" t="s">
        <v>587</v>
      </c>
      <c r="B128" s="730" t="s">
        <v>588</v>
      </c>
      <c r="C128" s="731" t="s">
        <v>609</v>
      </c>
      <c r="D128" s="732" t="s">
        <v>610</v>
      </c>
      <c r="E128" s="733">
        <v>50113001</v>
      </c>
      <c r="F128" s="732" t="s">
        <v>618</v>
      </c>
      <c r="G128" s="731" t="s">
        <v>619</v>
      </c>
      <c r="H128" s="731">
        <v>930431</v>
      </c>
      <c r="I128" s="731">
        <v>1000</v>
      </c>
      <c r="J128" s="731" t="s">
        <v>806</v>
      </c>
      <c r="K128" s="731" t="s">
        <v>329</v>
      </c>
      <c r="L128" s="734">
        <v>125.89672634118457</v>
      </c>
      <c r="M128" s="734">
        <v>232</v>
      </c>
      <c r="N128" s="735">
        <v>29208.040511154821</v>
      </c>
    </row>
    <row r="129" spans="1:14" ht="14.45" customHeight="1" x14ac:dyDescent="0.2">
      <c r="A129" s="729" t="s">
        <v>587</v>
      </c>
      <c r="B129" s="730" t="s">
        <v>588</v>
      </c>
      <c r="C129" s="731" t="s">
        <v>609</v>
      </c>
      <c r="D129" s="732" t="s">
        <v>610</v>
      </c>
      <c r="E129" s="733">
        <v>50113001</v>
      </c>
      <c r="F129" s="732" t="s">
        <v>618</v>
      </c>
      <c r="G129" s="731" t="s">
        <v>619</v>
      </c>
      <c r="H129" s="731">
        <v>930444</v>
      </c>
      <c r="I129" s="731">
        <v>0</v>
      </c>
      <c r="J129" s="731" t="s">
        <v>807</v>
      </c>
      <c r="K129" s="731" t="s">
        <v>329</v>
      </c>
      <c r="L129" s="734">
        <v>49.860853976461669</v>
      </c>
      <c r="M129" s="734">
        <v>602</v>
      </c>
      <c r="N129" s="735">
        <v>30016.234093829924</v>
      </c>
    </row>
    <row r="130" spans="1:14" ht="14.45" customHeight="1" x14ac:dyDescent="0.2">
      <c r="A130" s="729" t="s">
        <v>587</v>
      </c>
      <c r="B130" s="730" t="s">
        <v>588</v>
      </c>
      <c r="C130" s="731" t="s">
        <v>609</v>
      </c>
      <c r="D130" s="732" t="s">
        <v>610</v>
      </c>
      <c r="E130" s="733">
        <v>50113001</v>
      </c>
      <c r="F130" s="732" t="s">
        <v>618</v>
      </c>
      <c r="G130" s="731" t="s">
        <v>619</v>
      </c>
      <c r="H130" s="731">
        <v>930224</v>
      </c>
      <c r="I130" s="731">
        <v>0</v>
      </c>
      <c r="J130" s="731" t="s">
        <v>655</v>
      </c>
      <c r="K130" s="731" t="s">
        <v>329</v>
      </c>
      <c r="L130" s="734">
        <v>247.74239225511408</v>
      </c>
      <c r="M130" s="734">
        <v>1</v>
      </c>
      <c r="N130" s="735">
        <v>247.74239225511408</v>
      </c>
    </row>
    <row r="131" spans="1:14" ht="14.45" customHeight="1" x14ac:dyDescent="0.2">
      <c r="A131" s="729" t="s">
        <v>587</v>
      </c>
      <c r="B131" s="730" t="s">
        <v>588</v>
      </c>
      <c r="C131" s="731" t="s">
        <v>609</v>
      </c>
      <c r="D131" s="732" t="s">
        <v>610</v>
      </c>
      <c r="E131" s="733">
        <v>50113001</v>
      </c>
      <c r="F131" s="732" t="s">
        <v>618</v>
      </c>
      <c r="G131" s="731" t="s">
        <v>619</v>
      </c>
      <c r="H131" s="731">
        <v>501999</v>
      </c>
      <c r="I131" s="731">
        <v>0</v>
      </c>
      <c r="J131" s="731" t="s">
        <v>808</v>
      </c>
      <c r="K131" s="731" t="s">
        <v>329</v>
      </c>
      <c r="L131" s="734">
        <v>431.86011158113297</v>
      </c>
      <c r="M131" s="734">
        <v>3</v>
      </c>
      <c r="N131" s="735">
        <v>1295.5803347433989</v>
      </c>
    </row>
    <row r="132" spans="1:14" ht="14.45" customHeight="1" x14ac:dyDescent="0.2">
      <c r="A132" s="729" t="s">
        <v>587</v>
      </c>
      <c r="B132" s="730" t="s">
        <v>588</v>
      </c>
      <c r="C132" s="731" t="s">
        <v>609</v>
      </c>
      <c r="D132" s="732" t="s">
        <v>610</v>
      </c>
      <c r="E132" s="733">
        <v>50113001</v>
      </c>
      <c r="F132" s="732" t="s">
        <v>618</v>
      </c>
      <c r="G132" s="731" t="s">
        <v>619</v>
      </c>
      <c r="H132" s="731">
        <v>501097</v>
      </c>
      <c r="I132" s="731">
        <v>0</v>
      </c>
      <c r="J132" s="731" t="s">
        <v>809</v>
      </c>
      <c r="K132" s="731" t="s">
        <v>329</v>
      </c>
      <c r="L132" s="734">
        <v>66.928618008007334</v>
      </c>
      <c r="M132" s="734">
        <v>110</v>
      </c>
      <c r="N132" s="735">
        <v>7362.1479808808072</v>
      </c>
    </row>
    <row r="133" spans="1:14" ht="14.45" customHeight="1" x14ac:dyDescent="0.2">
      <c r="A133" s="729" t="s">
        <v>587</v>
      </c>
      <c r="B133" s="730" t="s">
        <v>588</v>
      </c>
      <c r="C133" s="731" t="s">
        <v>609</v>
      </c>
      <c r="D133" s="732" t="s">
        <v>610</v>
      </c>
      <c r="E133" s="733">
        <v>50113001</v>
      </c>
      <c r="F133" s="732" t="s">
        <v>618</v>
      </c>
      <c r="G133" s="731" t="s">
        <v>619</v>
      </c>
      <c r="H133" s="731">
        <v>921335</v>
      </c>
      <c r="I133" s="731">
        <v>0</v>
      </c>
      <c r="J133" s="731" t="s">
        <v>656</v>
      </c>
      <c r="K133" s="731" t="s">
        <v>329</v>
      </c>
      <c r="L133" s="734">
        <v>56.451467841028027</v>
      </c>
      <c r="M133" s="734">
        <v>285</v>
      </c>
      <c r="N133" s="735">
        <v>16088.668334692988</v>
      </c>
    </row>
    <row r="134" spans="1:14" ht="14.45" customHeight="1" x14ac:dyDescent="0.2">
      <c r="A134" s="729" t="s">
        <v>587</v>
      </c>
      <c r="B134" s="730" t="s">
        <v>588</v>
      </c>
      <c r="C134" s="731" t="s">
        <v>609</v>
      </c>
      <c r="D134" s="732" t="s">
        <v>610</v>
      </c>
      <c r="E134" s="733">
        <v>50113001</v>
      </c>
      <c r="F134" s="732" t="s">
        <v>618</v>
      </c>
      <c r="G134" s="731" t="s">
        <v>619</v>
      </c>
      <c r="H134" s="731">
        <v>920368</v>
      </c>
      <c r="I134" s="731">
        <v>0</v>
      </c>
      <c r="J134" s="731" t="s">
        <v>810</v>
      </c>
      <c r="K134" s="731" t="s">
        <v>329</v>
      </c>
      <c r="L134" s="734">
        <v>170.5140216800674</v>
      </c>
      <c r="M134" s="734">
        <v>39</v>
      </c>
      <c r="N134" s="735">
        <v>6650.0468455226282</v>
      </c>
    </row>
    <row r="135" spans="1:14" ht="14.45" customHeight="1" x14ac:dyDescent="0.2">
      <c r="A135" s="729" t="s">
        <v>587</v>
      </c>
      <c r="B135" s="730" t="s">
        <v>588</v>
      </c>
      <c r="C135" s="731" t="s">
        <v>609</v>
      </c>
      <c r="D135" s="732" t="s">
        <v>610</v>
      </c>
      <c r="E135" s="733">
        <v>50113001</v>
      </c>
      <c r="F135" s="732" t="s">
        <v>618</v>
      </c>
      <c r="G135" s="731" t="s">
        <v>619</v>
      </c>
      <c r="H135" s="731">
        <v>502302</v>
      </c>
      <c r="I135" s="731">
        <v>0</v>
      </c>
      <c r="J135" s="731" t="s">
        <v>811</v>
      </c>
      <c r="K135" s="731" t="s">
        <v>812</v>
      </c>
      <c r="L135" s="734">
        <v>185.04195421185798</v>
      </c>
      <c r="M135" s="734">
        <v>43</v>
      </c>
      <c r="N135" s="735">
        <v>7956.804031109893</v>
      </c>
    </row>
    <row r="136" spans="1:14" ht="14.45" customHeight="1" x14ac:dyDescent="0.2">
      <c r="A136" s="729" t="s">
        <v>587</v>
      </c>
      <c r="B136" s="730" t="s">
        <v>588</v>
      </c>
      <c r="C136" s="731" t="s">
        <v>609</v>
      </c>
      <c r="D136" s="732" t="s">
        <v>610</v>
      </c>
      <c r="E136" s="733">
        <v>50113001</v>
      </c>
      <c r="F136" s="732" t="s">
        <v>618</v>
      </c>
      <c r="G136" s="731" t="s">
        <v>619</v>
      </c>
      <c r="H136" s="731">
        <v>844879</v>
      </c>
      <c r="I136" s="731">
        <v>0</v>
      </c>
      <c r="J136" s="731" t="s">
        <v>813</v>
      </c>
      <c r="K136" s="731" t="s">
        <v>329</v>
      </c>
      <c r="L136" s="734">
        <v>73.39974200195347</v>
      </c>
      <c r="M136" s="734">
        <v>228</v>
      </c>
      <c r="N136" s="735">
        <v>16735.141176445391</v>
      </c>
    </row>
    <row r="137" spans="1:14" ht="14.45" customHeight="1" x14ac:dyDescent="0.2">
      <c r="A137" s="729" t="s">
        <v>587</v>
      </c>
      <c r="B137" s="730" t="s">
        <v>588</v>
      </c>
      <c r="C137" s="731" t="s">
        <v>609</v>
      </c>
      <c r="D137" s="732" t="s">
        <v>610</v>
      </c>
      <c r="E137" s="733">
        <v>50113001</v>
      </c>
      <c r="F137" s="732" t="s">
        <v>618</v>
      </c>
      <c r="G137" s="731" t="s">
        <v>619</v>
      </c>
      <c r="H137" s="731">
        <v>930608</v>
      </c>
      <c r="I137" s="731">
        <v>0</v>
      </c>
      <c r="J137" s="731" t="s">
        <v>814</v>
      </c>
      <c r="K137" s="731" t="s">
        <v>329</v>
      </c>
      <c r="L137" s="734">
        <v>157.45669203263091</v>
      </c>
      <c r="M137" s="734">
        <v>56</v>
      </c>
      <c r="N137" s="735">
        <v>8817.5747538273317</v>
      </c>
    </row>
    <row r="138" spans="1:14" ht="14.45" customHeight="1" x14ac:dyDescent="0.2">
      <c r="A138" s="729" t="s">
        <v>587</v>
      </c>
      <c r="B138" s="730" t="s">
        <v>588</v>
      </c>
      <c r="C138" s="731" t="s">
        <v>609</v>
      </c>
      <c r="D138" s="732" t="s">
        <v>610</v>
      </c>
      <c r="E138" s="733">
        <v>50113001</v>
      </c>
      <c r="F138" s="732" t="s">
        <v>618</v>
      </c>
      <c r="G138" s="731" t="s">
        <v>619</v>
      </c>
      <c r="H138" s="731">
        <v>394072</v>
      </c>
      <c r="I138" s="731">
        <v>1000</v>
      </c>
      <c r="J138" s="731" t="s">
        <v>659</v>
      </c>
      <c r="K138" s="731" t="s">
        <v>329</v>
      </c>
      <c r="L138" s="734">
        <v>615.65327542325622</v>
      </c>
      <c r="M138" s="734">
        <v>29</v>
      </c>
      <c r="N138" s="735">
        <v>17853.94498727443</v>
      </c>
    </row>
    <row r="139" spans="1:14" ht="14.45" customHeight="1" x14ac:dyDescent="0.2">
      <c r="A139" s="729" t="s">
        <v>587</v>
      </c>
      <c r="B139" s="730" t="s">
        <v>588</v>
      </c>
      <c r="C139" s="731" t="s">
        <v>609</v>
      </c>
      <c r="D139" s="732" t="s">
        <v>610</v>
      </c>
      <c r="E139" s="733">
        <v>50113001</v>
      </c>
      <c r="F139" s="732" t="s">
        <v>618</v>
      </c>
      <c r="G139" s="731" t="s">
        <v>619</v>
      </c>
      <c r="H139" s="731">
        <v>501062</v>
      </c>
      <c r="I139" s="731">
        <v>1000</v>
      </c>
      <c r="J139" s="731" t="s">
        <v>815</v>
      </c>
      <c r="K139" s="731" t="s">
        <v>816</v>
      </c>
      <c r="L139" s="734">
        <v>119.96125812698024</v>
      </c>
      <c r="M139" s="734">
        <v>12</v>
      </c>
      <c r="N139" s="735">
        <v>1439.5350975237629</v>
      </c>
    </row>
    <row r="140" spans="1:14" ht="14.45" customHeight="1" x14ac:dyDescent="0.2">
      <c r="A140" s="729" t="s">
        <v>587</v>
      </c>
      <c r="B140" s="730" t="s">
        <v>588</v>
      </c>
      <c r="C140" s="731" t="s">
        <v>609</v>
      </c>
      <c r="D140" s="732" t="s">
        <v>610</v>
      </c>
      <c r="E140" s="733">
        <v>50113001</v>
      </c>
      <c r="F140" s="732" t="s">
        <v>618</v>
      </c>
      <c r="G140" s="731" t="s">
        <v>619</v>
      </c>
      <c r="H140" s="731">
        <v>394217</v>
      </c>
      <c r="I140" s="731">
        <v>0</v>
      </c>
      <c r="J140" s="731" t="s">
        <v>817</v>
      </c>
      <c r="K140" s="731" t="s">
        <v>329</v>
      </c>
      <c r="L140" s="734">
        <v>241.59577131439292</v>
      </c>
      <c r="M140" s="734">
        <v>1</v>
      </c>
      <c r="N140" s="735">
        <v>241.59577131439292</v>
      </c>
    </row>
    <row r="141" spans="1:14" ht="14.45" customHeight="1" x14ac:dyDescent="0.2">
      <c r="A141" s="729" t="s">
        <v>587</v>
      </c>
      <c r="B141" s="730" t="s">
        <v>588</v>
      </c>
      <c r="C141" s="731" t="s">
        <v>609</v>
      </c>
      <c r="D141" s="732" t="s">
        <v>610</v>
      </c>
      <c r="E141" s="733">
        <v>50113001</v>
      </c>
      <c r="F141" s="732" t="s">
        <v>618</v>
      </c>
      <c r="G141" s="731" t="s">
        <v>619</v>
      </c>
      <c r="H141" s="731">
        <v>900321</v>
      </c>
      <c r="I141" s="731">
        <v>0</v>
      </c>
      <c r="J141" s="731" t="s">
        <v>660</v>
      </c>
      <c r="K141" s="731" t="s">
        <v>329</v>
      </c>
      <c r="L141" s="734">
        <v>517.11915506796231</v>
      </c>
      <c r="M141" s="734">
        <v>7</v>
      </c>
      <c r="N141" s="735">
        <v>3619.8340854757362</v>
      </c>
    </row>
    <row r="142" spans="1:14" ht="14.45" customHeight="1" x14ac:dyDescent="0.2">
      <c r="A142" s="729" t="s">
        <v>587</v>
      </c>
      <c r="B142" s="730" t="s">
        <v>588</v>
      </c>
      <c r="C142" s="731" t="s">
        <v>609</v>
      </c>
      <c r="D142" s="732" t="s">
        <v>610</v>
      </c>
      <c r="E142" s="733">
        <v>50113001</v>
      </c>
      <c r="F142" s="732" t="s">
        <v>618</v>
      </c>
      <c r="G142" s="731" t="s">
        <v>619</v>
      </c>
      <c r="H142" s="731">
        <v>921409</v>
      </c>
      <c r="I142" s="731">
        <v>0</v>
      </c>
      <c r="J142" s="731" t="s">
        <v>818</v>
      </c>
      <c r="K142" s="731" t="s">
        <v>329</v>
      </c>
      <c r="L142" s="734">
        <v>365.60071723774945</v>
      </c>
      <c r="M142" s="734">
        <v>1</v>
      </c>
      <c r="N142" s="735">
        <v>365.60071723774945</v>
      </c>
    </row>
    <row r="143" spans="1:14" ht="14.45" customHeight="1" x14ac:dyDescent="0.2">
      <c r="A143" s="729" t="s">
        <v>587</v>
      </c>
      <c r="B143" s="730" t="s">
        <v>588</v>
      </c>
      <c r="C143" s="731" t="s">
        <v>609</v>
      </c>
      <c r="D143" s="732" t="s">
        <v>610</v>
      </c>
      <c r="E143" s="733">
        <v>50113001</v>
      </c>
      <c r="F143" s="732" t="s">
        <v>618</v>
      </c>
      <c r="G143" s="731" t="s">
        <v>619</v>
      </c>
      <c r="H143" s="731">
        <v>900892</v>
      </c>
      <c r="I143" s="731">
        <v>0</v>
      </c>
      <c r="J143" s="731" t="s">
        <v>819</v>
      </c>
      <c r="K143" s="731" t="s">
        <v>329</v>
      </c>
      <c r="L143" s="734">
        <v>245.72344978550819</v>
      </c>
      <c r="M143" s="734">
        <v>4</v>
      </c>
      <c r="N143" s="735">
        <v>982.89379914203278</v>
      </c>
    </row>
    <row r="144" spans="1:14" ht="14.45" customHeight="1" x14ac:dyDescent="0.2">
      <c r="A144" s="729" t="s">
        <v>587</v>
      </c>
      <c r="B144" s="730" t="s">
        <v>588</v>
      </c>
      <c r="C144" s="731" t="s">
        <v>609</v>
      </c>
      <c r="D144" s="732" t="s">
        <v>610</v>
      </c>
      <c r="E144" s="733">
        <v>50113001</v>
      </c>
      <c r="F144" s="732" t="s">
        <v>618</v>
      </c>
      <c r="G144" s="731" t="s">
        <v>619</v>
      </c>
      <c r="H144" s="731">
        <v>921296</v>
      </c>
      <c r="I144" s="731">
        <v>0</v>
      </c>
      <c r="J144" s="731" t="s">
        <v>820</v>
      </c>
      <c r="K144" s="731" t="s">
        <v>329</v>
      </c>
      <c r="L144" s="734">
        <v>377.00774337634158</v>
      </c>
      <c r="M144" s="734">
        <v>6</v>
      </c>
      <c r="N144" s="735">
        <v>2262.0464602580496</v>
      </c>
    </row>
    <row r="145" spans="1:14" ht="14.45" customHeight="1" x14ac:dyDescent="0.2">
      <c r="A145" s="729" t="s">
        <v>587</v>
      </c>
      <c r="B145" s="730" t="s">
        <v>588</v>
      </c>
      <c r="C145" s="731" t="s">
        <v>609</v>
      </c>
      <c r="D145" s="732" t="s">
        <v>610</v>
      </c>
      <c r="E145" s="733">
        <v>50113001</v>
      </c>
      <c r="F145" s="732" t="s">
        <v>618</v>
      </c>
      <c r="G145" s="731" t="s">
        <v>619</v>
      </c>
      <c r="H145" s="731">
        <v>921404</v>
      </c>
      <c r="I145" s="731">
        <v>0</v>
      </c>
      <c r="J145" s="731" t="s">
        <v>821</v>
      </c>
      <c r="K145" s="731" t="s">
        <v>329</v>
      </c>
      <c r="L145" s="734">
        <v>319.70790419068328</v>
      </c>
      <c r="M145" s="734">
        <v>4</v>
      </c>
      <c r="N145" s="735">
        <v>1278.8316167627331</v>
      </c>
    </row>
    <row r="146" spans="1:14" ht="14.45" customHeight="1" x14ac:dyDescent="0.2">
      <c r="A146" s="729" t="s">
        <v>587</v>
      </c>
      <c r="B146" s="730" t="s">
        <v>588</v>
      </c>
      <c r="C146" s="731" t="s">
        <v>609</v>
      </c>
      <c r="D146" s="732" t="s">
        <v>610</v>
      </c>
      <c r="E146" s="733">
        <v>50113001</v>
      </c>
      <c r="F146" s="732" t="s">
        <v>618</v>
      </c>
      <c r="G146" s="731" t="s">
        <v>619</v>
      </c>
      <c r="H146" s="731">
        <v>921573</v>
      </c>
      <c r="I146" s="731">
        <v>0</v>
      </c>
      <c r="J146" s="731" t="s">
        <v>822</v>
      </c>
      <c r="K146" s="731" t="s">
        <v>329</v>
      </c>
      <c r="L146" s="734">
        <v>347.14912263895485</v>
      </c>
      <c r="M146" s="734">
        <v>3</v>
      </c>
      <c r="N146" s="735">
        <v>1041.4473679168646</v>
      </c>
    </row>
    <row r="147" spans="1:14" ht="14.45" customHeight="1" x14ac:dyDescent="0.2">
      <c r="A147" s="729" t="s">
        <v>587</v>
      </c>
      <c r="B147" s="730" t="s">
        <v>588</v>
      </c>
      <c r="C147" s="731" t="s">
        <v>609</v>
      </c>
      <c r="D147" s="732" t="s">
        <v>610</v>
      </c>
      <c r="E147" s="733">
        <v>50113001</v>
      </c>
      <c r="F147" s="732" t="s">
        <v>618</v>
      </c>
      <c r="G147" s="731" t="s">
        <v>619</v>
      </c>
      <c r="H147" s="731">
        <v>921319</v>
      </c>
      <c r="I147" s="731">
        <v>0</v>
      </c>
      <c r="J147" s="731" t="s">
        <v>823</v>
      </c>
      <c r="K147" s="731" t="s">
        <v>329</v>
      </c>
      <c r="L147" s="734">
        <v>55.646537071494357</v>
      </c>
      <c r="M147" s="734">
        <v>34</v>
      </c>
      <c r="N147" s="735">
        <v>1891.9822604308081</v>
      </c>
    </row>
    <row r="148" spans="1:14" ht="14.45" customHeight="1" x14ac:dyDescent="0.2">
      <c r="A148" s="729" t="s">
        <v>587</v>
      </c>
      <c r="B148" s="730" t="s">
        <v>588</v>
      </c>
      <c r="C148" s="731" t="s">
        <v>609</v>
      </c>
      <c r="D148" s="732" t="s">
        <v>610</v>
      </c>
      <c r="E148" s="733">
        <v>50113001</v>
      </c>
      <c r="F148" s="732" t="s">
        <v>618</v>
      </c>
      <c r="G148" s="731" t="s">
        <v>619</v>
      </c>
      <c r="H148" s="731">
        <v>921184</v>
      </c>
      <c r="I148" s="731">
        <v>0</v>
      </c>
      <c r="J148" s="731" t="s">
        <v>824</v>
      </c>
      <c r="K148" s="731" t="s">
        <v>329</v>
      </c>
      <c r="L148" s="734">
        <v>114.14953886886276</v>
      </c>
      <c r="M148" s="734">
        <v>3</v>
      </c>
      <c r="N148" s="735">
        <v>342.4486166065883</v>
      </c>
    </row>
    <row r="149" spans="1:14" ht="14.45" customHeight="1" x14ac:dyDescent="0.2">
      <c r="A149" s="729" t="s">
        <v>587</v>
      </c>
      <c r="B149" s="730" t="s">
        <v>588</v>
      </c>
      <c r="C149" s="731" t="s">
        <v>609</v>
      </c>
      <c r="D149" s="732" t="s">
        <v>610</v>
      </c>
      <c r="E149" s="733">
        <v>50113001</v>
      </c>
      <c r="F149" s="732" t="s">
        <v>618</v>
      </c>
      <c r="G149" s="731" t="s">
        <v>619</v>
      </c>
      <c r="H149" s="731">
        <v>848371</v>
      </c>
      <c r="I149" s="731">
        <v>0</v>
      </c>
      <c r="J149" s="731" t="s">
        <v>825</v>
      </c>
      <c r="K149" s="731" t="s">
        <v>329</v>
      </c>
      <c r="L149" s="734">
        <v>66.45</v>
      </c>
      <c r="M149" s="734">
        <v>1</v>
      </c>
      <c r="N149" s="735">
        <v>66.45</v>
      </c>
    </row>
    <row r="150" spans="1:14" ht="14.45" customHeight="1" x14ac:dyDescent="0.2">
      <c r="A150" s="729" t="s">
        <v>587</v>
      </c>
      <c r="B150" s="730" t="s">
        <v>588</v>
      </c>
      <c r="C150" s="731" t="s">
        <v>609</v>
      </c>
      <c r="D150" s="732" t="s">
        <v>610</v>
      </c>
      <c r="E150" s="733">
        <v>50113001</v>
      </c>
      <c r="F150" s="732" t="s">
        <v>618</v>
      </c>
      <c r="G150" s="731" t="s">
        <v>619</v>
      </c>
      <c r="H150" s="731">
        <v>189997</v>
      </c>
      <c r="I150" s="731">
        <v>89997</v>
      </c>
      <c r="J150" s="731" t="s">
        <v>665</v>
      </c>
      <c r="K150" s="731" t="s">
        <v>666</v>
      </c>
      <c r="L150" s="734">
        <v>191.05999999999997</v>
      </c>
      <c r="M150" s="734">
        <v>13</v>
      </c>
      <c r="N150" s="735">
        <v>2483.7799999999997</v>
      </c>
    </row>
    <row r="151" spans="1:14" ht="14.45" customHeight="1" x14ac:dyDescent="0.2">
      <c r="A151" s="729" t="s">
        <v>587</v>
      </c>
      <c r="B151" s="730" t="s">
        <v>588</v>
      </c>
      <c r="C151" s="731" t="s">
        <v>609</v>
      </c>
      <c r="D151" s="732" t="s">
        <v>610</v>
      </c>
      <c r="E151" s="733">
        <v>50113001</v>
      </c>
      <c r="F151" s="732" t="s">
        <v>618</v>
      </c>
      <c r="G151" s="731" t="s">
        <v>619</v>
      </c>
      <c r="H151" s="731">
        <v>218233</v>
      </c>
      <c r="I151" s="731">
        <v>218233</v>
      </c>
      <c r="J151" s="731" t="s">
        <v>826</v>
      </c>
      <c r="K151" s="731" t="s">
        <v>827</v>
      </c>
      <c r="L151" s="734">
        <v>60.139999999999993</v>
      </c>
      <c r="M151" s="734">
        <v>1</v>
      </c>
      <c r="N151" s="735">
        <v>60.139999999999993</v>
      </c>
    </row>
    <row r="152" spans="1:14" ht="14.45" customHeight="1" x14ac:dyDescent="0.2">
      <c r="A152" s="729" t="s">
        <v>587</v>
      </c>
      <c r="B152" s="730" t="s">
        <v>588</v>
      </c>
      <c r="C152" s="731" t="s">
        <v>609</v>
      </c>
      <c r="D152" s="732" t="s">
        <v>610</v>
      </c>
      <c r="E152" s="733">
        <v>50113001</v>
      </c>
      <c r="F152" s="732" t="s">
        <v>618</v>
      </c>
      <c r="G152" s="731" t="s">
        <v>619</v>
      </c>
      <c r="H152" s="731">
        <v>184449</v>
      </c>
      <c r="I152" s="731">
        <v>84449</v>
      </c>
      <c r="J152" s="731" t="s">
        <v>828</v>
      </c>
      <c r="K152" s="731" t="s">
        <v>829</v>
      </c>
      <c r="L152" s="734">
        <v>86.973333333333343</v>
      </c>
      <c r="M152" s="734">
        <v>6</v>
      </c>
      <c r="N152" s="735">
        <v>521.84</v>
      </c>
    </row>
    <row r="153" spans="1:14" ht="14.45" customHeight="1" x14ac:dyDescent="0.2">
      <c r="A153" s="729" t="s">
        <v>587</v>
      </c>
      <c r="B153" s="730" t="s">
        <v>588</v>
      </c>
      <c r="C153" s="731" t="s">
        <v>609</v>
      </c>
      <c r="D153" s="732" t="s">
        <v>610</v>
      </c>
      <c r="E153" s="733">
        <v>50113001</v>
      </c>
      <c r="F153" s="732" t="s">
        <v>618</v>
      </c>
      <c r="G153" s="731" t="s">
        <v>619</v>
      </c>
      <c r="H153" s="731">
        <v>231541</v>
      </c>
      <c r="I153" s="731">
        <v>231541</v>
      </c>
      <c r="J153" s="731" t="s">
        <v>830</v>
      </c>
      <c r="K153" s="731" t="s">
        <v>831</v>
      </c>
      <c r="L153" s="734">
        <v>80.690000000000012</v>
      </c>
      <c r="M153" s="734">
        <v>17</v>
      </c>
      <c r="N153" s="735">
        <v>1371.7300000000002</v>
      </c>
    </row>
    <row r="154" spans="1:14" ht="14.45" customHeight="1" x14ac:dyDescent="0.2">
      <c r="A154" s="729" t="s">
        <v>587</v>
      </c>
      <c r="B154" s="730" t="s">
        <v>588</v>
      </c>
      <c r="C154" s="731" t="s">
        <v>609</v>
      </c>
      <c r="D154" s="732" t="s">
        <v>610</v>
      </c>
      <c r="E154" s="733">
        <v>50113001</v>
      </c>
      <c r="F154" s="732" t="s">
        <v>618</v>
      </c>
      <c r="G154" s="731" t="s">
        <v>619</v>
      </c>
      <c r="H154" s="731">
        <v>116595</v>
      </c>
      <c r="I154" s="731">
        <v>16595</v>
      </c>
      <c r="J154" s="731" t="s">
        <v>832</v>
      </c>
      <c r="K154" s="731" t="s">
        <v>833</v>
      </c>
      <c r="L154" s="734">
        <v>93.29000000000002</v>
      </c>
      <c r="M154" s="734">
        <v>4</v>
      </c>
      <c r="N154" s="735">
        <v>373.16000000000008</v>
      </c>
    </row>
    <row r="155" spans="1:14" ht="14.45" customHeight="1" x14ac:dyDescent="0.2">
      <c r="A155" s="729" t="s">
        <v>587</v>
      </c>
      <c r="B155" s="730" t="s">
        <v>588</v>
      </c>
      <c r="C155" s="731" t="s">
        <v>609</v>
      </c>
      <c r="D155" s="732" t="s">
        <v>610</v>
      </c>
      <c r="E155" s="733">
        <v>50113001</v>
      </c>
      <c r="F155" s="732" t="s">
        <v>618</v>
      </c>
      <c r="G155" s="731" t="s">
        <v>619</v>
      </c>
      <c r="H155" s="731">
        <v>102684</v>
      </c>
      <c r="I155" s="731">
        <v>2684</v>
      </c>
      <c r="J155" s="731" t="s">
        <v>834</v>
      </c>
      <c r="K155" s="731" t="s">
        <v>835</v>
      </c>
      <c r="L155" s="734">
        <v>133.22666666666666</v>
      </c>
      <c r="M155" s="734">
        <v>6</v>
      </c>
      <c r="N155" s="735">
        <v>799.36</v>
      </c>
    </row>
    <row r="156" spans="1:14" ht="14.45" customHeight="1" x14ac:dyDescent="0.2">
      <c r="A156" s="729" t="s">
        <v>587</v>
      </c>
      <c r="B156" s="730" t="s">
        <v>588</v>
      </c>
      <c r="C156" s="731" t="s">
        <v>609</v>
      </c>
      <c r="D156" s="732" t="s">
        <v>610</v>
      </c>
      <c r="E156" s="733">
        <v>50113001</v>
      </c>
      <c r="F156" s="732" t="s">
        <v>618</v>
      </c>
      <c r="G156" s="731" t="s">
        <v>696</v>
      </c>
      <c r="H156" s="731">
        <v>239964</v>
      </c>
      <c r="I156" s="731">
        <v>239964</v>
      </c>
      <c r="J156" s="731" t="s">
        <v>836</v>
      </c>
      <c r="K156" s="731" t="s">
        <v>837</v>
      </c>
      <c r="L156" s="734">
        <v>121.09901234567901</v>
      </c>
      <c r="M156" s="734">
        <v>20</v>
      </c>
      <c r="N156" s="735">
        <v>2421.9802469135802</v>
      </c>
    </row>
    <row r="157" spans="1:14" ht="14.45" customHeight="1" x14ac:dyDescent="0.2">
      <c r="A157" s="729" t="s">
        <v>587</v>
      </c>
      <c r="B157" s="730" t="s">
        <v>588</v>
      </c>
      <c r="C157" s="731" t="s">
        <v>609</v>
      </c>
      <c r="D157" s="732" t="s">
        <v>610</v>
      </c>
      <c r="E157" s="733">
        <v>50113001</v>
      </c>
      <c r="F157" s="732" t="s">
        <v>618</v>
      </c>
      <c r="G157" s="731" t="s">
        <v>619</v>
      </c>
      <c r="H157" s="731">
        <v>501044</v>
      </c>
      <c r="I157" s="731">
        <v>0</v>
      </c>
      <c r="J157" s="731" t="s">
        <v>838</v>
      </c>
      <c r="K157" s="731" t="s">
        <v>839</v>
      </c>
      <c r="L157" s="734">
        <v>0.28240000000000004</v>
      </c>
      <c r="M157" s="734">
        <v>10</v>
      </c>
      <c r="N157" s="735">
        <v>2.8240000000000003</v>
      </c>
    </row>
    <row r="158" spans="1:14" ht="14.45" customHeight="1" x14ac:dyDescent="0.2">
      <c r="A158" s="729" t="s">
        <v>587</v>
      </c>
      <c r="B158" s="730" t="s">
        <v>588</v>
      </c>
      <c r="C158" s="731" t="s">
        <v>609</v>
      </c>
      <c r="D158" s="732" t="s">
        <v>610</v>
      </c>
      <c r="E158" s="733">
        <v>50113001</v>
      </c>
      <c r="F158" s="732" t="s">
        <v>618</v>
      </c>
      <c r="G158" s="731" t="s">
        <v>619</v>
      </c>
      <c r="H158" s="731">
        <v>118656</v>
      </c>
      <c r="I158" s="731">
        <v>118656</v>
      </c>
      <c r="J158" s="731" t="s">
        <v>840</v>
      </c>
      <c r="K158" s="731" t="s">
        <v>841</v>
      </c>
      <c r="L158" s="734">
        <v>654.83000000000004</v>
      </c>
      <c r="M158" s="734">
        <v>2</v>
      </c>
      <c r="N158" s="735">
        <v>1309.6600000000001</v>
      </c>
    </row>
    <row r="159" spans="1:14" ht="14.45" customHeight="1" x14ac:dyDescent="0.2">
      <c r="A159" s="729" t="s">
        <v>587</v>
      </c>
      <c r="B159" s="730" t="s">
        <v>588</v>
      </c>
      <c r="C159" s="731" t="s">
        <v>609</v>
      </c>
      <c r="D159" s="732" t="s">
        <v>610</v>
      </c>
      <c r="E159" s="733">
        <v>50113001</v>
      </c>
      <c r="F159" s="732" t="s">
        <v>618</v>
      </c>
      <c r="G159" s="731" t="s">
        <v>619</v>
      </c>
      <c r="H159" s="731">
        <v>119686</v>
      </c>
      <c r="I159" s="731">
        <v>119686</v>
      </c>
      <c r="J159" s="731" t="s">
        <v>667</v>
      </c>
      <c r="K159" s="731" t="s">
        <v>668</v>
      </c>
      <c r="L159" s="734">
        <v>74.894444444444446</v>
      </c>
      <c r="M159" s="734">
        <v>9</v>
      </c>
      <c r="N159" s="735">
        <v>674.05</v>
      </c>
    </row>
    <row r="160" spans="1:14" ht="14.45" customHeight="1" x14ac:dyDescent="0.2">
      <c r="A160" s="729" t="s">
        <v>587</v>
      </c>
      <c r="B160" s="730" t="s">
        <v>588</v>
      </c>
      <c r="C160" s="731" t="s">
        <v>609</v>
      </c>
      <c r="D160" s="732" t="s">
        <v>610</v>
      </c>
      <c r="E160" s="733">
        <v>50113001</v>
      </c>
      <c r="F160" s="732" t="s">
        <v>618</v>
      </c>
      <c r="G160" s="731" t="s">
        <v>619</v>
      </c>
      <c r="H160" s="731">
        <v>239549</v>
      </c>
      <c r="I160" s="731">
        <v>239549</v>
      </c>
      <c r="J160" s="731" t="s">
        <v>842</v>
      </c>
      <c r="K160" s="731" t="s">
        <v>843</v>
      </c>
      <c r="L160" s="734">
        <v>60.219230769230769</v>
      </c>
      <c r="M160" s="734">
        <v>13</v>
      </c>
      <c r="N160" s="735">
        <v>782.85</v>
      </c>
    </row>
    <row r="161" spans="1:14" ht="14.45" customHeight="1" x14ac:dyDescent="0.2">
      <c r="A161" s="729" t="s">
        <v>587</v>
      </c>
      <c r="B161" s="730" t="s">
        <v>588</v>
      </c>
      <c r="C161" s="731" t="s">
        <v>609</v>
      </c>
      <c r="D161" s="732" t="s">
        <v>610</v>
      </c>
      <c r="E161" s="733">
        <v>50113001</v>
      </c>
      <c r="F161" s="732" t="s">
        <v>618</v>
      </c>
      <c r="G161" s="731" t="s">
        <v>619</v>
      </c>
      <c r="H161" s="731">
        <v>498745</v>
      </c>
      <c r="I161" s="731">
        <v>9999999</v>
      </c>
      <c r="J161" s="731" t="s">
        <v>844</v>
      </c>
      <c r="K161" s="731" t="s">
        <v>845</v>
      </c>
      <c r="L161" s="734">
        <v>855.78</v>
      </c>
      <c r="M161" s="734">
        <v>1</v>
      </c>
      <c r="N161" s="735">
        <v>855.78</v>
      </c>
    </row>
    <row r="162" spans="1:14" ht="14.45" customHeight="1" x14ac:dyDescent="0.2">
      <c r="A162" s="729" t="s">
        <v>587</v>
      </c>
      <c r="B162" s="730" t="s">
        <v>588</v>
      </c>
      <c r="C162" s="731" t="s">
        <v>609</v>
      </c>
      <c r="D162" s="732" t="s">
        <v>610</v>
      </c>
      <c r="E162" s="733">
        <v>50113001</v>
      </c>
      <c r="F162" s="732" t="s">
        <v>618</v>
      </c>
      <c r="G162" s="731" t="s">
        <v>619</v>
      </c>
      <c r="H162" s="731">
        <v>848241</v>
      </c>
      <c r="I162" s="731">
        <v>107854</v>
      </c>
      <c r="J162" s="731" t="s">
        <v>669</v>
      </c>
      <c r="K162" s="731" t="s">
        <v>670</v>
      </c>
      <c r="L162" s="734">
        <v>1859.39</v>
      </c>
      <c r="M162" s="734">
        <v>1</v>
      </c>
      <c r="N162" s="735">
        <v>1859.39</v>
      </c>
    </row>
    <row r="163" spans="1:14" ht="14.45" customHeight="1" x14ac:dyDescent="0.2">
      <c r="A163" s="729" t="s">
        <v>587</v>
      </c>
      <c r="B163" s="730" t="s">
        <v>588</v>
      </c>
      <c r="C163" s="731" t="s">
        <v>609</v>
      </c>
      <c r="D163" s="732" t="s">
        <v>610</v>
      </c>
      <c r="E163" s="733">
        <v>50113001</v>
      </c>
      <c r="F163" s="732" t="s">
        <v>618</v>
      </c>
      <c r="G163" s="731" t="s">
        <v>619</v>
      </c>
      <c r="H163" s="731">
        <v>994031</v>
      </c>
      <c r="I163" s="731">
        <v>0</v>
      </c>
      <c r="J163" s="731" t="s">
        <v>846</v>
      </c>
      <c r="K163" s="731" t="s">
        <v>329</v>
      </c>
      <c r="L163" s="734">
        <v>1.0000000000000002E-2</v>
      </c>
      <c r="M163" s="734">
        <v>8</v>
      </c>
      <c r="N163" s="735">
        <v>8.0000000000000016E-2</v>
      </c>
    </row>
    <row r="164" spans="1:14" ht="14.45" customHeight="1" x14ac:dyDescent="0.2">
      <c r="A164" s="729" t="s">
        <v>587</v>
      </c>
      <c r="B164" s="730" t="s">
        <v>588</v>
      </c>
      <c r="C164" s="731" t="s">
        <v>609</v>
      </c>
      <c r="D164" s="732" t="s">
        <v>610</v>
      </c>
      <c r="E164" s="733">
        <v>50113001</v>
      </c>
      <c r="F164" s="732" t="s">
        <v>618</v>
      </c>
      <c r="G164" s="731" t="s">
        <v>619</v>
      </c>
      <c r="H164" s="731">
        <v>226002</v>
      </c>
      <c r="I164" s="731">
        <v>226002</v>
      </c>
      <c r="J164" s="731" t="s">
        <v>847</v>
      </c>
      <c r="K164" s="731" t="s">
        <v>848</v>
      </c>
      <c r="L164" s="734">
        <v>682.53000000000009</v>
      </c>
      <c r="M164" s="734">
        <v>1</v>
      </c>
      <c r="N164" s="735">
        <v>682.53000000000009</v>
      </c>
    </row>
    <row r="165" spans="1:14" ht="14.45" customHeight="1" x14ac:dyDescent="0.2">
      <c r="A165" s="729" t="s">
        <v>587</v>
      </c>
      <c r="B165" s="730" t="s">
        <v>588</v>
      </c>
      <c r="C165" s="731" t="s">
        <v>609</v>
      </c>
      <c r="D165" s="732" t="s">
        <v>610</v>
      </c>
      <c r="E165" s="733">
        <v>50113001</v>
      </c>
      <c r="F165" s="732" t="s">
        <v>618</v>
      </c>
      <c r="G165" s="731" t="s">
        <v>696</v>
      </c>
      <c r="H165" s="731">
        <v>100536</v>
      </c>
      <c r="I165" s="731">
        <v>536</v>
      </c>
      <c r="J165" s="731" t="s">
        <v>849</v>
      </c>
      <c r="K165" s="731" t="s">
        <v>623</v>
      </c>
      <c r="L165" s="734">
        <v>139.67714285714285</v>
      </c>
      <c r="M165" s="734">
        <v>28</v>
      </c>
      <c r="N165" s="735">
        <v>3910.9599999999996</v>
      </c>
    </row>
    <row r="166" spans="1:14" ht="14.45" customHeight="1" x14ac:dyDescent="0.2">
      <c r="A166" s="729" t="s">
        <v>587</v>
      </c>
      <c r="B166" s="730" t="s">
        <v>588</v>
      </c>
      <c r="C166" s="731" t="s">
        <v>609</v>
      </c>
      <c r="D166" s="732" t="s">
        <v>610</v>
      </c>
      <c r="E166" s="733">
        <v>50113001</v>
      </c>
      <c r="F166" s="732" t="s">
        <v>618</v>
      </c>
      <c r="G166" s="731" t="s">
        <v>696</v>
      </c>
      <c r="H166" s="731">
        <v>216900</v>
      </c>
      <c r="I166" s="731">
        <v>216900</v>
      </c>
      <c r="J166" s="731" t="s">
        <v>850</v>
      </c>
      <c r="K166" s="731" t="s">
        <v>851</v>
      </c>
      <c r="L166" s="734">
        <v>700.57</v>
      </c>
      <c r="M166" s="734">
        <v>4</v>
      </c>
      <c r="N166" s="735">
        <v>2802.28</v>
      </c>
    </row>
    <row r="167" spans="1:14" ht="14.45" customHeight="1" x14ac:dyDescent="0.2">
      <c r="A167" s="729" t="s">
        <v>587</v>
      </c>
      <c r="B167" s="730" t="s">
        <v>588</v>
      </c>
      <c r="C167" s="731" t="s">
        <v>609</v>
      </c>
      <c r="D167" s="732" t="s">
        <v>610</v>
      </c>
      <c r="E167" s="733">
        <v>50113001</v>
      </c>
      <c r="F167" s="732" t="s">
        <v>618</v>
      </c>
      <c r="G167" s="731" t="s">
        <v>696</v>
      </c>
      <c r="H167" s="731">
        <v>107981</v>
      </c>
      <c r="I167" s="731">
        <v>7981</v>
      </c>
      <c r="J167" s="731" t="s">
        <v>852</v>
      </c>
      <c r="K167" s="731" t="s">
        <v>853</v>
      </c>
      <c r="L167" s="734">
        <v>41.88</v>
      </c>
      <c r="M167" s="734">
        <v>1</v>
      </c>
      <c r="N167" s="735">
        <v>41.88</v>
      </c>
    </row>
    <row r="168" spans="1:14" ht="14.45" customHeight="1" x14ac:dyDescent="0.2">
      <c r="A168" s="729" t="s">
        <v>587</v>
      </c>
      <c r="B168" s="730" t="s">
        <v>588</v>
      </c>
      <c r="C168" s="731" t="s">
        <v>609</v>
      </c>
      <c r="D168" s="732" t="s">
        <v>610</v>
      </c>
      <c r="E168" s="733">
        <v>50113001</v>
      </c>
      <c r="F168" s="732" t="s">
        <v>618</v>
      </c>
      <c r="G168" s="731" t="s">
        <v>619</v>
      </c>
      <c r="H168" s="731">
        <v>237376</v>
      </c>
      <c r="I168" s="731">
        <v>237376</v>
      </c>
      <c r="J168" s="731" t="s">
        <v>854</v>
      </c>
      <c r="K168" s="731" t="s">
        <v>855</v>
      </c>
      <c r="L168" s="734">
        <v>110.435</v>
      </c>
      <c r="M168" s="734">
        <v>2</v>
      </c>
      <c r="N168" s="735">
        <v>220.87</v>
      </c>
    </row>
    <row r="169" spans="1:14" ht="14.45" customHeight="1" x14ac:dyDescent="0.2">
      <c r="A169" s="729" t="s">
        <v>587</v>
      </c>
      <c r="B169" s="730" t="s">
        <v>588</v>
      </c>
      <c r="C169" s="731" t="s">
        <v>609</v>
      </c>
      <c r="D169" s="732" t="s">
        <v>610</v>
      </c>
      <c r="E169" s="733">
        <v>50113001</v>
      </c>
      <c r="F169" s="732" t="s">
        <v>618</v>
      </c>
      <c r="G169" s="731" t="s">
        <v>619</v>
      </c>
      <c r="H169" s="731">
        <v>994414</v>
      </c>
      <c r="I169" s="731">
        <v>0</v>
      </c>
      <c r="J169" s="731" t="s">
        <v>856</v>
      </c>
      <c r="K169" s="731" t="s">
        <v>329</v>
      </c>
      <c r="L169" s="734">
        <v>449.32</v>
      </c>
      <c r="M169" s="734">
        <v>2</v>
      </c>
      <c r="N169" s="735">
        <v>898.64</v>
      </c>
    </row>
    <row r="170" spans="1:14" ht="14.45" customHeight="1" x14ac:dyDescent="0.2">
      <c r="A170" s="729" t="s">
        <v>587</v>
      </c>
      <c r="B170" s="730" t="s">
        <v>588</v>
      </c>
      <c r="C170" s="731" t="s">
        <v>609</v>
      </c>
      <c r="D170" s="732" t="s">
        <v>610</v>
      </c>
      <c r="E170" s="733">
        <v>50113001</v>
      </c>
      <c r="F170" s="732" t="s">
        <v>618</v>
      </c>
      <c r="G170" s="731" t="s">
        <v>619</v>
      </c>
      <c r="H170" s="731">
        <v>100874</v>
      </c>
      <c r="I170" s="731">
        <v>874</v>
      </c>
      <c r="J170" s="731" t="s">
        <v>857</v>
      </c>
      <c r="K170" s="731" t="s">
        <v>688</v>
      </c>
      <c r="L170" s="734">
        <v>92.255384615384628</v>
      </c>
      <c r="M170" s="734">
        <v>13</v>
      </c>
      <c r="N170" s="735">
        <v>1199.3200000000002</v>
      </c>
    </row>
    <row r="171" spans="1:14" ht="14.45" customHeight="1" x14ac:dyDescent="0.2">
      <c r="A171" s="729" t="s">
        <v>587</v>
      </c>
      <c r="B171" s="730" t="s">
        <v>588</v>
      </c>
      <c r="C171" s="731" t="s">
        <v>609</v>
      </c>
      <c r="D171" s="732" t="s">
        <v>610</v>
      </c>
      <c r="E171" s="733">
        <v>50113001</v>
      </c>
      <c r="F171" s="732" t="s">
        <v>618</v>
      </c>
      <c r="G171" s="731" t="s">
        <v>619</v>
      </c>
      <c r="H171" s="731">
        <v>102668</v>
      </c>
      <c r="I171" s="731">
        <v>2668</v>
      </c>
      <c r="J171" s="731" t="s">
        <v>858</v>
      </c>
      <c r="K171" s="731" t="s">
        <v>859</v>
      </c>
      <c r="L171" s="734">
        <v>33.222499999999997</v>
      </c>
      <c r="M171" s="734">
        <v>4</v>
      </c>
      <c r="N171" s="735">
        <v>132.88999999999999</v>
      </c>
    </row>
    <row r="172" spans="1:14" ht="14.45" customHeight="1" x14ac:dyDescent="0.2">
      <c r="A172" s="729" t="s">
        <v>587</v>
      </c>
      <c r="B172" s="730" t="s">
        <v>588</v>
      </c>
      <c r="C172" s="731" t="s">
        <v>609</v>
      </c>
      <c r="D172" s="732" t="s">
        <v>610</v>
      </c>
      <c r="E172" s="733">
        <v>50113001</v>
      </c>
      <c r="F172" s="732" t="s">
        <v>618</v>
      </c>
      <c r="G172" s="731" t="s">
        <v>619</v>
      </c>
      <c r="H172" s="731">
        <v>200863</v>
      </c>
      <c r="I172" s="731">
        <v>200863</v>
      </c>
      <c r="J172" s="731" t="s">
        <v>671</v>
      </c>
      <c r="K172" s="731" t="s">
        <v>672</v>
      </c>
      <c r="L172" s="734">
        <v>85.648666932229858</v>
      </c>
      <c r="M172" s="734">
        <v>60</v>
      </c>
      <c r="N172" s="735">
        <v>5138.9200159337915</v>
      </c>
    </row>
    <row r="173" spans="1:14" ht="14.45" customHeight="1" x14ac:dyDescent="0.2">
      <c r="A173" s="729" t="s">
        <v>587</v>
      </c>
      <c r="B173" s="730" t="s">
        <v>588</v>
      </c>
      <c r="C173" s="731" t="s">
        <v>609</v>
      </c>
      <c r="D173" s="732" t="s">
        <v>610</v>
      </c>
      <c r="E173" s="733">
        <v>50113001</v>
      </c>
      <c r="F173" s="732" t="s">
        <v>618</v>
      </c>
      <c r="G173" s="731" t="s">
        <v>619</v>
      </c>
      <c r="H173" s="731">
        <v>246111</v>
      </c>
      <c r="I173" s="731">
        <v>246111</v>
      </c>
      <c r="J173" s="731" t="s">
        <v>671</v>
      </c>
      <c r="K173" s="731" t="s">
        <v>673</v>
      </c>
      <c r="L173" s="734">
        <v>88.853333333333339</v>
      </c>
      <c r="M173" s="734">
        <v>12</v>
      </c>
      <c r="N173" s="735">
        <v>1066.24</v>
      </c>
    </row>
    <row r="174" spans="1:14" ht="14.45" customHeight="1" x14ac:dyDescent="0.2">
      <c r="A174" s="729" t="s">
        <v>587</v>
      </c>
      <c r="B174" s="730" t="s">
        <v>588</v>
      </c>
      <c r="C174" s="731" t="s">
        <v>609</v>
      </c>
      <c r="D174" s="732" t="s">
        <v>610</v>
      </c>
      <c r="E174" s="733">
        <v>50113001</v>
      </c>
      <c r="F174" s="732" t="s">
        <v>618</v>
      </c>
      <c r="G174" s="731" t="s">
        <v>619</v>
      </c>
      <c r="H174" s="731">
        <v>100876</v>
      </c>
      <c r="I174" s="731">
        <v>876</v>
      </c>
      <c r="J174" s="731" t="s">
        <v>671</v>
      </c>
      <c r="K174" s="731" t="s">
        <v>688</v>
      </c>
      <c r="L174" s="734">
        <v>85.51</v>
      </c>
      <c r="M174" s="734">
        <v>2</v>
      </c>
      <c r="N174" s="735">
        <v>171.02</v>
      </c>
    </row>
    <row r="175" spans="1:14" ht="14.45" customHeight="1" x14ac:dyDescent="0.2">
      <c r="A175" s="729" t="s">
        <v>587</v>
      </c>
      <c r="B175" s="730" t="s">
        <v>588</v>
      </c>
      <c r="C175" s="731" t="s">
        <v>609</v>
      </c>
      <c r="D175" s="732" t="s">
        <v>610</v>
      </c>
      <c r="E175" s="733">
        <v>50113001</v>
      </c>
      <c r="F175" s="732" t="s">
        <v>618</v>
      </c>
      <c r="G175" s="731" t="s">
        <v>329</v>
      </c>
      <c r="H175" s="731">
        <v>24001</v>
      </c>
      <c r="I175" s="731">
        <v>24001</v>
      </c>
      <c r="J175" s="731" t="s">
        <v>860</v>
      </c>
      <c r="K175" s="731" t="s">
        <v>861</v>
      </c>
      <c r="L175" s="734">
        <v>22</v>
      </c>
      <c r="M175" s="734">
        <v>22</v>
      </c>
      <c r="N175" s="735">
        <v>484</v>
      </c>
    </row>
    <row r="176" spans="1:14" ht="14.45" customHeight="1" x14ac:dyDescent="0.2">
      <c r="A176" s="729" t="s">
        <v>587</v>
      </c>
      <c r="B176" s="730" t="s">
        <v>588</v>
      </c>
      <c r="C176" s="731" t="s">
        <v>609</v>
      </c>
      <c r="D176" s="732" t="s">
        <v>610</v>
      </c>
      <c r="E176" s="733">
        <v>50113001</v>
      </c>
      <c r="F176" s="732" t="s">
        <v>618</v>
      </c>
      <c r="G176" s="731" t="s">
        <v>696</v>
      </c>
      <c r="H176" s="731">
        <v>157871</v>
      </c>
      <c r="I176" s="731">
        <v>157871</v>
      </c>
      <c r="J176" s="731" t="s">
        <v>862</v>
      </c>
      <c r="K176" s="731" t="s">
        <v>863</v>
      </c>
      <c r="L176" s="734">
        <v>369.01714285714286</v>
      </c>
      <c r="M176" s="734">
        <v>7</v>
      </c>
      <c r="N176" s="735">
        <v>2583.12</v>
      </c>
    </row>
    <row r="177" spans="1:14" ht="14.45" customHeight="1" x14ac:dyDescent="0.2">
      <c r="A177" s="729" t="s">
        <v>587</v>
      </c>
      <c r="B177" s="730" t="s">
        <v>588</v>
      </c>
      <c r="C177" s="731" t="s">
        <v>609</v>
      </c>
      <c r="D177" s="732" t="s">
        <v>610</v>
      </c>
      <c r="E177" s="733">
        <v>50113001</v>
      </c>
      <c r="F177" s="732" t="s">
        <v>618</v>
      </c>
      <c r="G177" s="731" t="s">
        <v>619</v>
      </c>
      <c r="H177" s="731">
        <v>167679</v>
      </c>
      <c r="I177" s="731">
        <v>167679</v>
      </c>
      <c r="J177" s="731" t="s">
        <v>864</v>
      </c>
      <c r="K177" s="731" t="s">
        <v>865</v>
      </c>
      <c r="L177" s="734">
        <v>7059.5033333333322</v>
      </c>
      <c r="M177" s="734">
        <v>21</v>
      </c>
      <c r="N177" s="735">
        <v>148249.56999999998</v>
      </c>
    </row>
    <row r="178" spans="1:14" ht="14.45" customHeight="1" x14ac:dyDescent="0.2">
      <c r="A178" s="729" t="s">
        <v>587</v>
      </c>
      <c r="B178" s="730" t="s">
        <v>588</v>
      </c>
      <c r="C178" s="731" t="s">
        <v>609</v>
      </c>
      <c r="D178" s="732" t="s">
        <v>610</v>
      </c>
      <c r="E178" s="733">
        <v>50113001</v>
      </c>
      <c r="F178" s="732" t="s">
        <v>618</v>
      </c>
      <c r="G178" s="731" t="s">
        <v>619</v>
      </c>
      <c r="H178" s="731">
        <v>11670</v>
      </c>
      <c r="I178" s="731">
        <v>11670</v>
      </c>
      <c r="J178" s="731" t="s">
        <v>866</v>
      </c>
      <c r="K178" s="731" t="s">
        <v>867</v>
      </c>
      <c r="L178" s="734">
        <v>352</v>
      </c>
      <c r="M178" s="734">
        <v>5</v>
      </c>
      <c r="N178" s="735">
        <v>1760</v>
      </c>
    </row>
    <row r="179" spans="1:14" ht="14.45" customHeight="1" x14ac:dyDescent="0.2">
      <c r="A179" s="729" t="s">
        <v>587</v>
      </c>
      <c r="B179" s="730" t="s">
        <v>588</v>
      </c>
      <c r="C179" s="731" t="s">
        <v>609</v>
      </c>
      <c r="D179" s="732" t="s">
        <v>610</v>
      </c>
      <c r="E179" s="733">
        <v>50113001</v>
      </c>
      <c r="F179" s="732" t="s">
        <v>618</v>
      </c>
      <c r="G179" s="731" t="s">
        <v>619</v>
      </c>
      <c r="H179" s="731">
        <v>849310</v>
      </c>
      <c r="I179" s="731">
        <v>126689</v>
      </c>
      <c r="J179" s="731" t="s">
        <v>868</v>
      </c>
      <c r="K179" s="731" t="s">
        <v>869</v>
      </c>
      <c r="L179" s="734">
        <v>232.23010416666668</v>
      </c>
      <c r="M179" s="734">
        <v>16</v>
      </c>
      <c r="N179" s="735">
        <v>3715.6816666666668</v>
      </c>
    </row>
    <row r="180" spans="1:14" ht="14.45" customHeight="1" x14ac:dyDescent="0.2">
      <c r="A180" s="729" t="s">
        <v>587</v>
      </c>
      <c r="B180" s="730" t="s">
        <v>588</v>
      </c>
      <c r="C180" s="731" t="s">
        <v>609</v>
      </c>
      <c r="D180" s="732" t="s">
        <v>610</v>
      </c>
      <c r="E180" s="733">
        <v>50113001</v>
      </c>
      <c r="F180" s="732" t="s">
        <v>618</v>
      </c>
      <c r="G180" s="731" t="s">
        <v>619</v>
      </c>
      <c r="H180" s="731">
        <v>250292</v>
      </c>
      <c r="I180" s="731">
        <v>250292</v>
      </c>
      <c r="J180" s="731" t="s">
        <v>870</v>
      </c>
      <c r="K180" s="731" t="s">
        <v>871</v>
      </c>
      <c r="L180" s="734">
        <v>1007.93</v>
      </c>
      <c r="M180" s="734">
        <v>1</v>
      </c>
      <c r="N180" s="735">
        <v>1007.93</v>
      </c>
    </row>
    <row r="181" spans="1:14" ht="14.45" customHeight="1" x14ac:dyDescent="0.2">
      <c r="A181" s="729" t="s">
        <v>587</v>
      </c>
      <c r="B181" s="730" t="s">
        <v>588</v>
      </c>
      <c r="C181" s="731" t="s">
        <v>609</v>
      </c>
      <c r="D181" s="732" t="s">
        <v>610</v>
      </c>
      <c r="E181" s="733">
        <v>50113001</v>
      </c>
      <c r="F181" s="732" t="s">
        <v>618</v>
      </c>
      <c r="G181" s="731" t="s">
        <v>619</v>
      </c>
      <c r="H181" s="731">
        <v>100584</v>
      </c>
      <c r="I181" s="731">
        <v>584</v>
      </c>
      <c r="J181" s="731" t="s">
        <v>872</v>
      </c>
      <c r="K181" s="731" t="s">
        <v>873</v>
      </c>
      <c r="L181" s="734">
        <v>110.79</v>
      </c>
      <c r="M181" s="734">
        <v>3</v>
      </c>
      <c r="N181" s="735">
        <v>332.37</v>
      </c>
    </row>
    <row r="182" spans="1:14" ht="14.45" customHeight="1" x14ac:dyDescent="0.2">
      <c r="A182" s="729" t="s">
        <v>587</v>
      </c>
      <c r="B182" s="730" t="s">
        <v>588</v>
      </c>
      <c r="C182" s="731" t="s">
        <v>609</v>
      </c>
      <c r="D182" s="732" t="s">
        <v>610</v>
      </c>
      <c r="E182" s="733">
        <v>50113001</v>
      </c>
      <c r="F182" s="732" t="s">
        <v>618</v>
      </c>
      <c r="G182" s="731" t="s">
        <v>619</v>
      </c>
      <c r="H182" s="731">
        <v>114989</v>
      </c>
      <c r="I182" s="731">
        <v>14989</v>
      </c>
      <c r="J182" s="731" t="s">
        <v>874</v>
      </c>
      <c r="K182" s="731" t="s">
        <v>875</v>
      </c>
      <c r="L182" s="734">
        <v>87.179999999999993</v>
      </c>
      <c r="M182" s="734">
        <v>2</v>
      </c>
      <c r="N182" s="735">
        <v>174.35999999999999</v>
      </c>
    </row>
    <row r="183" spans="1:14" ht="14.45" customHeight="1" x14ac:dyDescent="0.2">
      <c r="A183" s="729" t="s">
        <v>587</v>
      </c>
      <c r="B183" s="730" t="s">
        <v>588</v>
      </c>
      <c r="C183" s="731" t="s">
        <v>609</v>
      </c>
      <c r="D183" s="732" t="s">
        <v>610</v>
      </c>
      <c r="E183" s="733">
        <v>50113001</v>
      </c>
      <c r="F183" s="732" t="s">
        <v>618</v>
      </c>
      <c r="G183" s="731" t="s">
        <v>619</v>
      </c>
      <c r="H183" s="731">
        <v>185256</v>
      </c>
      <c r="I183" s="731">
        <v>85256</v>
      </c>
      <c r="J183" s="731" t="s">
        <v>876</v>
      </c>
      <c r="K183" s="731" t="s">
        <v>877</v>
      </c>
      <c r="L183" s="734">
        <v>29.450000000000003</v>
      </c>
      <c r="M183" s="734">
        <v>4</v>
      </c>
      <c r="N183" s="735">
        <v>117.80000000000001</v>
      </c>
    </row>
    <row r="184" spans="1:14" ht="14.45" customHeight="1" x14ac:dyDescent="0.2">
      <c r="A184" s="729" t="s">
        <v>587</v>
      </c>
      <c r="B184" s="730" t="s">
        <v>588</v>
      </c>
      <c r="C184" s="731" t="s">
        <v>609</v>
      </c>
      <c r="D184" s="732" t="s">
        <v>610</v>
      </c>
      <c r="E184" s="733">
        <v>50113001</v>
      </c>
      <c r="F184" s="732" t="s">
        <v>618</v>
      </c>
      <c r="G184" s="731" t="s">
        <v>619</v>
      </c>
      <c r="H184" s="731">
        <v>194852</v>
      </c>
      <c r="I184" s="731">
        <v>94852</v>
      </c>
      <c r="J184" s="731" t="s">
        <v>878</v>
      </c>
      <c r="K184" s="731" t="s">
        <v>879</v>
      </c>
      <c r="L184" s="734">
        <v>1029.31</v>
      </c>
      <c r="M184" s="734">
        <v>7</v>
      </c>
      <c r="N184" s="735">
        <v>7205.17</v>
      </c>
    </row>
    <row r="185" spans="1:14" ht="14.45" customHeight="1" x14ac:dyDescent="0.2">
      <c r="A185" s="729" t="s">
        <v>587</v>
      </c>
      <c r="B185" s="730" t="s">
        <v>588</v>
      </c>
      <c r="C185" s="731" t="s">
        <v>609</v>
      </c>
      <c r="D185" s="732" t="s">
        <v>610</v>
      </c>
      <c r="E185" s="733">
        <v>50113001</v>
      </c>
      <c r="F185" s="732" t="s">
        <v>618</v>
      </c>
      <c r="G185" s="731" t="s">
        <v>619</v>
      </c>
      <c r="H185" s="731">
        <v>230919</v>
      </c>
      <c r="I185" s="731">
        <v>230919</v>
      </c>
      <c r="J185" s="731" t="s">
        <v>880</v>
      </c>
      <c r="K185" s="731" t="s">
        <v>881</v>
      </c>
      <c r="L185" s="734">
        <v>80.88468085106382</v>
      </c>
      <c r="M185" s="734">
        <v>188</v>
      </c>
      <c r="N185" s="735">
        <v>15206.319999999998</v>
      </c>
    </row>
    <row r="186" spans="1:14" ht="14.45" customHeight="1" x14ac:dyDescent="0.2">
      <c r="A186" s="729" t="s">
        <v>587</v>
      </c>
      <c r="B186" s="730" t="s">
        <v>588</v>
      </c>
      <c r="C186" s="731" t="s">
        <v>609</v>
      </c>
      <c r="D186" s="732" t="s">
        <v>610</v>
      </c>
      <c r="E186" s="733">
        <v>50113001</v>
      </c>
      <c r="F186" s="732" t="s">
        <v>618</v>
      </c>
      <c r="G186" s="731" t="s">
        <v>619</v>
      </c>
      <c r="H186" s="731">
        <v>502420</v>
      </c>
      <c r="I186" s="731">
        <v>0</v>
      </c>
      <c r="J186" s="731" t="s">
        <v>882</v>
      </c>
      <c r="K186" s="731" t="s">
        <v>329</v>
      </c>
      <c r="L186" s="734">
        <v>541.96</v>
      </c>
      <c r="M186" s="734">
        <v>1</v>
      </c>
      <c r="N186" s="735">
        <v>541.96</v>
      </c>
    </row>
    <row r="187" spans="1:14" ht="14.45" customHeight="1" x14ac:dyDescent="0.2">
      <c r="A187" s="729" t="s">
        <v>587</v>
      </c>
      <c r="B187" s="730" t="s">
        <v>588</v>
      </c>
      <c r="C187" s="731" t="s">
        <v>609</v>
      </c>
      <c r="D187" s="732" t="s">
        <v>610</v>
      </c>
      <c r="E187" s="733">
        <v>50113001</v>
      </c>
      <c r="F187" s="732" t="s">
        <v>618</v>
      </c>
      <c r="G187" s="731" t="s">
        <v>619</v>
      </c>
      <c r="H187" s="731">
        <v>994723</v>
      </c>
      <c r="I187" s="731">
        <v>0</v>
      </c>
      <c r="J187" s="731" t="s">
        <v>883</v>
      </c>
      <c r="K187" s="731" t="s">
        <v>329</v>
      </c>
      <c r="L187" s="734">
        <v>161.0200000000001</v>
      </c>
      <c r="M187" s="734">
        <v>120</v>
      </c>
      <c r="N187" s="735">
        <v>19322.400000000012</v>
      </c>
    </row>
    <row r="188" spans="1:14" ht="14.45" customHeight="1" x14ac:dyDescent="0.2">
      <c r="A188" s="729" t="s">
        <v>587</v>
      </c>
      <c r="B188" s="730" t="s">
        <v>588</v>
      </c>
      <c r="C188" s="731" t="s">
        <v>609</v>
      </c>
      <c r="D188" s="732" t="s">
        <v>610</v>
      </c>
      <c r="E188" s="733">
        <v>50113001</v>
      </c>
      <c r="F188" s="732" t="s">
        <v>618</v>
      </c>
      <c r="G188" s="731" t="s">
        <v>619</v>
      </c>
      <c r="H188" s="731">
        <v>104380</v>
      </c>
      <c r="I188" s="731">
        <v>4380</v>
      </c>
      <c r="J188" s="731" t="s">
        <v>884</v>
      </c>
      <c r="K188" s="731" t="s">
        <v>885</v>
      </c>
      <c r="L188" s="734">
        <v>354.26499999999993</v>
      </c>
      <c r="M188" s="734">
        <v>4</v>
      </c>
      <c r="N188" s="735">
        <v>1417.0599999999997</v>
      </c>
    </row>
    <row r="189" spans="1:14" ht="14.45" customHeight="1" x14ac:dyDescent="0.2">
      <c r="A189" s="729" t="s">
        <v>587</v>
      </c>
      <c r="B189" s="730" t="s">
        <v>588</v>
      </c>
      <c r="C189" s="731" t="s">
        <v>609</v>
      </c>
      <c r="D189" s="732" t="s">
        <v>610</v>
      </c>
      <c r="E189" s="733">
        <v>50113001</v>
      </c>
      <c r="F189" s="732" t="s">
        <v>618</v>
      </c>
      <c r="G189" s="731" t="s">
        <v>619</v>
      </c>
      <c r="H189" s="731">
        <v>130610</v>
      </c>
      <c r="I189" s="731">
        <v>130610</v>
      </c>
      <c r="J189" s="731" t="s">
        <v>886</v>
      </c>
      <c r="K189" s="731" t="s">
        <v>887</v>
      </c>
      <c r="L189" s="734">
        <v>582.70000000000005</v>
      </c>
      <c r="M189" s="734">
        <v>2</v>
      </c>
      <c r="N189" s="735">
        <v>1165.4000000000001</v>
      </c>
    </row>
    <row r="190" spans="1:14" ht="14.45" customHeight="1" x14ac:dyDescent="0.2">
      <c r="A190" s="729" t="s">
        <v>587</v>
      </c>
      <c r="B190" s="730" t="s">
        <v>588</v>
      </c>
      <c r="C190" s="731" t="s">
        <v>609</v>
      </c>
      <c r="D190" s="732" t="s">
        <v>610</v>
      </c>
      <c r="E190" s="733">
        <v>50113001</v>
      </c>
      <c r="F190" s="732" t="s">
        <v>618</v>
      </c>
      <c r="G190" s="731" t="s">
        <v>696</v>
      </c>
      <c r="H190" s="731">
        <v>231956</v>
      </c>
      <c r="I190" s="731">
        <v>231956</v>
      </c>
      <c r="J190" s="731" t="s">
        <v>888</v>
      </c>
      <c r="K190" s="731" t="s">
        <v>889</v>
      </c>
      <c r="L190" s="734">
        <v>49.759999999999991</v>
      </c>
      <c r="M190" s="734">
        <v>7</v>
      </c>
      <c r="N190" s="735">
        <v>348.31999999999994</v>
      </c>
    </row>
    <row r="191" spans="1:14" ht="14.45" customHeight="1" x14ac:dyDescent="0.2">
      <c r="A191" s="729" t="s">
        <v>587</v>
      </c>
      <c r="B191" s="730" t="s">
        <v>588</v>
      </c>
      <c r="C191" s="731" t="s">
        <v>609</v>
      </c>
      <c r="D191" s="732" t="s">
        <v>610</v>
      </c>
      <c r="E191" s="733">
        <v>50113001</v>
      </c>
      <c r="F191" s="732" t="s">
        <v>618</v>
      </c>
      <c r="G191" s="731" t="s">
        <v>619</v>
      </c>
      <c r="H191" s="731">
        <v>184325</v>
      </c>
      <c r="I191" s="731">
        <v>84325</v>
      </c>
      <c r="J191" s="731" t="s">
        <v>890</v>
      </c>
      <c r="K191" s="731" t="s">
        <v>891</v>
      </c>
      <c r="L191" s="734">
        <v>76.650000000000006</v>
      </c>
      <c r="M191" s="734">
        <v>3</v>
      </c>
      <c r="N191" s="735">
        <v>229.95000000000002</v>
      </c>
    </row>
    <row r="192" spans="1:14" ht="14.45" customHeight="1" x14ac:dyDescent="0.2">
      <c r="A192" s="729" t="s">
        <v>587</v>
      </c>
      <c r="B192" s="730" t="s">
        <v>588</v>
      </c>
      <c r="C192" s="731" t="s">
        <v>609</v>
      </c>
      <c r="D192" s="732" t="s">
        <v>610</v>
      </c>
      <c r="E192" s="733">
        <v>50113001</v>
      </c>
      <c r="F192" s="732" t="s">
        <v>618</v>
      </c>
      <c r="G192" s="731" t="s">
        <v>619</v>
      </c>
      <c r="H192" s="731">
        <v>995315</v>
      </c>
      <c r="I192" s="731">
        <v>132990</v>
      </c>
      <c r="J192" s="731" t="s">
        <v>676</v>
      </c>
      <c r="K192" s="731" t="s">
        <v>677</v>
      </c>
      <c r="L192" s="734">
        <v>79.27000000000001</v>
      </c>
      <c r="M192" s="734">
        <v>2</v>
      </c>
      <c r="N192" s="735">
        <v>158.54000000000002</v>
      </c>
    </row>
    <row r="193" spans="1:14" ht="14.45" customHeight="1" x14ac:dyDescent="0.2">
      <c r="A193" s="729" t="s">
        <v>587</v>
      </c>
      <c r="B193" s="730" t="s">
        <v>588</v>
      </c>
      <c r="C193" s="731" t="s">
        <v>609</v>
      </c>
      <c r="D193" s="732" t="s">
        <v>610</v>
      </c>
      <c r="E193" s="733">
        <v>50113001</v>
      </c>
      <c r="F193" s="732" t="s">
        <v>618</v>
      </c>
      <c r="G193" s="731" t="s">
        <v>619</v>
      </c>
      <c r="H193" s="731">
        <v>243240</v>
      </c>
      <c r="I193" s="731">
        <v>243240</v>
      </c>
      <c r="J193" s="731" t="s">
        <v>676</v>
      </c>
      <c r="K193" s="731" t="s">
        <v>677</v>
      </c>
      <c r="L193" s="734">
        <v>80.301249999999996</v>
      </c>
      <c r="M193" s="734">
        <v>8</v>
      </c>
      <c r="N193" s="735">
        <v>642.41</v>
      </c>
    </row>
    <row r="194" spans="1:14" ht="14.45" customHeight="1" x14ac:dyDescent="0.2">
      <c r="A194" s="729" t="s">
        <v>587</v>
      </c>
      <c r="B194" s="730" t="s">
        <v>588</v>
      </c>
      <c r="C194" s="731" t="s">
        <v>609</v>
      </c>
      <c r="D194" s="732" t="s">
        <v>610</v>
      </c>
      <c r="E194" s="733">
        <v>50113001</v>
      </c>
      <c r="F194" s="732" t="s">
        <v>618</v>
      </c>
      <c r="G194" s="731" t="s">
        <v>619</v>
      </c>
      <c r="H194" s="731">
        <v>840333</v>
      </c>
      <c r="I194" s="731">
        <v>0</v>
      </c>
      <c r="J194" s="731" t="s">
        <v>892</v>
      </c>
      <c r="K194" s="731" t="s">
        <v>329</v>
      </c>
      <c r="L194" s="734">
        <v>25.069999999999997</v>
      </c>
      <c r="M194" s="734">
        <v>1</v>
      </c>
      <c r="N194" s="735">
        <v>25.069999999999997</v>
      </c>
    </row>
    <row r="195" spans="1:14" ht="14.45" customHeight="1" x14ac:dyDescent="0.2">
      <c r="A195" s="729" t="s">
        <v>587</v>
      </c>
      <c r="B195" s="730" t="s">
        <v>588</v>
      </c>
      <c r="C195" s="731" t="s">
        <v>609</v>
      </c>
      <c r="D195" s="732" t="s">
        <v>610</v>
      </c>
      <c r="E195" s="733">
        <v>50113001</v>
      </c>
      <c r="F195" s="732" t="s">
        <v>618</v>
      </c>
      <c r="G195" s="731" t="s">
        <v>619</v>
      </c>
      <c r="H195" s="731">
        <v>142594</v>
      </c>
      <c r="I195" s="731">
        <v>42594</v>
      </c>
      <c r="J195" s="731" t="s">
        <v>893</v>
      </c>
      <c r="K195" s="731" t="s">
        <v>894</v>
      </c>
      <c r="L195" s="734">
        <v>897.81</v>
      </c>
      <c r="M195" s="734">
        <v>2</v>
      </c>
      <c r="N195" s="735">
        <v>1795.62</v>
      </c>
    </row>
    <row r="196" spans="1:14" ht="14.45" customHeight="1" x14ac:dyDescent="0.2">
      <c r="A196" s="729" t="s">
        <v>587</v>
      </c>
      <c r="B196" s="730" t="s">
        <v>588</v>
      </c>
      <c r="C196" s="731" t="s">
        <v>609</v>
      </c>
      <c r="D196" s="732" t="s">
        <v>610</v>
      </c>
      <c r="E196" s="733">
        <v>50113001</v>
      </c>
      <c r="F196" s="732" t="s">
        <v>618</v>
      </c>
      <c r="G196" s="731" t="s">
        <v>619</v>
      </c>
      <c r="H196" s="731">
        <v>199814</v>
      </c>
      <c r="I196" s="731">
        <v>99814</v>
      </c>
      <c r="J196" s="731" t="s">
        <v>895</v>
      </c>
      <c r="K196" s="731" t="s">
        <v>896</v>
      </c>
      <c r="L196" s="734">
        <v>321.20000000000005</v>
      </c>
      <c r="M196" s="734">
        <v>34</v>
      </c>
      <c r="N196" s="735">
        <v>10920.800000000001</v>
      </c>
    </row>
    <row r="197" spans="1:14" ht="14.45" customHeight="1" x14ac:dyDescent="0.2">
      <c r="A197" s="729" t="s">
        <v>587</v>
      </c>
      <c r="B197" s="730" t="s">
        <v>588</v>
      </c>
      <c r="C197" s="731" t="s">
        <v>609</v>
      </c>
      <c r="D197" s="732" t="s">
        <v>610</v>
      </c>
      <c r="E197" s="733">
        <v>50113002</v>
      </c>
      <c r="F197" s="732" t="s">
        <v>897</v>
      </c>
      <c r="G197" s="731" t="s">
        <v>619</v>
      </c>
      <c r="H197" s="731">
        <v>116336</v>
      </c>
      <c r="I197" s="731">
        <v>16336</v>
      </c>
      <c r="J197" s="731" t="s">
        <v>898</v>
      </c>
      <c r="K197" s="731" t="s">
        <v>899</v>
      </c>
      <c r="L197" s="734">
        <v>1706.68</v>
      </c>
      <c r="M197" s="734">
        <v>4</v>
      </c>
      <c r="N197" s="735">
        <v>6826.72</v>
      </c>
    </row>
    <row r="198" spans="1:14" ht="14.45" customHeight="1" x14ac:dyDescent="0.2">
      <c r="A198" s="729" t="s">
        <v>587</v>
      </c>
      <c r="B198" s="730" t="s">
        <v>588</v>
      </c>
      <c r="C198" s="731" t="s">
        <v>609</v>
      </c>
      <c r="D198" s="732" t="s">
        <v>610</v>
      </c>
      <c r="E198" s="733">
        <v>50113004</v>
      </c>
      <c r="F198" s="732" t="s">
        <v>900</v>
      </c>
      <c r="G198" s="731" t="s">
        <v>619</v>
      </c>
      <c r="H198" s="731">
        <v>498233</v>
      </c>
      <c r="I198" s="731">
        <v>0</v>
      </c>
      <c r="J198" s="731" t="s">
        <v>901</v>
      </c>
      <c r="K198" s="731" t="s">
        <v>902</v>
      </c>
      <c r="L198" s="734">
        <v>1099.3260223085401</v>
      </c>
      <c r="M198" s="734">
        <v>121</v>
      </c>
      <c r="N198" s="735">
        <v>133018.44869933336</v>
      </c>
    </row>
    <row r="199" spans="1:14" ht="14.45" customHeight="1" x14ac:dyDescent="0.2">
      <c r="A199" s="729" t="s">
        <v>587</v>
      </c>
      <c r="B199" s="730" t="s">
        <v>588</v>
      </c>
      <c r="C199" s="731" t="s">
        <v>609</v>
      </c>
      <c r="D199" s="732" t="s">
        <v>610</v>
      </c>
      <c r="E199" s="733">
        <v>50113004</v>
      </c>
      <c r="F199" s="732" t="s">
        <v>900</v>
      </c>
      <c r="G199" s="731" t="s">
        <v>619</v>
      </c>
      <c r="H199" s="731">
        <v>501547</v>
      </c>
      <c r="I199" s="731">
        <v>0</v>
      </c>
      <c r="J199" s="731" t="s">
        <v>903</v>
      </c>
      <c r="K199" s="731" t="s">
        <v>904</v>
      </c>
      <c r="L199" s="734">
        <v>1358.1710039233706</v>
      </c>
      <c r="M199" s="734">
        <v>67</v>
      </c>
      <c r="N199" s="735">
        <v>90997.457262865821</v>
      </c>
    </row>
    <row r="200" spans="1:14" ht="14.45" customHeight="1" x14ac:dyDescent="0.2">
      <c r="A200" s="729" t="s">
        <v>587</v>
      </c>
      <c r="B200" s="730" t="s">
        <v>588</v>
      </c>
      <c r="C200" s="731" t="s">
        <v>609</v>
      </c>
      <c r="D200" s="732" t="s">
        <v>610</v>
      </c>
      <c r="E200" s="733">
        <v>50113004</v>
      </c>
      <c r="F200" s="732" t="s">
        <v>900</v>
      </c>
      <c r="G200" s="731" t="s">
        <v>619</v>
      </c>
      <c r="H200" s="731">
        <v>501533</v>
      </c>
      <c r="I200" s="731">
        <v>0</v>
      </c>
      <c r="J200" s="731" t="s">
        <v>905</v>
      </c>
      <c r="K200" s="731" t="s">
        <v>906</v>
      </c>
      <c r="L200" s="734">
        <v>515.8967584434655</v>
      </c>
      <c r="M200" s="734">
        <v>227</v>
      </c>
      <c r="N200" s="735">
        <v>117108.56416666668</v>
      </c>
    </row>
    <row r="201" spans="1:14" ht="14.45" customHeight="1" x14ac:dyDescent="0.2">
      <c r="A201" s="729" t="s">
        <v>587</v>
      </c>
      <c r="B201" s="730" t="s">
        <v>588</v>
      </c>
      <c r="C201" s="731" t="s">
        <v>609</v>
      </c>
      <c r="D201" s="732" t="s">
        <v>610</v>
      </c>
      <c r="E201" s="733">
        <v>50113004</v>
      </c>
      <c r="F201" s="732" t="s">
        <v>900</v>
      </c>
      <c r="G201" s="731" t="s">
        <v>619</v>
      </c>
      <c r="H201" s="731">
        <v>501546</v>
      </c>
      <c r="I201" s="731">
        <v>0</v>
      </c>
      <c r="J201" s="731" t="s">
        <v>905</v>
      </c>
      <c r="K201" s="731" t="s">
        <v>907</v>
      </c>
      <c r="L201" s="734">
        <v>892.34367255150562</v>
      </c>
      <c r="M201" s="734">
        <v>88</v>
      </c>
      <c r="N201" s="735">
        <v>78526.24318453249</v>
      </c>
    </row>
    <row r="202" spans="1:14" ht="14.45" customHeight="1" x14ac:dyDescent="0.2">
      <c r="A202" s="729" t="s">
        <v>587</v>
      </c>
      <c r="B202" s="730" t="s">
        <v>588</v>
      </c>
      <c r="C202" s="731" t="s">
        <v>609</v>
      </c>
      <c r="D202" s="732" t="s">
        <v>610</v>
      </c>
      <c r="E202" s="733">
        <v>50113006</v>
      </c>
      <c r="F202" s="732" t="s">
        <v>908</v>
      </c>
      <c r="G202" s="731" t="s">
        <v>619</v>
      </c>
      <c r="H202" s="731">
        <v>995650</v>
      </c>
      <c r="I202" s="731">
        <v>0</v>
      </c>
      <c r="J202" s="731" t="s">
        <v>909</v>
      </c>
      <c r="K202" s="731" t="s">
        <v>329</v>
      </c>
      <c r="L202" s="734">
        <v>438.86999999999989</v>
      </c>
      <c r="M202" s="734">
        <v>6</v>
      </c>
      <c r="N202" s="735">
        <v>2633.2199999999993</v>
      </c>
    </row>
    <row r="203" spans="1:14" ht="14.45" customHeight="1" x14ac:dyDescent="0.2">
      <c r="A203" s="729" t="s">
        <v>587</v>
      </c>
      <c r="B203" s="730" t="s">
        <v>588</v>
      </c>
      <c r="C203" s="731" t="s">
        <v>609</v>
      </c>
      <c r="D203" s="732" t="s">
        <v>610</v>
      </c>
      <c r="E203" s="733">
        <v>50113006</v>
      </c>
      <c r="F203" s="732" t="s">
        <v>908</v>
      </c>
      <c r="G203" s="731" t="s">
        <v>619</v>
      </c>
      <c r="H203" s="731">
        <v>995733</v>
      </c>
      <c r="I203" s="731">
        <v>0</v>
      </c>
      <c r="J203" s="731" t="s">
        <v>910</v>
      </c>
      <c r="K203" s="731" t="s">
        <v>329</v>
      </c>
      <c r="L203" s="734">
        <v>699.44</v>
      </c>
      <c r="M203" s="734">
        <v>2</v>
      </c>
      <c r="N203" s="735">
        <v>1398.88</v>
      </c>
    </row>
    <row r="204" spans="1:14" ht="14.45" customHeight="1" x14ac:dyDescent="0.2">
      <c r="A204" s="729" t="s">
        <v>587</v>
      </c>
      <c r="B204" s="730" t="s">
        <v>588</v>
      </c>
      <c r="C204" s="731" t="s">
        <v>609</v>
      </c>
      <c r="D204" s="732" t="s">
        <v>610</v>
      </c>
      <c r="E204" s="733">
        <v>50113006</v>
      </c>
      <c r="F204" s="732" t="s">
        <v>908</v>
      </c>
      <c r="G204" s="731" t="s">
        <v>696</v>
      </c>
      <c r="H204" s="731">
        <v>217145</v>
      </c>
      <c r="I204" s="731">
        <v>217145</v>
      </c>
      <c r="J204" s="731" t="s">
        <v>911</v>
      </c>
      <c r="K204" s="731" t="s">
        <v>912</v>
      </c>
      <c r="L204" s="734">
        <v>1347.78</v>
      </c>
      <c r="M204" s="734">
        <v>1</v>
      </c>
      <c r="N204" s="735">
        <v>1347.78</v>
      </c>
    </row>
    <row r="205" spans="1:14" ht="14.45" customHeight="1" x14ac:dyDescent="0.2">
      <c r="A205" s="729" t="s">
        <v>587</v>
      </c>
      <c r="B205" s="730" t="s">
        <v>588</v>
      </c>
      <c r="C205" s="731" t="s">
        <v>609</v>
      </c>
      <c r="D205" s="732" t="s">
        <v>610</v>
      </c>
      <c r="E205" s="733">
        <v>50113006</v>
      </c>
      <c r="F205" s="732" t="s">
        <v>908</v>
      </c>
      <c r="G205" s="731" t="s">
        <v>619</v>
      </c>
      <c r="H205" s="731">
        <v>993999</v>
      </c>
      <c r="I205" s="731">
        <v>0</v>
      </c>
      <c r="J205" s="731" t="s">
        <v>913</v>
      </c>
      <c r="K205" s="731" t="s">
        <v>329</v>
      </c>
      <c r="L205" s="734">
        <v>1.0000000000000004E-2</v>
      </c>
      <c r="M205" s="734">
        <v>61</v>
      </c>
      <c r="N205" s="735">
        <v>0.61000000000000021</v>
      </c>
    </row>
    <row r="206" spans="1:14" ht="14.45" customHeight="1" x14ac:dyDescent="0.2">
      <c r="A206" s="729" t="s">
        <v>587</v>
      </c>
      <c r="B206" s="730" t="s">
        <v>588</v>
      </c>
      <c r="C206" s="731" t="s">
        <v>609</v>
      </c>
      <c r="D206" s="732" t="s">
        <v>610</v>
      </c>
      <c r="E206" s="733">
        <v>50113006</v>
      </c>
      <c r="F206" s="732" t="s">
        <v>908</v>
      </c>
      <c r="G206" s="731" t="s">
        <v>619</v>
      </c>
      <c r="H206" s="731">
        <v>992251</v>
      </c>
      <c r="I206" s="731">
        <v>0</v>
      </c>
      <c r="J206" s="731" t="s">
        <v>914</v>
      </c>
      <c r="K206" s="731" t="s">
        <v>329</v>
      </c>
      <c r="L206" s="734">
        <v>1195.5499999999995</v>
      </c>
      <c r="M206" s="734">
        <v>50</v>
      </c>
      <c r="N206" s="735">
        <v>59777.499999999978</v>
      </c>
    </row>
    <row r="207" spans="1:14" ht="14.45" customHeight="1" x14ac:dyDescent="0.2">
      <c r="A207" s="729" t="s">
        <v>587</v>
      </c>
      <c r="B207" s="730" t="s">
        <v>588</v>
      </c>
      <c r="C207" s="731" t="s">
        <v>609</v>
      </c>
      <c r="D207" s="732" t="s">
        <v>610</v>
      </c>
      <c r="E207" s="733">
        <v>50113006</v>
      </c>
      <c r="F207" s="732" t="s">
        <v>908</v>
      </c>
      <c r="G207" s="731" t="s">
        <v>619</v>
      </c>
      <c r="H207" s="731">
        <v>992602</v>
      </c>
      <c r="I207" s="731">
        <v>0</v>
      </c>
      <c r="J207" s="731" t="s">
        <v>915</v>
      </c>
      <c r="K207" s="731" t="s">
        <v>329</v>
      </c>
      <c r="L207" s="734">
        <v>43.519999999999996</v>
      </c>
      <c r="M207" s="734">
        <v>1</v>
      </c>
      <c r="N207" s="735">
        <v>43.519999999999996</v>
      </c>
    </row>
    <row r="208" spans="1:14" ht="14.45" customHeight="1" x14ac:dyDescent="0.2">
      <c r="A208" s="729" t="s">
        <v>587</v>
      </c>
      <c r="B208" s="730" t="s">
        <v>588</v>
      </c>
      <c r="C208" s="731" t="s">
        <v>609</v>
      </c>
      <c r="D208" s="732" t="s">
        <v>610</v>
      </c>
      <c r="E208" s="733">
        <v>50113006</v>
      </c>
      <c r="F208" s="732" t="s">
        <v>908</v>
      </c>
      <c r="G208" s="731" t="s">
        <v>619</v>
      </c>
      <c r="H208" s="731">
        <v>994594</v>
      </c>
      <c r="I208" s="731">
        <v>0</v>
      </c>
      <c r="J208" s="731" t="s">
        <v>916</v>
      </c>
      <c r="K208" s="731" t="s">
        <v>329</v>
      </c>
      <c r="L208" s="734">
        <v>665.15999999999985</v>
      </c>
      <c r="M208" s="734">
        <v>2</v>
      </c>
      <c r="N208" s="735">
        <v>1330.3199999999997</v>
      </c>
    </row>
    <row r="209" spans="1:14" ht="14.45" customHeight="1" x14ac:dyDescent="0.2">
      <c r="A209" s="729" t="s">
        <v>587</v>
      </c>
      <c r="B209" s="730" t="s">
        <v>588</v>
      </c>
      <c r="C209" s="731" t="s">
        <v>609</v>
      </c>
      <c r="D209" s="732" t="s">
        <v>610</v>
      </c>
      <c r="E209" s="733">
        <v>50113006</v>
      </c>
      <c r="F209" s="732" t="s">
        <v>908</v>
      </c>
      <c r="G209" s="731" t="s">
        <v>619</v>
      </c>
      <c r="H209" s="731">
        <v>995074</v>
      </c>
      <c r="I209" s="731">
        <v>0</v>
      </c>
      <c r="J209" s="731" t="s">
        <v>917</v>
      </c>
      <c r="K209" s="731" t="s">
        <v>329</v>
      </c>
      <c r="L209" s="734">
        <v>307.12782608695642</v>
      </c>
      <c r="M209" s="734">
        <v>46</v>
      </c>
      <c r="N209" s="735">
        <v>14127.879999999996</v>
      </c>
    </row>
    <row r="210" spans="1:14" ht="14.45" customHeight="1" x14ac:dyDescent="0.2">
      <c r="A210" s="729" t="s">
        <v>587</v>
      </c>
      <c r="B210" s="730" t="s">
        <v>588</v>
      </c>
      <c r="C210" s="731" t="s">
        <v>609</v>
      </c>
      <c r="D210" s="732" t="s">
        <v>610</v>
      </c>
      <c r="E210" s="733">
        <v>50113006</v>
      </c>
      <c r="F210" s="732" t="s">
        <v>908</v>
      </c>
      <c r="G210" s="731" t="s">
        <v>619</v>
      </c>
      <c r="H210" s="731">
        <v>992994</v>
      </c>
      <c r="I210" s="731">
        <v>0</v>
      </c>
      <c r="J210" s="731" t="s">
        <v>918</v>
      </c>
      <c r="K210" s="731" t="s">
        <v>329</v>
      </c>
      <c r="L210" s="734">
        <v>510.14000000000004</v>
      </c>
      <c r="M210" s="734">
        <v>10</v>
      </c>
      <c r="N210" s="735">
        <v>5101.4000000000005</v>
      </c>
    </row>
    <row r="211" spans="1:14" ht="14.45" customHeight="1" x14ac:dyDescent="0.2">
      <c r="A211" s="729" t="s">
        <v>587</v>
      </c>
      <c r="B211" s="730" t="s">
        <v>588</v>
      </c>
      <c r="C211" s="731" t="s">
        <v>609</v>
      </c>
      <c r="D211" s="732" t="s">
        <v>610</v>
      </c>
      <c r="E211" s="733">
        <v>50113006</v>
      </c>
      <c r="F211" s="732" t="s">
        <v>908</v>
      </c>
      <c r="G211" s="731" t="s">
        <v>619</v>
      </c>
      <c r="H211" s="731">
        <v>990889</v>
      </c>
      <c r="I211" s="731">
        <v>0</v>
      </c>
      <c r="J211" s="731" t="s">
        <v>919</v>
      </c>
      <c r="K211" s="731" t="s">
        <v>329</v>
      </c>
      <c r="L211" s="734">
        <v>510.14000000000004</v>
      </c>
      <c r="M211" s="734">
        <v>3</v>
      </c>
      <c r="N211" s="735">
        <v>1530.42</v>
      </c>
    </row>
    <row r="212" spans="1:14" ht="14.45" customHeight="1" x14ac:dyDescent="0.2">
      <c r="A212" s="729" t="s">
        <v>587</v>
      </c>
      <c r="B212" s="730" t="s">
        <v>588</v>
      </c>
      <c r="C212" s="731" t="s">
        <v>609</v>
      </c>
      <c r="D212" s="732" t="s">
        <v>610</v>
      </c>
      <c r="E212" s="733">
        <v>50113006</v>
      </c>
      <c r="F212" s="732" t="s">
        <v>908</v>
      </c>
      <c r="G212" s="731" t="s">
        <v>329</v>
      </c>
      <c r="H212" s="731">
        <v>841583</v>
      </c>
      <c r="I212" s="731">
        <v>33218</v>
      </c>
      <c r="J212" s="731" t="s">
        <v>920</v>
      </c>
      <c r="K212" s="731" t="s">
        <v>329</v>
      </c>
      <c r="L212" s="734">
        <v>188.37</v>
      </c>
      <c r="M212" s="734">
        <v>2</v>
      </c>
      <c r="N212" s="735">
        <v>376.74</v>
      </c>
    </row>
    <row r="213" spans="1:14" ht="14.45" customHeight="1" x14ac:dyDescent="0.2">
      <c r="A213" s="729" t="s">
        <v>587</v>
      </c>
      <c r="B213" s="730" t="s">
        <v>588</v>
      </c>
      <c r="C213" s="731" t="s">
        <v>609</v>
      </c>
      <c r="D213" s="732" t="s">
        <v>610</v>
      </c>
      <c r="E213" s="733">
        <v>50113006</v>
      </c>
      <c r="F213" s="732" t="s">
        <v>908</v>
      </c>
      <c r="G213" s="731" t="s">
        <v>619</v>
      </c>
      <c r="H213" s="731">
        <v>991186</v>
      </c>
      <c r="I213" s="731">
        <v>0</v>
      </c>
      <c r="J213" s="731" t="s">
        <v>921</v>
      </c>
      <c r="K213" s="731" t="s">
        <v>329</v>
      </c>
      <c r="L213" s="734">
        <v>912.23</v>
      </c>
      <c r="M213" s="734">
        <v>4</v>
      </c>
      <c r="N213" s="735">
        <v>3648.92</v>
      </c>
    </row>
    <row r="214" spans="1:14" ht="14.45" customHeight="1" x14ac:dyDescent="0.2">
      <c r="A214" s="729" t="s">
        <v>587</v>
      </c>
      <c r="B214" s="730" t="s">
        <v>588</v>
      </c>
      <c r="C214" s="731" t="s">
        <v>609</v>
      </c>
      <c r="D214" s="732" t="s">
        <v>610</v>
      </c>
      <c r="E214" s="733">
        <v>50113008</v>
      </c>
      <c r="F214" s="732" t="s">
        <v>922</v>
      </c>
      <c r="G214" s="731"/>
      <c r="H214" s="731"/>
      <c r="I214" s="731">
        <v>223514</v>
      </c>
      <c r="J214" s="731" t="s">
        <v>923</v>
      </c>
      <c r="K214" s="731" t="s">
        <v>924</v>
      </c>
      <c r="L214" s="734">
        <v>137.39000028722427</v>
      </c>
      <c r="M214" s="734">
        <v>17</v>
      </c>
      <c r="N214" s="735">
        <v>2335.6300048828125</v>
      </c>
    </row>
    <row r="215" spans="1:14" ht="14.45" customHeight="1" x14ac:dyDescent="0.2">
      <c r="A215" s="729" t="s">
        <v>587</v>
      </c>
      <c r="B215" s="730" t="s">
        <v>588</v>
      </c>
      <c r="C215" s="731" t="s">
        <v>609</v>
      </c>
      <c r="D215" s="732" t="s">
        <v>610</v>
      </c>
      <c r="E215" s="733">
        <v>50113008</v>
      </c>
      <c r="F215" s="732" t="s">
        <v>922</v>
      </c>
      <c r="G215" s="731"/>
      <c r="H215" s="731"/>
      <c r="I215" s="731">
        <v>230458</v>
      </c>
      <c r="J215" s="731" t="s">
        <v>925</v>
      </c>
      <c r="K215" s="731" t="s">
        <v>926</v>
      </c>
      <c r="L215" s="734">
        <v>1049.510009765625</v>
      </c>
      <c r="M215" s="734">
        <v>14</v>
      </c>
      <c r="N215" s="735">
        <v>14693.14013671875</v>
      </c>
    </row>
    <row r="216" spans="1:14" ht="14.45" customHeight="1" x14ac:dyDescent="0.2">
      <c r="A216" s="729" t="s">
        <v>587</v>
      </c>
      <c r="B216" s="730" t="s">
        <v>588</v>
      </c>
      <c r="C216" s="731" t="s">
        <v>609</v>
      </c>
      <c r="D216" s="732" t="s">
        <v>610</v>
      </c>
      <c r="E216" s="733">
        <v>50113008</v>
      </c>
      <c r="F216" s="732" t="s">
        <v>922</v>
      </c>
      <c r="G216" s="731"/>
      <c r="H216" s="731"/>
      <c r="I216" s="731">
        <v>62464</v>
      </c>
      <c r="J216" s="731" t="s">
        <v>927</v>
      </c>
      <c r="K216" s="731" t="s">
        <v>928</v>
      </c>
      <c r="L216" s="734">
        <v>9158.26953125</v>
      </c>
      <c r="M216" s="734">
        <v>1</v>
      </c>
      <c r="N216" s="735">
        <v>9158.26953125</v>
      </c>
    </row>
    <row r="217" spans="1:14" ht="14.45" customHeight="1" x14ac:dyDescent="0.2">
      <c r="A217" s="729" t="s">
        <v>587</v>
      </c>
      <c r="B217" s="730" t="s">
        <v>588</v>
      </c>
      <c r="C217" s="731" t="s">
        <v>609</v>
      </c>
      <c r="D217" s="732" t="s">
        <v>610</v>
      </c>
      <c r="E217" s="733">
        <v>50113013</v>
      </c>
      <c r="F217" s="732" t="s">
        <v>678</v>
      </c>
      <c r="G217" s="731" t="s">
        <v>329</v>
      </c>
      <c r="H217" s="731">
        <v>243369</v>
      </c>
      <c r="I217" s="731">
        <v>243369</v>
      </c>
      <c r="J217" s="731" t="s">
        <v>929</v>
      </c>
      <c r="K217" s="731" t="s">
        <v>930</v>
      </c>
      <c r="L217" s="734">
        <v>544.3900000000001</v>
      </c>
      <c r="M217" s="734">
        <v>2</v>
      </c>
      <c r="N217" s="735">
        <v>1088.7800000000002</v>
      </c>
    </row>
    <row r="218" spans="1:14" ht="14.45" customHeight="1" x14ac:dyDescent="0.2">
      <c r="A218" s="729" t="s">
        <v>587</v>
      </c>
      <c r="B218" s="730" t="s">
        <v>588</v>
      </c>
      <c r="C218" s="731" t="s">
        <v>609</v>
      </c>
      <c r="D218" s="732" t="s">
        <v>610</v>
      </c>
      <c r="E218" s="733">
        <v>50113013</v>
      </c>
      <c r="F218" s="732" t="s">
        <v>678</v>
      </c>
      <c r="G218" s="731" t="s">
        <v>619</v>
      </c>
      <c r="H218" s="731">
        <v>172972</v>
      </c>
      <c r="I218" s="731">
        <v>72972</v>
      </c>
      <c r="J218" s="731" t="s">
        <v>694</v>
      </c>
      <c r="K218" s="731" t="s">
        <v>695</v>
      </c>
      <c r="L218" s="734">
        <v>205.28965517241383</v>
      </c>
      <c r="M218" s="734">
        <v>17.399999999999999</v>
      </c>
      <c r="N218" s="735">
        <v>3572.0400000000004</v>
      </c>
    </row>
    <row r="219" spans="1:14" ht="14.45" customHeight="1" x14ac:dyDescent="0.2">
      <c r="A219" s="729" t="s">
        <v>587</v>
      </c>
      <c r="B219" s="730" t="s">
        <v>588</v>
      </c>
      <c r="C219" s="731" t="s">
        <v>609</v>
      </c>
      <c r="D219" s="732" t="s">
        <v>610</v>
      </c>
      <c r="E219" s="733">
        <v>50113013</v>
      </c>
      <c r="F219" s="732" t="s">
        <v>678</v>
      </c>
      <c r="G219" s="731" t="s">
        <v>696</v>
      </c>
      <c r="H219" s="731">
        <v>196416</v>
      </c>
      <c r="I219" s="731">
        <v>96416</v>
      </c>
      <c r="J219" s="731" t="s">
        <v>931</v>
      </c>
      <c r="K219" s="731" t="s">
        <v>932</v>
      </c>
      <c r="L219" s="734">
        <v>84.95</v>
      </c>
      <c r="M219" s="734">
        <v>1</v>
      </c>
      <c r="N219" s="735">
        <v>84.95</v>
      </c>
    </row>
    <row r="220" spans="1:14" ht="14.45" customHeight="1" x14ac:dyDescent="0.2">
      <c r="A220" s="729" t="s">
        <v>587</v>
      </c>
      <c r="B220" s="730" t="s">
        <v>588</v>
      </c>
      <c r="C220" s="731" t="s">
        <v>609</v>
      </c>
      <c r="D220" s="732" t="s">
        <v>610</v>
      </c>
      <c r="E220" s="733">
        <v>50113013</v>
      </c>
      <c r="F220" s="732" t="s">
        <v>678</v>
      </c>
      <c r="G220" s="731" t="s">
        <v>619</v>
      </c>
      <c r="H220" s="731">
        <v>201958</v>
      </c>
      <c r="I220" s="731">
        <v>201958</v>
      </c>
      <c r="J220" s="731" t="s">
        <v>679</v>
      </c>
      <c r="K220" s="731" t="s">
        <v>680</v>
      </c>
      <c r="L220" s="734">
        <v>238.22999999999985</v>
      </c>
      <c r="M220" s="734">
        <v>55</v>
      </c>
      <c r="N220" s="735">
        <v>13102.649999999992</v>
      </c>
    </row>
    <row r="221" spans="1:14" ht="14.45" customHeight="1" x14ac:dyDescent="0.2">
      <c r="A221" s="729" t="s">
        <v>587</v>
      </c>
      <c r="B221" s="730" t="s">
        <v>588</v>
      </c>
      <c r="C221" s="731" t="s">
        <v>609</v>
      </c>
      <c r="D221" s="732" t="s">
        <v>610</v>
      </c>
      <c r="E221" s="733">
        <v>50113013</v>
      </c>
      <c r="F221" s="732" t="s">
        <v>678</v>
      </c>
      <c r="G221" s="731" t="s">
        <v>619</v>
      </c>
      <c r="H221" s="731">
        <v>498791</v>
      </c>
      <c r="I221" s="731">
        <v>9999999</v>
      </c>
      <c r="J221" s="731" t="s">
        <v>933</v>
      </c>
      <c r="K221" s="731" t="s">
        <v>934</v>
      </c>
      <c r="L221" s="734">
        <v>1316.8700000000001</v>
      </c>
      <c r="M221" s="734">
        <v>1.6</v>
      </c>
      <c r="N221" s="735">
        <v>2106.9920000000002</v>
      </c>
    </row>
    <row r="222" spans="1:14" ht="14.45" customHeight="1" x14ac:dyDescent="0.2">
      <c r="A222" s="729" t="s">
        <v>587</v>
      </c>
      <c r="B222" s="730" t="s">
        <v>588</v>
      </c>
      <c r="C222" s="731" t="s">
        <v>609</v>
      </c>
      <c r="D222" s="732" t="s">
        <v>610</v>
      </c>
      <c r="E222" s="733">
        <v>50113013</v>
      </c>
      <c r="F222" s="732" t="s">
        <v>678</v>
      </c>
      <c r="G222" s="731" t="s">
        <v>696</v>
      </c>
      <c r="H222" s="731">
        <v>164835</v>
      </c>
      <c r="I222" s="731">
        <v>64835</v>
      </c>
      <c r="J222" s="731" t="s">
        <v>935</v>
      </c>
      <c r="K222" s="731" t="s">
        <v>936</v>
      </c>
      <c r="L222" s="734">
        <v>140.02999999999997</v>
      </c>
      <c r="M222" s="734">
        <v>2.6</v>
      </c>
      <c r="N222" s="735">
        <v>364.07799999999992</v>
      </c>
    </row>
    <row r="223" spans="1:14" ht="14.45" customHeight="1" x14ac:dyDescent="0.2">
      <c r="A223" s="729" t="s">
        <v>587</v>
      </c>
      <c r="B223" s="730" t="s">
        <v>588</v>
      </c>
      <c r="C223" s="731" t="s">
        <v>609</v>
      </c>
      <c r="D223" s="732" t="s">
        <v>610</v>
      </c>
      <c r="E223" s="733">
        <v>50113013</v>
      </c>
      <c r="F223" s="732" t="s">
        <v>678</v>
      </c>
      <c r="G223" s="731" t="s">
        <v>619</v>
      </c>
      <c r="H223" s="731">
        <v>101066</v>
      </c>
      <c r="I223" s="731">
        <v>1066</v>
      </c>
      <c r="J223" s="731" t="s">
        <v>681</v>
      </c>
      <c r="K223" s="731" t="s">
        <v>682</v>
      </c>
      <c r="L223" s="734">
        <v>57.24111111111111</v>
      </c>
      <c r="M223" s="734">
        <v>9</v>
      </c>
      <c r="N223" s="735">
        <v>515.16999999999996</v>
      </c>
    </row>
    <row r="224" spans="1:14" ht="14.45" customHeight="1" x14ac:dyDescent="0.2">
      <c r="A224" s="729" t="s">
        <v>587</v>
      </c>
      <c r="B224" s="730" t="s">
        <v>588</v>
      </c>
      <c r="C224" s="731" t="s">
        <v>609</v>
      </c>
      <c r="D224" s="732" t="s">
        <v>610</v>
      </c>
      <c r="E224" s="733">
        <v>50113013</v>
      </c>
      <c r="F224" s="732" t="s">
        <v>678</v>
      </c>
      <c r="G224" s="731" t="s">
        <v>619</v>
      </c>
      <c r="H224" s="731">
        <v>96414</v>
      </c>
      <c r="I224" s="731">
        <v>96414</v>
      </c>
      <c r="J224" s="731" t="s">
        <v>683</v>
      </c>
      <c r="K224" s="731" t="s">
        <v>684</v>
      </c>
      <c r="L224" s="734">
        <v>58.697037037037035</v>
      </c>
      <c r="M224" s="734">
        <v>27</v>
      </c>
      <c r="N224" s="735">
        <v>1584.82</v>
      </c>
    </row>
    <row r="225" spans="1:14" ht="14.45" customHeight="1" x14ac:dyDescent="0.2">
      <c r="A225" s="729" t="s">
        <v>587</v>
      </c>
      <c r="B225" s="730" t="s">
        <v>588</v>
      </c>
      <c r="C225" s="731" t="s">
        <v>609</v>
      </c>
      <c r="D225" s="732" t="s">
        <v>610</v>
      </c>
      <c r="E225" s="733">
        <v>50113013</v>
      </c>
      <c r="F225" s="732" t="s">
        <v>678</v>
      </c>
      <c r="G225" s="731" t="s">
        <v>295</v>
      </c>
      <c r="H225" s="731">
        <v>134595</v>
      </c>
      <c r="I225" s="731">
        <v>134595</v>
      </c>
      <c r="J225" s="731" t="s">
        <v>685</v>
      </c>
      <c r="K225" s="731" t="s">
        <v>686</v>
      </c>
      <c r="L225" s="734">
        <v>415.30756097560976</v>
      </c>
      <c r="M225" s="734">
        <v>4.0999999999999996</v>
      </c>
      <c r="N225" s="735">
        <v>1702.761</v>
      </c>
    </row>
    <row r="226" spans="1:14" ht="14.45" customHeight="1" x14ac:dyDescent="0.2">
      <c r="A226" s="729" t="s">
        <v>587</v>
      </c>
      <c r="B226" s="730" t="s">
        <v>588</v>
      </c>
      <c r="C226" s="731" t="s">
        <v>609</v>
      </c>
      <c r="D226" s="732" t="s">
        <v>610</v>
      </c>
      <c r="E226" s="733">
        <v>50113013</v>
      </c>
      <c r="F226" s="732" t="s">
        <v>678</v>
      </c>
      <c r="G226" s="731" t="s">
        <v>696</v>
      </c>
      <c r="H226" s="731">
        <v>173750</v>
      </c>
      <c r="I226" s="731">
        <v>173750</v>
      </c>
      <c r="J226" s="731" t="s">
        <v>697</v>
      </c>
      <c r="K226" s="731" t="s">
        <v>698</v>
      </c>
      <c r="L226" s="734">
        <v>714.65518518518525</v>
      </c>
      <c r="M226" s="734">
        <v>10.8</v>
      </c>
      <c r="N226" s="735">
        <v>7718.2760000000007</v>
      </c>
    </row>
    <row r="227" spans="1:14" ht="14.45" customHeight="1" x14ac:dyDescent="0.2">
      <c r="A227" s="729" t="s">
        <v>587</v>
      </c>
      <c r="B227" s="730" t="s">
        <v>588</v>
      </c>
      <c r="C227" s="731" t="s">
        <v>609</v>
      </c>
      <c r="D227" s="732" t="s">
        <v>610</v>
      </c>
      <c r="E227" s="733">
        <v>50113013</v>
      </c>
      <c r="F227" s="732" t="s">
        <v>678</v>
      </c>
      <c r="G227" s="731" t="s">
        <v>696</v>
      </c>
      <c r="H227" s="731">
        <v>242332</v>
      </c>
      <c r="I227" s="731">
        <v>242332</v>
      </c>
      <c r="J227" s="731" t="s">
        <v>937</v>
      </c>
      <c r="K227" s="731" t="s">
        <v>938</v>
      </c>
      <c r="L227" s="734">
        <v>376.91999999999996</v>
      </c>
      <c r="M227" s="734">
        <v>0.4</v>
      </c>
      <c r="N227" s="735">
        <v>150.768</v>
      </c>
    </row>
    <row r="228" spans="1:14" ht="14.45" customHeight="1" x14ac:dyDescent="0.2">
      <c r="A228" s="729" t="s">
        <v>587</v>
      </c>
      <c r="B228" s="730" t="s">
        <v>588</v>
      </c>
      <c r="C228" s="731" t="s">
        <v>609</v>
      </c>
      <c r="D228" s="732" t="s">
        <v>610</v>
      </c>
      <c r="E228" s="733">
        <v>50113013</v>
      </c>
      <c r="F228" s="732" t="s">
        <v>678</v>
      </c>
      <c r="G228" s="731" t="s">
        <v>329</v>
      </c>
      <c r="H228" s="731">
        <v>245255</v>
      </c>
      <c r="I228" s="731">
        <v>245255</v>
      </c>
      <c r="J228" s="731" t="s">
        <v>937</v>
      </c>
      <c r="K228" s="731" t="s">
        <v>939</v>
      </c>
      <c r="L228" s="734">
        <v>188.46</v>
      </c>
      <c r="M228" s="734">
        <v>1</v>
      </c>
      <c r="N228" s="735">
        <v>188.46</v>
      </c>
    </row>
    <row r="229" spans="1:14" ht="14.45" customHeight="1" x14ac:dyDescent="0.2">
      <c r="A229" s="729" t="s">
        <v>587</v>
      </c>
      <c r="B229" s="730" t="s">
        <v>588</v>
      </c>
      <c r="C229" s="731" t="s">
        <v>609</v>
      </c>
      <c r="D229" s="732" t="s">
        <v>610</v>
      </c>
      <c r="E229" s="733">
        <v>50113013</v>
      </c>
      <c r="F229" s="732" t="s">
        <v>678</v>
      </c>
      <c r="G229" s="731" t="s">
        <v>619</v>
      </c>
      <c r="H229" s="731">
        <v>101076</v>
      </c>
      <c r="I229" s="731">
        <v>1076</v>
      </c>
      <c r="J229" s="731" t="s">
        <v>687</v>
      </c>
      <c r="K229" s="731" t="s">
        <v>688</v>
      </c>
      <c r="L229" s="734">
        <v>78.13666666666667</v>
      </c>
      <c r="M229" s="734">
        <v>6</v>
      </c>
      <c r="N229" s="735">
        <v>468.82000000000005</v>
      </c>
    </row>
    <row r="230" spans="1:14" ht="14.45" customHeight="1" x14ac:dyDescent="0.2">
      <c r="A230" s="729" t="s">
        <v>587</v>
      </c>
      <c r="B230" s="730" t="s">
        <v>588</v>
      </c>
      <c r="C230" s="731" t="s">
        <v>609</v>
      </c>
      <c r="D230" s="732" t="s">
        <v>610</v>
      </c>
      <c r="E230" s="733">
        <v>50113013</v>
      </c>
      <c r="F230" s="732" t="s">
        <v>678</v>
      </c>
      <c r="G230" s="731" t="s">
        <v>619</v>
      </c>
      <c r="H230" s="731">
        <v>166366</v>
      </c>
      <c r="I230" s="731">
        <v>66366</v>
      </c>
      <c r="J230" s="731" t="s">
        <v>689</v>
      </c>
      <c r="K230" s="731" t="s">
        <v>690</v>
      </c>
      <c r="L230" s="734">
        <v>23.329999999999995</v>
      </c>
      <c r="M230" s="734">
        <v>2</v>
      </c>
      <c r="N230" s="735">
        <v>46.659999999999989</v>
      </c>
    </row>
    <row r="231" spans="1:14" ht="14.45" customHeight="1" x14ac:dyDescent="0.2">
      <c r="A231" s="729" t="s">
        <v>587</v>
      </c>
      <c r="B231" s="730" t="s">
        <v>588</v>
      </c>
      <c r="C231" s="731" t="s">
        <v>609</v>
      </c>
      <c r="D231" s="732" t="s">
        <v>610</v>
      </c>
      <c r="E231" s="733">
        <v>50113013</v>
      </c>
      <c r="F231" s="732" t="s">
        <v>678</v>
      </c>
      <c r="G231" s="731" t="s">
        <v>619</v>
      </c>
      <c r="H231" s="731">
        <v>201970</v>
      </c>
      <c r="I231" s="731">
        <v>201970</v>
      </c>
      <c r="J231" s="731" t="s">
        <v>940</v>
      </c>
      <c r="K231" s="731" t="s">
        <v>941</v>
      </c>
      <c r="L231" s="734">
        <v>72.78</v>
      </c>
      <c r="M231" s="734">
        <v>3</v>
      </c>
      <c r="N231" s="735">
        <v>218.34</v>
      </c>
    </row>
    <row r="232" spans="1:14" ht="14.45" customHeight="1" x14ac:dyDescent="0.2">
      <c r="A232" s="729" t="s">
        <v>587</v>
      </c>
      <c r="B232" s="730" t="s">
        <v>588</v>
      </c>
      <c r="C232" s="731" t="s">
        <v>609</v>
      </c>
      <c r="D232" s="732" t="s">
        <v>610</v>
      </c>
      <c r="E232" s="733">
        <v>50113013</v>
      </c>
      <c r="F232" s="732" t="s">
        <v>678</v>
      </c>
      <c r="G232" s="731" t="s">
        <v>619</v>
      </c>
      <c r="H232" s="731">
        <v>245197</v>
      </c>
      <c r="I232" s="731">
        <v>245197</v>
      </c>
      <c r="J232" s="731" t="s">
        <v>942</v>
      </c>
      <c r="K232" s="731" t="s">
        <v>943</v>
      </c>
      <c r="L232" s="734">
        <v>514.65000000000009</v>
      </c>
      <c r="M232" s="734">
        <v>1</v>
      </c>
      <c r="N232" s="735">
        <v>514.65000000000009</v>
      </c>
    </row>
    <row r="233" spans="1:14" ht="14.45" customHeight="1" x14ac:dyDescent="0.2">
      <c r="A233" s="729" t="s">
        <v>587</v>
      </c>
      <c r="B233" s="730" t="s">
        <v>588</v>
      </c>
      <c r="C233" s="731" t="s">
        <v>609</v>
      </c>
      <c r="D233" s="732" t="s">
        <v>610</v>
      </c>
      <c r="E233" s="733">
        <v>50113013</v>
      </c>
      <c r="F233" s="732" t="s">
        <v>678</v>
      </c>
      <c r="G233" s="731" t="s">
        <v>329</v>
      </c>
      <c r="H233" s="731">
        <v>113453</v>
      </c>
      <c r="I233" s="731">
        <v>113453</v>
      </c>
      <c r="J233" s="731" t="s">
        <v>944</v>
      </c>
      <c r="K233" s="731" t="s">
        <v>945</v>
      </c>
      <c r="L233" s="734">
        <v>748</v>
      </c>
      <c r="M233" s="734">
        <v>1</v>
      </c>
      <c r="N233" s="735">
        <v>748</v>
      </c>
    </row>
    <row r="234" spans="1:14" ht="14.45" customHeight="1" x14ac:dyDescent="0.2">
      <c r="A234" s="729" t="s">
        <v>587</v>
      </c>
      <c r="B234" s="730" t="s">
        <v>588</v>
      </c>
      <c r="C234" s="731" t="s">
        <v>609</v>
      </c>
      <c r="D234" s="732" t="s">
        <v>610</v>
      </c>
      <c r="E234" s="733">
        <v>50113013</v>
      </c>
      <c r="F234" s="732" t="s">
        <v>678</v>
      </c>
      <c r="G234" s="731" t="s">
        <v>696</v>
      </c>
      <c r="H234" s="731">
        <v>173857</v>
      </c>
      <c r="I234" s="731">
        <v>173857</v>
      </c>
      <c r="J234" s="731" t="s">
        <v>946</v>
      </c>
      <c r="K234" s="731" t="s">
        <v>947</v>
      </c>
      <c r="L234" s="734">
        <v>726</v>
      </c>
      <c r="M234" s="734">
        <v>4</v>
      </c>
      <c r="N234" s="735">
        <v>2904</v>
      </c>
    </row>
    <row r="235" spans="1:14" ht="14.45" customHeight="1" x14ac:dyDescent="0.2">
      <c r="A235" s="729" t="s">
        <v>587</v>
      </c>
      <c r="B235" s="730" t="s">
        <v>588</v>
      </c>
      <c r="C235" s="731" t="s">
        <v>609</v>
      </c>
      <c r="D235" s="732" t="s">
        <v>610</v>
      </c>
      <c r="E235" s="733">
        <v>50113013</v>
      </c>
      <c r="F235" s="732" t="s">
        <v>678</v>
      </c>
      <c r="G235" s="731" t="s">
        <v>619</v>
      </c>
      <c r="H235" s="731">
        <v>175754</v>
      </c>
      <c r="I235" s="731">
        <v>75754</v>
      </c>
      <c r="J235" s="731" t="s">
        <v>948</v>
      </c>
      <c r="K235" s="731" t="s">
        <v>949</v>
      </c>
      <c r="L235" s="734">
        <v>113.66</v>
      </c>
      <c r="M235" s="734">
        <v>1</v>
      </c>
      <c r="N235" s="735">
        <v>113.66</v>
      </c>
    </row>
    <row r="236" spans="1:14" ht="14.45" customHeight="1" x14ac:dyDescent="0.2">
      <c r="A236" s="729" t="s">
        <v>587</v>
      </c>
      <c r="B236" s="730" t="s">
        <v>588</v>
      </c>
      <c r="C236" s="731" t="s">
        <v>609</v>
      </c>
      <c r="D236" s="732" t="s">
        <v>610</v>
      </c>
      <c r="E236" s="733">
        <v>50113013</v>
      </c>
      <c r="F236" s="732" t="s">
        <v>678</v>
      </c>
      <c r="G236" s="731" t="s">
        <v>619</v>
      </c>
      <c r="H236" s="731">
        <v>155862</v>
      </c>
      <c r="I236" s="731">
        <v>155862</v>
      </c>
      <c r="J236" s="731" t="s">
        <v>950</v>
      </c>
      <c r="K236" s="731" t="s">
        <v>951</v>
      </c>
      <c r="L236" s="734">
        <v>743.08999999999992</v>
      </c>
      <c r="M236" s="734">
        <v>2</v>
      </c>
      <c r="N236" s="735">
        <v>1486.1799999999998</v>
      </c>
    </row>
    <row r="237" spans="1:14" ht="14.45" customHeight="1" x14ac:dyDescent="0.2">
      <c r="A237" s="729" t="s">
        <v>587</v>
      </c>
      <c r="B237" s="730" t="s">
        <v>588</v>
      </c>
      <c r="C237" s="731" t="s">
        <v>609</v>
      </c>
      <c r="D237" s="732" t="s">
        <v>610</v>
      </c>
      <c r="E237" s="733">
        <v>50113013</v>
      </c>
      <c r="F237" s="732" t="s">
        <v>678</v>
      </c>
      <c r="G237" s="731" t="s">
        <v>619</v>
      </c>
      <c r="H237" s="731">
        <v>105114</v>
      </c>
      <c r="I237" s="731">
        <v>5114</v>
      </c>
      <c r="J237" s="731" t="s">
        <v>699</v>
      </c>
      <c r="K237" s="731" t="s">
        <v>700</v>
      </c>
      <c r="L237" s="734">
        <v>73.668409090909094</v>
      </c>
      <c r="M237" s="734">
        <v>44</v>
      </c>
      <c r="N237" s="735">
        <v>3241.4100000000003</v>
      </c>
    </row>
    <row r="238" spans="1:14" ht="14.45" customHeight="1" x14ac:dyDescent="0.2">
      <c r="A238" s="729" t="s">
        <v>587</v>
      </c>
      <c r="B238" s="730" t="s">
        <v>588</v>
      </c>
      <c r="C238" s="731" t="s">
        <v>609</v>
      </c>
      <c r="D238" s="732" t="s">
        <v>610</v>
      </c>
      <c r="E238" s="733">
        <v>50113013</v>
      </c>
      <c r="F238" s="732" t="s">
        <v>678</v>
      </c>
      <c r="G238" s="731" t="s">
        <v>619</v>
      </c>
      <c r="H238" s="731">
        <v>105113</v>
      </c>
      <c r="I238" s="731">
        <v>5113</v>
      </c>
      <c r="J238" s="731" t="s">
        <v>952</v>
      </c>
      <c r="K238" s="731" t="s">
        <v>953</v>
      </c>
      <c r="L238" s="734">
        <v>127.44000000000001</v>
      </c>
      <c r="M238" s="734">
        <v>6</v>
      </c>
      <c r="N238" s="735">
        <v>764.6400000000001</v>
      </c>
    </row>
    <row r="239" spans="1:14" ht="14.45" customHeight="1" x14ac:dyDescent="0.2">
      <c r="A239" s="729" t="s">
        <v>587</v>
      </c>
      <c r="B239" s="730" t="s">
        <v>588</v>
      </c>
      <c r="C239" s="731" t="s">
        <v>609</v>
      </c>
      <c r="D239" s="732" t="s">
        <v>610</v>
      </c>
      <c r="E239" s="733">
        <v>50113013</v>
      </c>
      <c r="F239" s="732" t="s">
        <v>678</v>
      </c>
      <c r="G239" s="731" t="s">
        <v>696</v>
      </c>
      <c r="H239" s="731">
        <v>206563</v>
      </c>
      <c r="I239" s="731">
        <v>206563</v>
      </c>
      <c r="J239" s="731" t="s">
        <v>954</v>
      </c>
      <c r="K239" s="731" t="s">
        <v>955</v>
      </c>
      <c r="L239" s="734">
        <v>19.040000000000003</v>
      </c>
      <c r="M239" s="734">
        <v>21</v>
      </c>
      <c r="N239" s="735">
        <v>399.84000000000003</v>
      </c>
    </row>
    <row r="240" spans="1:14" ht="14.45" customHeight="1" x14ac:dyDescent="0.2">
      <c r="A240" s="729" t="s">
        <v>587</v>
      </c>
      <c r="B240" s="730" t="s">
        <v>588</v>
      </c>
      <c r="C240" s="731" t="s">
        <v>609</v>
      </c>
      <c r="D240" s="732" t="s">
        <v>610</v>
      </c>
      <c r="E240" s="733">
        <v>50113013</v>
      </c>
      <c r="F240" s="732" t="s">
        <v>678</v>
      </c>
      <c r="G240" s="731" t="s">
        <v>619</v>
      </c>
      <c r="H240" s="731">
        <v>225175</v>
      </c>
      <c r="I240" s="731">
        <v>225175</v>
      </c>
      <c r="J240" s="731" t="s">
        <v>691</v>
      </c>
      <c r="K240" s="731" t="s">
        <v>693</v>
      </c>
      <c r="L240" s="734">
        <v>40.856333333333332</v>
      </c>
      <c r="M240" s="734">
        <v>30</v>
      </c>
      <c r="N240" s="735">
        <v>1225.69</v>
      </c>
    </row>
    <row r="241" spans="1:14" ht="14.45" customHeight="1" x14ac:dyDescent="0.2">
      <c r="A241" s="729" t="s">
        <v>587</v>
      </c>
      <c r="B241" s="730" t="s">
        <v>588</v>
      </c>
      <c r="C241" s="731" t="s">
        <v>609</v>
      </c>
      <c r="D241" s="732" t="s">
        <v>610</v>
      </c>
      <c r="E241" s="733">
        <v>50113013</v>
      </c>
      <c r="F241" s="732" t="s">
        <v>678</v>
      </c>
      <c r="G241" s="731" t="s">
        <v>696</v>
      </c>
      <c r="H241" s="731">
        <v>166265</v>
      </c>
      <c r="I241" s="731">
        <v>166265</v>
      </c>
      <c r="J241" s="731" t="s">
        <v>956</v>
      </c>
      <c r="K241" s="731" t="s">
        <v>957</v>
      </c>
      <c r="L241" s="734">
        <v>33.384999999999991</v>
      </c>
      <c r="M241" s="734">
        <v>10</v>
      </c>
      <c r="N241" s="735">
        <v>333.84999999999991</v>
      </c>
    </row>
    <row r="242" spans="1:14" ht="14.45" customHeight="1" x14ac:dyDescent="0.2">
      <c r="A242" s="729" t="s">
        <v>587</v>
      </c>
      <c r="B242" s="730" t="s">
        <v>588</v>
      </c>
      <c r="C242" s="731" t="s">
        <v>609</v>
      </c>
      <c r="D242" s="732" t="s">
        <v>610</v>
      </c>
      <c r="E242" s="733">
        <v>50113013</v>
      </c>
      <c r="F242" s="732" t="s">
        <v>678</v>
      </c>
      <c r="G242" s="731" t="s">
        <v>329</v>
      </c>
      <c r="H242" s="731">
        <v>211760</v>
      </c>
      <c r="I242" s="731">
        <v>211760</v>
      </c>
      <c r="J242" s="731" t="s">
        <v>958</v>
      </c>
      <c r="K242" s="731" t="s">
        <v>959</v>
      </c>
      <c r="L242" s="734">
        <v>880</v>
      </c>
      <c r="M242" s="734">
        <v>4</v>
      </c>
      <c r="N242" s="735">
        <v>3520</v>
      </c>
    </row>
    <row r="243" spans="1:14" ht="14.45" customHeight="1" x14ac:dyDescent="0.2">
      <c r="A243" s="729" t="s">
        <v>587</v>
      </c>
      <c r="B243" s="730" t="s">
        <v>588</v>
      </c>
      <c r="C243" s="731" t="s">
        <v>609</v>
      </c>
      <c r="D243" s="732" t="s">
        <v>610</v>
      </c>
      <c r="E243" s="733">
        <v>50113013</v>
      </c>
      <c r="F243" s="732" t="s">
        <v>678</v>
      </c>
      <c r="G243" s="731" t="s">
        <v>619</v>
      </c>
      <c r="H243" s="731">
        <v>231955</v>
      </c>
      <c r="I243" s="731">
        <v>231955</v>
      </c>
      <c r="J243" s="731" t="s">
        <v>960</v>
      </c>
      <c r="K243" s="731" t="s">
        <v>961</v>
      </c>
      <c r="L243" s="734">
        <v>105.84</v>
      </c>
      <c r="M243" s="734">
        <v>2</v>
      </c>
      <c r="N243" s="735">
        <v>211.68</v>
      </c>
    </row>
    <row r="244" spans="1:14" ht="14.45" customHeight="1" x14ac:dyDescent="0.2">
      <c r="A244" s="729" t="s">
        <v>587</v>
      </c>
      <c r="B244" s="730" t="s">
        <v>588</v>
      </c>
      <c r="C244" s="731" t="s">
        <v>609</v>
      </c>
      <c r="D244" s="732" t="s">
        <v>610</v>
      </c>
      <c r="E244" s="733">
        <v>50113014</v>
      </c>
      <c r="F244" s="732" t="s">
        <v>962</v>
      </c>
      <c r="G244" s="731" t="s">
        <v>696</v>
      </c>
      <c r="H244" s="731">
        <v>164401</v>
      </c>
      <c r="I244" s="731">
        <v>164401</v>
      </c>
      <c r="J244" s="731" t="s">
        <v>963</v>
      </c>
      <c r="K244" s="731" t="s">
        <v>964</v>
      </c>
      <c r="L244" s="734">
        <v>319</v>
      </c>
      <c r="M244" s="734">
        <v>0.8</v>
      </c>
      <c r="N244" s="735">
        <v>255.20000000000002</v>
      </c>
    </row>
    <row r="245" spans="1:14" ht="14.45" customHeight="1" x14ac:dyDescent="0.2">
      <c r="A245" s="729" t="s">
        <v>587</v>
      </c>
      <c r="B245" s="730" t="s">
        <v>588</v>
      </c>
      <c r="C245" s="731" t="s">
        <v>612</v>
      </c>
      <c r="D245" s="732" t="s">
        <v>613</v>
      </c>
      <c r="E245" s="733">
        <v>50113016</v>
      </c>
      <c r="F245" s="732" t="s">
        <v>965</v>
      </c>
      <c r="G245" s="731" t="s">
        <v>619</v>
      </c>
      <c r="H245" s="731">
        <v>210115</v>
      </c>
      <c r="I245" s="731">
        <v>210115</v>
      </c>
      <c r="J245" s="731" t="s">
        <v>966</v>
      </c>
      <c r="K245" s="731" t="s">
        <v>967</v>
      </c>
      <c r="L245" s="734">
        <v>20893.95</v>
      </c>
      <c r="M245" s="734">
        <v>30</v>
      </c>
      <c r="N245" s="735">
        <v>626818.5</v>
      </c>
    </row>
    <row r="246" spans="1:14" ht="14.45" customHeight="1" thickBot="1" x14ac:dyDescent="0.25">
      <c r="A246" s="736" t="s">
        <v>587</v>
      </c>
      <c r="B246" s="737" t="s">
        <v>588</v>
      </c>
      <c r="C246" s="738" t="s">
        <v>612</v>
      </c>
      <c r="D246" s="739" t="s">
        <v>613</v>
      </c>
      <c r="E246" s="740">
        <v>50113016</v>
      </c>
      <c r="F246" s="739" t="s">
        <v>965</v>
      </c>
      <c r="G246" s="738" t="s">
        <v>619</v>
      </c>
      <c r="H246" s="738">
        <v>210114</v>
      </c>
      <c r="I246" s="738">
        <v>210114</v>
      </c>
      <c r="J246" s="738" t="s">
        <v>966</v>
      </c>
      <c r="K246" s="738" t="s">
        <v>968</v>
      </c>
      <c r="L246" s="741">
        <v>10446.98</v>
      </c>
      <c r="M246" s="741">
        <v>15</v>
      </c>
      <c r="N246" s="742">
        <v>156704.69999999998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06BCD778-C8EE-457F-9188-89348E211152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33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8" customWidth="1"/>
    <col min="3" max="3" width="5.5703125" style="331" customWidth="1"/>
    <col min="4" max="4" width="10.85546875" style="328" customWidth="1"/>
    <col min="5" max="5" width="5.5703125" style="331" customWidth="1"/>
    <col min="6" max="6" width="10.85546875" style="328" customWidth="1"/>
    <col min="7" max="16384" width="8.85546875" style="247"/>
  </cols>
  <sheetData>
    <row r="1" spans="1:6" ht="37.15" customHeight="1" thickBot="1" x14ac:dyDescent="0.35">
      <c r="A1" s="554" t="s">
        <v>205</v>
      </c>
      <c r="B1" s="555"/>
      <c r="C1" s="555"/>
      <c r="D1" s="555"/>
      <c r="E1" s="555"/>
      <c r="F1" s="555"/>
    </row>
    <row r="2" spans="1:6" ht="14.45" customHeight="1" thickBot="1" x14ac:dyDescent="0.25">
      <c r="A2" s="370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6" t="s">
        <v>160</v>
      </c>
      <c r="C3" s="557"/>
      <c r="D3" s="558" t="s">
        <v>159</v>
      </c>
      <c r="E3" s="557"/>
      <c r="F3" s="105" t="s">
        <v>3</v>
      </c>
    </row>
    <row r="4" spans="1:6" ht="14.45" customHeight="1" thickBot="1" x14ac:dyDescent="0.25">
      <c r="A4" s="743" t="s">
        <v>184</v>
      </c>
      <c r="B4" s="744" t="s">
        <v>14</v>
      </c>
      <c r="C4" s="745" t="s">
        <v>2</v>
      </c>
      <c r="D4" s="744" t="s">
        <v>14</v>
      </c>
      <c r="E4" s="745" t="s">
        <v>2</v>
      </c>
      <c r="F4" s="746" t="s">
        <v>14</v>
      </c>
    </row>
    <row r="5" spans="1:6" ht="14.45" customHeight="1" x14ac:dyDescent="0.2">
      <c r="A5" s="757" t="s">
        <v>969</v>
      </c>
      <c r="B5" s="727">
        <v>825.67000000000007</v>
      </c>
      <c r="C5" s="747">
        <v>0.36510645824581578</v>
      </c>
      <c r="D5" s="727">
        <v>1435.78</v>
      </c>
      <c r="E5" s="747">
        <v>0.63489354175418433</v>
      </c>
      <c r="F5" s="728">
        <v>2261.4499999999998</v>
      </c>
    </row>
    <row r="6" spans="1:6" ht="14.45" customHeight="1" x14ac:dyDescent="0.2">
      <c r="A6" s="758" t="s">
        <v>970</v>
      </c>
      <c r="B6" s="734">
        <v>17001.690999999999</v>
      </c>
      <c r="C6" s="748">
        <v>0.30903920711650912</v>
      </c>
      <c r="D6" s="734">
        <v>38012.982246913583</v>
      </c>
      <c r="E6" s="748">
        <v>0.69096079288349088</v>
      </c>
      <c r="F6" s="735">
        <v>55014.673246913582</v>
      </c>
    </row>
    <row r="7" spans="1:6" ht="14.45" customHeight="1" thickBot="1" x14ac:dyDescent="0.25">
      <c r="A7" s="759" t="s">
        <v>971</v>
      </c>
      <c r="B7" s="750">
        <v>409.01</v>
      </c>
      <c r="C7" s="751">
        <v>1</v>
      </c>
      <c r="D7" s="750"/>
      <c r="E7" s="751">
        <v>0</v>
      </c>
      <c r="F7" s="752">
        <v>409.01</v>
      </c>
    </row>
    <row r="8" spans="1:6" ht="14.45" customHeight="1" thickBot="1" x14ac:dyDescent="0.25">
      <c r="A8" s="753" t="s">
        <v>3</v>
      </c>
      <c r="B8" s="754">
        <v>18236.370999999996</v>
      </c>
      <c r="C8" s="755">
        <v>0.31613641112592428</v>
      </c>
      <c r="D8" s="754">
        <v>39448.762246913582</v>
      </c>
      <c r="E8" s="755">
        <v>0.68386358887407561</v>
      </c>
      <c r="F8" s="756">
        <v>57685.133246913581</v>
      </c>
    </row>
    <row r="9" spans="1:6" ht="14.45" customHeight="1" thickBot="1" x14ac:dyDescent="0.25"/>
    <row r="10" spans="1:6" ht="14.45" customHeight="1" x14ac:dyDescent="0.2">
      <c r="A10" s="757" t="s">
        <v>972</v>
      </c>
      <c r="B10" s="727">
        <v>2638.02</v>
      </c>
      <c r="C10" s="747">
        <v>1</v>
      </c>
      <c r="D10" s="727"/>
      <c r="E10" s="747">
        <v>0</v>
      </c>
      <c r="F10" s="728">
        <v>2638.02</v>
      </c>
    </row>
    <row r="11" spans="1:6" ht="14.45" customHeight="1" x14ac:dyDescent="0.2">
      <c r="A11" s="758" t="s">
        <v>973</v>
      </c>
      <c r="B11" s="734"/>
      <c r="C11" s="748">
        <v>0</v>
      </c>
      <c r="D11" s="734">
        <v>40.39</v>
      </c>
      <c r="E11" s="748">
        <v>1</v>
      </c>
      <c r="F11" s="735">
        <v>40.39</v>
      </c>
    </row>
    <row r="12" spans="1:6" ht="14.45" customHeight="1" x14ac:dyDescent="0.2">
      <c r="A12" s="758" t="s">
        <v>974</v>
      </c>
      <c r="B12" s="734">
        <v>724.63</v>
      </c>
      <c r="C12" s="748">
        <v>1</v>
      </c>
      <c r="D12" s="734"/>
      <c r="E12" s="748">
        <v>0</v>
      </c>
      <c r="F12" s="735">
        <v>724.63</v>
      </c>
    </row>
    <row r="13" spans="1:6" ht="14.45" customHeight="1" x14ac:dyDescent="0.2">
      <c r="A13" s="758" t="s">
        <v>975</v>
      </c>
      <c r="B13" s="734"/>
      <c r="C13" s="748">
        <v>0</v>
      </c>
      <c r="D13" s="734">
        <v>364.07799999999992</v>
      </c>
      <c r="E13" s="748">
        <v>1</v>
      </c>
      <c r="F13" s="735">
        <v>364.07799999999992</v>
      </c>
    </row>
    <row r="14" spans="1:6" ht="14.45" customHeight="1" x14ac:dyDescent="0.2">
      <c r="A14" s="758" t="s">
        <v>976</v>
      </c>
      <c r="B14" s="734"/>
      <c r="C14" s="748">
        <v>0</v>
      </c>
      <c r="D14" s="734">
        <v>399.84000000000003</v>
      </c>
      <c r="E14" s="748">
        <v>1</v>
      </c>
      <c r="F14" s="735">
        <v>399.84000000000003</v>
      </c>
    </row>
    <row r="15" spans="1:6" ht="14.45" customHeight="1" x14ac:dyDescent="0.2">
      <c r="A15" s="758" t="s">
        <v>977</v>
      </c>
      <c r="B15" s="734"/>
      <c r="C15" s="748">
        <v>0</v>
      </c>
      <c r="D15" s="734">
        <v>9154.0559999999987</v>
      </c>
      <c r="E15" s="748">
        <v>1</v>
      </c>
      <c r="F15" s="735">
        <v>9154.0559999999987</v>
      </c>
    </row>
    <row r="16" spans="1:6" ht="14.45" customHeight="1" x14ac:dyDescent="0.2">
      <c r="A16" s="758" t="s">
        <v>978</v>
      </c>
      <c r="B16" s="734">
        <v>1088.7800000000002</v>
      </c>
      <c r="C16" s="748">
        <v>1</v>
      </c>
      <c r="D16" s="734"/>
      <c r="E16" s="748">
        <v>0</v>
      </c>
      <c r="F16" s="735">
        <v>1088.7800000000002</v>
      </c>
    </row>
    <row r="17" spans="1:6" ht="14.45" customHeight="1" x14ac:dyDescent="0.2">
      <c r="A17" s="758" t="s">
        <v>979</v>
      </c>
      <c r="B17" s="734"/>
      <c r="C17" s="748">
        <v>0</v>
      </c>
      <c r="D17" s="734">
        <v>333.84999999999991</v>
      </c>
      <c r="E17" s="748">
        <v>1</v>
      </c>
      <c r="F17" s="735">
        <v>333.84999999999991</v>
      </c>
    </row>
    <row r="18" spans="1:6" ht="14.45" customHeight="1" x14ac:dyDescent="0.2">
      <c r="A18" s="758" t="s">
        <v>980</v>
      </c>
      <c r="B18" s="734">
        <v>188.46</v>
      </c>
      <c r="C18" s="748">
        <v>0.55555555555555558</v>
      </c>
      <c r="D18" s="734">
        <v>150.768</v>
      </c>
      <c r="E18" s="748">
        <v>0.44444444444444442</v>
      </c>
      <c r="F18" s="735">
        <v>339.22800000000001</v>
      </c>
    </row>
    <row r="19" spans="1:6" ht="14.45" customHeight="1" x14ac:dyDescent="0.2">
      <c r="A19" s="758" t="s">
        <v>981</v>
      </c>
      <c r="B19" s="734"/>
      <c r="C19" s="748">
        <v>0</v>
      </c>
      <c r="D19" s="734">
        <v>255.20000000000002</v>
      </c>
      <c r="E19" s="748">
        <v>1</v>
      </c>
      <c r="F19" s="735">
        <v>255.20000000000002</v>
      </c>
    </row>
    <row r="20" spans="1:6" ht="14.45" customHeight="1" x14ac:dyDescent="0.2">
      <c r="A20" s="758" t="s">
        <v>982</v>
      </c>
      <c r="B20" s="734">
        <v>3520</v>
      </c>
      <c r="C20" s="748">
        <v>1</v>
      </c>
      <c r="D20" s="734"/>
      <c r="E20" s="748">
        <v>0</v>
      </c>
      <c r="F20" s="735">
        <v>3520</v>
      </c>
    </row>
    <row r="21" spans="1:6" ht="14.45" customHeight="1" x14ac:dyDescent="0.2">
      <c r="A21" s="758" t="s">
        <v>983</v>
      </c>
      <c r="B21" s="734">
        <v>2152.7599999999998</v>
      </c>
      <c r="C21" s="748">
        <v>1</v>
      </c>
      <c r="D21" s="734"/>
      <c r="E21" s="748">
        <v>0</v>
      </c>
      <c r="F21" s="735">
        <v>2152.7599999999998</v>
      </c>
    </row>
    <row r="22" spans="1:6" ht="14.45" customHeight="1" x14ac:dyDescent="0.2">
      <c r="A22" s="758" t="s">
        <v>984</v>
      </c>
      <c r="B22" s="734"/>
      <c r="C22" s="748">
        <v>0</v>
      </c>
      <c r="D22" s="734">
        <v>41.88</v>
      </c>
      <c r="E22" s="748">
        <v>1</v>
      </c>
      <c r="F22" s="735">
        <v>41.88</v>
      </c>
    </row>
    <row r="23" spans="1:6" ht="14.45" customHeight="1" x14ac:dyDescent="0.2">
      <c r="A23" s="758" t="s">
        <v>985</v>
      </c>
      <c r="B23" s="734"/>
      <c r="C23" s="748">
        <v>0</v>
      </c>
      <c r="D23" s="734">
        <v>2583.1200000000003</v>
      </c>
      <c r="E23" s="748">
        <v>1</v>
      </c>
      <c r="F23" s="735">
        <v>2583.1200000000003</v>
      </c>
    </row>
    <row r="24" spans="1:6" ht="14.45" customHeight="1" x14ac:dyDescent="0.2">
      <c r="A24" s="758" t="s">
        <v>986</v>
      </c>
      <c r="B24" s="734"/>
      <c r="C24" s="748">
        <v>0</v>
      </c>
      <c r="D24" s="734">
        <v>2421.9802469135802</v>
      </c>
      <c r="E24" s="748">
        <v>1</v>
      </c>
      <c r="F24" s="735">
        <v>2421.9802469135802</v>
      </c>
    </row>
    <row r="25" spans="1:6" ht="14.45" customHeight="1" x14ac:dyDescent="0.2">
      <c r="A25" s="758" t="s">
        <v>987</v>
      </c>
      <c r="B25" s="734"/>
      <c r="C25" s="748">
        <v>0</v>
      </c>
      <c r="D25" s="734">
        <v>11947.51</v>
      </c>
      <c r="E25" s="748">
        <v>1</v>
      </c>
      <c r="F25" s="735">
        <v>11947.51</v>
      </c>
    </row>
    <row r="26" spans="1:6" ht="14.45" customHeight="1" x14ac:dyDescent="0.2">
      <c r="A26" s="758" t="s">
        <v>988</v>
      </c>
      <c r="B26" s="734"/>
      <c r="C26" s="748">
        <v>0</v>
      </c>
      <c r="D26" s="734">
        <v>348.32</v>
      </c>
      <c r="E26" s="748">
        <v>1</v>
      </c>
      <c r="F26" s="735">
        <v>348.32</v>
      </c>
    </row>
    <row r="27" spans="1:6" ht="14.45" customHeight="1" x14ac:dyDescent="0.2">
      <c r="A27" s="758" t="s">
        <v>989</v>
      </c>
      <c r="B27" s="734"/>
      <c r="C27" s="748">
        <v>0</v>
      </c>
      <c r="D27" s="734">
        <v>357.79999999999995</v>
      </c>
      <c r="E27" s="748">
        <v>1</v>
      </c>
      <c r="F27" s="735">
        <v>357.79999999999995</v>
      </c>
    </row>
    <row r="28" spans="1:6" ht="14.45" customHeight="1" x14ac:dyDescent="0.2">
      <c r="A28" s="758" t="s">
        <v>990</v>
      </c>
      <c r="B28" s="734">
        <v>2937.4410000000003</v>
      </c>
      <c r="C28" s="748">
        <v>0.9718931137632425</v>
      </c>
      <c r="D28" s="734">
        <v>84.95</v>
      </c>
      <c r="E28" s="748">
        <v>2.8106886236757587E-2</v>
      </c>
      <c r="F28" s="735">
        <v>3022.3910000000001</v>
      </c>
    </row>
    <row r="29" spans="1:6" ht="14.45" customHeight="1" x14ac:dyDescent="0.2">
      <c r="A29" s="758" t="s">
        <v>991</v>
      </c>
      <c r="B29" s="734">
        <v>3861.5399999999995</v>
      </c>
      <c r="C29" s="748">
        <v>1</v>
      </c>
      <c r="D29" s="734"/>
      <c r="E29" s="748">
        <v>0</v>
      </c>
      <c r="F29" s="735">
        <v>3861.5399999999995</v>
      </c>
    </row>
    <row r="30" spans="1:6" ht="14.45" customHeight="1" x14ac:dyDescent="0.2">
      <c r="A30" s="758" t="s">
        <v>992</v>
      </c>
      <c r="B30" s="734">
        <v>748</v>
      </c>
      <c r="C30" s="748">
        <v>0.20481927710843373</v>
      </c>
      <c r="D30" s="734">
        <v>2904</v>
      </c>
      <c r="E30" s="748">
        <v>0.79518072289156627</v>
      </c>
      <c r="F30" s="735">
        <v>3652</v>
      </c>
    </row>
    <row r="31" spans="1:6" ht="14.45" customHeight="1" x14ac:dyDescent="0.2">
      <c r="A31" s="758" t="s">
        <v>993</v>
      </c>
      <c r="B31" s="734"/>
      <c r="C31" s="748">
        <v>0</v>
      </c>
      <c r="D31" s="734">
        <v>6713.24</v>
      </c>
      <c r="E31" s="748">
        <v>1</v>
      </c>
      <c r="F31" s="735">
        <v>6713.24</v>
      </c>
    </row>
    <row r="32" spans="1:6" ht="14.45" customHeight="1" thickBot="1" x14ac:dyDescent="0.25">
      <c r="A32" s="759" t="s">
        <v>994</v>
      </c>
      <c r="B32" s="750">
        <v>376.74</v>
      </c>
      <c r="C32" s="751">
        <v>0.21846078908913785</v>
      </c>
      <c r="D32" s="750">
        <v>1347.78</v>
      </c>
      <c r="E32" s="751">
        <v>0.78153921091086209</v>
      </c>
      <c r="F32" s="752">
        <v>1724.52</v>
      </c>
    </row>
    <row r="33" spans="1:6" ht="14.45" customHeight="1" thickBot="1" x14ac:dyDescent="0.25">
      <c r="A33" s="753" t="s">
        <v>3</v>
      </c>
      <c r="B33" s="754">
        <v>18236.371000000003</v>
      </c>
      <c r="C33" s="755">
        <v>0.31613641112592439</v>
      </c>
      <c r="D33" s="754">
        <v>39448.762246913575</v>
      </c>
      <c r="E33" s="755">
        <v>0.6838635888740755</v>
      </c>
      <c r="F33" s="756">
        <v>57685.133246913581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 xr:uid="{53ACC4F8-D9B4-4162-ACC9-78B125ED4947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2021-10-26T13:46:56Z</dcterms:modified>
</cp:coreProperties>
</file>